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allison_sullivan_uta_edu/Documents/EmpiricalStudy/"/>
    </mc:Choice>
  </mc:AlternateContent>
  <xr:revisionPtr revIDLastSave="1496" documentId="13_ncr:1_{2A781716-9289-42CD-B19F-4C86399441FD}" xr6:coauthVersionLast="47" xr6:coauthVersionMax="47" xr10:uidLastSave="{97B25D39-6A1B-43E0-953F-6AFB98114865}"/>
  <bookViews>
    <workbookView xWindow="-110" yWindow="-110" windowWidth="38620" windowHeight="21220" activeTab="4" xr2:uid="{3E60307E-E8D4-45C0-B7D1-8DE78EA3FFD0}"/>
  </bookViews>
  <sheets>
    <sheet name="Overview" sheetId="5" r:id="rId1"/>
    <sheet name="Model Summaries" sheetId="2" r:id="rId2"/>
    <sheet name="Top Is Oracle" sheetId="1" r:id="rId3"/>
    <sheet name="Top Not Oracle" sheetId="3" r:id="rId4"/>
    <sheet name="Oracle Not Submitt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5" l="1"/>
  <c r="N7" i="5"/>
  <c r="N3" i="5"/>
  <c r="N6" i="5"/>
  <c r="J34" i="5"/>
  <c r="H34" i="5"/>
  <c r="F34" i="5"/>
  <c r="F30" i="5"/>
  <c r="M3" i="5"/>
  <c r="J7" i="5"/>
  <c r="R14" i="5"/>
  <c r="I30" i="5"/>
  <c r="G30" i="5"/>
  <c r="J3" i="5"/>
  <c r="J5" i="5"/>
  <c r="L3" i="5"/>
  <c r="K3" i="5"/>
  <c r="G31" i="5"/>
  <c r="G32" i="5"/>
  <c r="I32" i="5"/>
  <c r="I33" i="5"/>
  <c r="G33" i="5"/>
  <c r="J6" i="5"/>
  <c r="K6" i="5"/>
  <c r="L6" i="5"/>
  <c r="B26" i="5"/>
  <c r="AK116" i="2"/>
  <c r="AK115" i="2"/>
  <c r="AK114" i="2"/>
  <c r="AK113" i="2"/>
  <c r="AK112" i="2"/>
  <c r="Y99" i="2"/>
  <c r="R8" i="5" a="1"/>
  <c r="R8" i="5" s="1"/>
  <c r="AK37" i="2"/>
  <c r="AK46" i="2"/>
  <c r="AW80" i="2"/>
  <c r="AK69" i="2"/>
  <c r="Y64" i="2"/>
  <c r="Y61" i="2"/>
  <c r="AK44" i="2"/>
  <c r="R10" i="5" a="1"/>
  <c r="R10" i="5" s="1"/>
  <c r="Y10" i="2"/>
  <c r="R11" i="5" a="1"/>
  <c r="R11" i="5" s="1"/>
  <c r="R12" i="5" a="1"/>
  <c r="R12" i="5" s="1"/>
  <c r="R13" i="5" a="1"/>
  <c r="R13" i="5" s="1"/>
  <c r="I34" i="5" l="1"/>
  <c r="G34" i="5"/>
  <c r="B24" i="5" s="1"/>
  <c r="L5" i="5" l="1"/>
  <c r="D32" i="5" s="1"/>
  <c r="C30" i="5"/>
  <c r="B30" i="5"/>
  <c r="E30" i="5" s="1"/>
  <c r="B32" i="5"/>
  <c r="K5" i="5"/>
  <c r="C32" i="5" s="1"/>
  <c r="L4" i="5"/>
  <c r="D31" i="5" s="1"/>
  <c r="C26" i="5"/>
  <c r="D30" i="5" l="1"/>
  <c r="B3" i="5"/>
  <c r="R9" i="5" a="1"/>
  <c r="R9" i="5" s="1"/>
  <c r="R5" i="5" a="1"/>
  <c r="R5" i="5" s="1"/>
  <c r="R7" i="5" a="1"/>
  <c r="R7" i="5" s="1"/>
  <c r="R6" i="5" a="1"/>
  <c r="R6" i="5" s="1"/>
  <c r="R4" i="5" a="1"/>
  <c r="R4" i="5" s="1"/>
  <c r="R3" i="5" a="1"/>
  <c r="R3" i="5" s="1"/>
  <c r="B33" i="5" l="1"/>
  <c r="K4" i="5"/>
  <c r="C31" i="5" s="1"/>
  <c r="J4" i="5"/>
  <c r="B31" i="5" s="1"/>
  <c r="AW132" i="2"/>
  <c r="AW128" i="2"/>
  <c r="AW127" i="2"/>
  <c r="AK142" i="2"/>
  <c r="AK139" i="2"/>
  <c r="AK124" i="2"/>
  <c r="AK123" i="2"/>
  <c r="AK130" i="2"/>
  <c r="AK135" i="2"/>
  <c r="AK136" i="2"/>
  <c r="AK134" i="2"/>
  <c r="AK133" i="2"/>
  <c r="AK132" i="2"/>
  <c r="Y132" i="2"/>
  <c r="Y127" i="2"/>
  <c r="Y128" i="2"/>
  <c r="Y129" i="2"/>
  <c r="Y126" i="2"/>
  <c r="Y125" i="2"/>
  <c r="Y124" i="2"/>
  <c r="Y123" i="2"/>
  <c r="AK108" i="2"/>
  <c r="AK107" i="2"/>
  <c r="AK105" i="2"/>
  <c r="AK103" i="2"/>
  <c r="AK102" i="2"/>
  <c r="AK99" i="2"/>
  <c r="AK100" i="2"/>
  <c r="AK98" i="2"/>
  <c r="AK96" i="2"/>
  <c r="Y101" i="2"/>
  <c r="Y102" i="2"/>
  <c r="Y100" i="2"/>
  <c r="Y95" i="2"/>
  <c r="Y96" i="2"/>
  <c r="Y97" i="2"/>
  <c r="Y98" i="2"/>
  <c r="Y94" i="2"/>
  <c r="Y89" i="2"/>
  <c r="Y87" i="2"/>
  <c r="Y85" i="2"/>
  <c r="AW75" i="2"/>
  <c r="AW76" i="2"/>
  <c r="AW77" i="2"/>
  <c r="AW78" i="2"/>
  <c r="AW74" i="2"/>
  <c r="AW73" i="2"/>
  <c r="AW70" i="2"/>
  <c r="AW69" i="2"/>
  <c r="AK78" i="2"/>
  <c r="AK77" i="2"/>
  <c r="AK76" i="2"/>
  <c r="AK74" i="2"/>
  <c r="AK73" i="2"/>
  <c r="Y72" i="2"/>
  <c r="Y71" i="2"/>
  <c r="Y62" i="2"/>
  <c r="Y55" i="2"/>
  <c r="Y54" i="2"/>
  <c r="Y53" i="2"/>
  <c r="Y52" i="2"/>
  <c r="Y51" i="2"/>
  <c r="AK43" i="2"/>
  <c r="AK42" i="2"/>
  <c r="AK41" i="2"/>
  <c r="Y43" i="2"/>
  <c r="Y42" i="2"/>
  <c r="AK32" i="2"/>
  <c r="AK33" i="2"/>
  <c r="AK34" i="2"/>
  <c r="AK35" i="2"/>
  <c r="AK31" i="2"/>
  <c r="AK29" i="2"/>
  <c r="AK22" i="2"/>
  <c r="AK23" i="2"/>
  <c r="AK24" i="2"/>
  <c r="AK25" i="2"/>
  <c r="AK26" i="2"/>
  <c r="AK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21" i="2"/>
  <c r="AK17" i="2"/>
  <c r="AK16" i="2"/>
  <c r="AK13" i="2"/>
  <c r="AK11" i="2"/>
  <c r="AK9" i="2"/>
  <c r="Y3" i="2"/>
  <c r="Y17" i="2"/>
  <c r="Y16" i="2"/>
  <c r="Y15" i="2"/>
  <c r="Y13" i="2"/>
  <c r="Y12" i="2"/>
  <c r="Y11" i="2"/>
  <c r="Y9" i="2"/>
  <c r="Y8" i="2"/>
  <c r="Y4" i="2"/>
  <c r="Y5" i="2"/>
  <c r="Y6" i="2"/>
  <c r="H32" i="5"/>
  <c r="C41" i="5"/>
  <c r="C42" i="5"/>
  <c r="C43" i="5"/>
  <c r="C40" i="5"/>
  <c r="J31" i="5"/>
  <c r="J32" i="5"/>
  <c r="J33" i="5"/>
  <c r="J30" i="5"/>
  <c r="B42" i="5"/>
  <c r="E31" i="5" l="1"/>
  <c r="F31" i="5" s="1"/>
  <c r="R15" i="5"/>
  <c r="S12" i="5" s="1"/>
  <c r="H30" i="5"/>
  <c r="C44" i="5"/>
  <c r="B44" i="5"/>
  <c r="H31" i="5" l="1"/>
  <c r="S7" i="5"/>
  <c r="S4" i="5"/>
  <c r="S13" i="5"/>
  <c r="S5" i="5"/>
  <c r="S3" i="5"/>
  <c r="S10" i="5"/>
  <c r="S8" i="5"/>
  <c r="S9" i="5"/>
  <c r="S14" i="5"/>
  <c r="S6" i="5"/>
  <c r="S11" i="5"/>
  <c r="E32" i="5"/>
  <c r="F32" i="5" s="1"/>
  <c r="C33" i="5"/>
  <c r="B25" i="5" l="1"/>
  <c r="S15" i="5"/>
  <c r="D33" i="5"/>
  <c r="D34" i="5" s="1"/>
  <c r="L7" i="5"/>
  <c r="H33" i="5"/>
  <c r="E33" i="5"/>
  <c r="F33" i="5" s="1"/>
  <c r="C34" i="5"/>
  <c r="B34" i="5"/>
  <c r="C25" i="5" l="1"/>
  <c r="E34" i="5"/>
  <c r="C24" i="5" l="1"/>
  <c r="O3" i="5"/>
  <c r="N5" i="5"/>
  <c r="M5" i="5"/>
  <c r="D19" i="5"/>
  <c r="C19" i="5"/>
  <c r="B19" i="5"/>
  <c r="B5" i="5"/>
  <c r="M4" i="5"/>
  <c r="N4" i="5"/>
  <c r="O4" i="5"/>
  <c r="O5" i="5" l="1"/>
  <c r="M7" i="5"/>
  <c r="M6" i="5"/>
  <c r="E3" i="5"/>
  <c r="G19" i="5"/>
  <c r="F19" i="5"/>
  <c r="E19" i="5"/>
  <c r="D18" i="5"/>
  <c r="G18" i="5" s="1"/>
  <c r="C18" i="5"/>
  <c r="F18" i="5" s="1"/>
  <c r="B18" i="5"/>
  <c r="E18" i="5" s="1"/>
  <c r="D17" i="5"/>
  <c r="G17" i="5" s="1"/>
  <c r="C17" i="5"/>
  <c r="F17" i="5" s="1"/>
  <c r="B17" i="5"/>
  <c r="E17" i="5" s="1"/>
  <c r="D16" i="5"/>
  <c r="G16" i="5" s="1"/>
  <c r="C16" i="5"/>
  <c r="F16" i="5" s="1"/>
  <c r="B16" i="5"/>
  <c r="E16" i="5" s="1"/>
  <c r="D15" i="5"/>
  <c r="G15" i="5" s="1"/>
  <c r="C15" i="5"/>
  <c r="F15" i="5" s="1"/>
  <c r="B15" i="5"/>
  <c r="E15" i="5" s="1"/>
  <c r="D14" i="5"/>
  <c r="G14" i="5" s="1"/>
  <c r="C14" i="5"/>
  <c r="F14" i="5" s="1"/>
  <c r="B14" i="5"/>
  <c r="E14" i="5" s="1"/>
  <c r="D13" i="5"/>
  <c r="G13" i="5" s="1"/>
  <c r="C13" i="5"/>
  <c r="F13" i="5" s="1"/>
  <c r="B13" i="5"/>
  <c r="E13" i="5" s="1"/>
  <c r="D12" i="5"/>
  <c r="G12" i="5" s="1"/>
  <c r="C12" i="5"/>
  <c r="F12" i="5" s="1"/>
  <c r="B12" i="5"/>
  <c r="E12" i="5" s="1"/>
  <c r="D11" i="5"/>
  <c r="G11" i="5" s="1"/>
  <c r="C11" i="5"/>
  <c r="F11" i="5" s="1"/>
  <c r="B11" i="5"/>
  <c r="E11" i="5" s="1"/>
  <c r="D10" i="5"/>
  <c r="G10" i="5" s="1"/>
  <c r="C10" i="5"/>
  <c r="F10" i="5" s="1"/>
  <c r="B10" i="5"/>
  <c r="E10" i="5" s="1"/>
  <c r="D9" i="5"/>
  <c r="G9" i="5" s="1"/>
  <c r="C9" i="5"/>
  <c r="F9" i="5" s="1"/>
  <c r="B9" i="5"/>
  <c r="E9" i="5" s="1"/>
  <c r="D8" i="5"/>
  <c r="G8" i="5" s="1"/>
  <c r="C8" i="5"/>
  <c r="F8" i="5" s="1"/>
  <c r="D7" i="5"/>
  <c r="G7" i="5" s="1"/>
  <c r="C7" i="5"/>
  <c r="F7" i="5" s="1"/>
  <c r="B8" i="5"/>
  <c r="E8" i="5" s="1"/>
  <c r="B7" i="5"/>
  <c r="E7" i="5" s="1"/>
  <c r="D6" i="5"/>
  <c r="G6" i="5" s="1"/>
  <c r="C6" i="5"/>
  <c r="F6" i="5" s="1"/>
  <c r="B6" i="5"/>
  <c r="E6" i="5" s="1"/>
  <c r="D5" i="5"/>
  <c r="G5" i="5" s="1"/>
  <c r="C5" i="5"/>
  <c r="F5" i="5" s="1"/>
  <c r="E5" i="5"/>
  <c r="D4" i="5"/>
  <c r="G4" i="5" s="1"/>
  <c r="C4" i="5"/>
  <c r="F4" i="5" s="1"/>
  <c r="B4" i="5"/>
  <c r="D3" i="5"/>
  <c r="G3" i="5" s="1"/>
  <c r="C3" i="5"/>
  <c r="F3" i="5" s="1"/>
  <c r="K7" i="5" l="1"/>
  <c r="O6" i="5"/>
  <c r="E4" i="5"/>
  <c r="B20" i="5"/>
  <c r="B23" i="5" s="1"/>
  <c r="D20" i="5"/>
  <c r="G20" i="5" s="1"/>
  <c r="C20" i="5"/>
  <c r="F20" i="5" s="1"/>
  <c r="E20" i="5" l="1"/>
  <c r="C2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<sst xmlns="http://schemas.openxmlformats.org/spreadsheetml/2006/main" count="3043" uniqueCount="826">
  <si>
    <t>classroom_fol</t>
  </si>
  <si>
    <t>#Sub</t>
  </si>
  <si>
    <t>#AST</t>
  </si>
  <si>
    <t>Person in Student</t>
  </si>
  <si>
    <t xml:space="preserve"> </t>
  </si>
  <si>
    <t>all p: Person|p in Student</t>
  </si>
  <si>
    <t>no Teacher</t>
  </si>
  <si>
    <t>no Student &amp; Teacher</t>
  </si>
  <si>
    <t>Person in Student + Teacher</t>
  </si>
  <si>
    <t>some Teacher.Teaches</t>
  </si>
  <si>
    <t>all t:Teacher | some t.Teaches</t>
  </si>
  <si>
    <t>all c:Class | some Teacher&amp;Teaches.c</t>
  </si>
  <si>
    <t>all c:Class |some t:Teacher | t-&gt;c in Teaches</t>
  </si>
  <si>
    <t>Class in Teacher.Teaches</t>
  </si>
  <si>
    <t>all t:Teacher | lone t.Teaches</t>
  </si>
  <si>
    <t>all c:Class | lone Teacher&amp;Teaches.c</t>
  </si>
  <si>
    <t>all c:Class,t1,t2:Teacher| t1-&gt;c in Teaches and t2-&gt;c in Teaches implies t1=t2</t>
  </si>
  <si>
    <t>all c:Class,s:Student | some s.(c.Groups)</t>
  </si>
  <si>
    <t>all c:Class,s:Student|some g:Group| c-&gt;s-&gt;g in Groups</t>
  </si>
  <si>
    <t>all c:Class | some c.Groups implies some Teacher&amp;Teaches.c</t>
  </si>
  <si>
    <t>all c:Class | (some p:Person,g:Group | c-&gt;p-&gt;g in Groups) implies some t:Teacher |  t-&gt;c in Teaches</t>
  </si>
  <si>
    <t>all x:Teacher | some x.Teaches.Groups</t>
  </si>
  <si>
    <t>all t:Teacher | some t.Teaches.Groups</t>
  </si>
  <si>
    <t>Tutors in Teacher -&gt; Student</t>
  </si>
  <si>
    <t>all p1,p2:Person | p1-&gt;p2 in Tutors =&gt; p1 in Teacher and p2 in Student</t>
  </si>
  <si>
    <t>all c:Class,p:Person | p in (c.Groups).Group implies Teaches.c -&gt; p in Tutors</t>
  </si>
  <si>
    <t>all c : Class, g : Group, p1, p2 : Person | (p1-&gt;c in Teaches and c-&gt;p2-&gt;g in Groups) implies (p1-&gt;p2 in Tutors)</t>
  </si>
  <si>
    <t>all p:Person | some Teacher&amp;(^Tutors).p</t>
  </si>
  <si>
    <t>classroom_rl</t>
  </si>
  <si>
    <t>all p : Person, c : Class | some p.(c.Groups) implies Teaches.c in Tutors.p</t>
  </si>
  <si>
    <t>coursesNew</t>
  </si>
  <si>
    <t>coursesOld</t>
  </si>
  <si>
    <t>cv_v1</t>
  </si>
  <si>
    <t>Inv1_oracle</t>
  </si>
  <si>
    <t>Inv1</t>
  </si>
  <si>
    <t>Inv2_oracle</t>
  </si>
  <si>
    <t>Inv2</t>
  </si>
  <si>
    <t>Inv3_oracle</t>
  </si>
  <si>
    <t>Inv3</t>
  </si>
  <si>
    <t>Inv4_oracle</t>
  </si>
  <si>
    <t>Inv4</t>
  </si>
  <si>
    <t>cv_v2</t>
  </si>
  <si>
    <t>graphs</t>
  </si>
  <si>
    <t>lts</t>
  </si>
  <si>
    <t>productionLine_v1</t>
  </si>
  <si>
    <t>productionLine_v2</t>
  </si>
  <si>
    <t>productionLineNew</t>
  </si>
  <si>
    <t>socialMedia</t>
  </si>
  <si>
    <t>trainStationNew</t>
  </si>
  <si>
    <t>trainStationOld</t>
  </si>
  <si>
    <t>trash_fol</t>
  </si>
  <si>
    <t>trash_ltl</t>
  </si>
  <si>
    <t>trash_rl</t>
  </si>
  <si>
    <t>%</t>
  </si>
  <si>
    <t>Teacher.Teaches = Class</t>
  </si>
  <si>
    <t>all c:Class | some t:Teacher | t in Teaches.c</t>
  </si>
  <si>
    <t>all x, v : Person, y : Class | (some z : Group | y-&gt;x-&gt;z in Groups) and v-&gt;y in Teaches implies v-&gt;x in Tutors</t>
  </si>
  <si>
    <t>Loc</t>
  </si>
  <si>
    <t>Top sub</t>
  </si>
  <si>
    <t>Observation</t>
  </si>
  <si>
    <t>#</t>
  </si>
  <si>
    <t>Upscaled to quantification</t>
  </si>
  <si>
    <t>Upscaled to nested quantification</t>
  </si>
  <si>
    <t>AST Diff</t>
  </si>
  <si>
    <t>Downscaled removed quantification</t>
  </si>
  <si>
    <t>Different quantification domains</t>
  </si>
  <si>
    <t>trainstationNew</t>
  </si>
  <si>
    <t>trainstationOld</t>
  </si>
  <si>
    <t>By Model</t>
  </si>
  <si>
    <t>Top 1</t>
  </si>
  <si>
    <t>Top 5</t>
  </si>
  <si>
    <t>Top 10</t>
  </si>
  <si>
    <t>% Top 1</t>
  </si>
  <si>
    <t>% Top 5</t>
  </si>
  <si>
    <t>% Top 10</t>
  </si>
  <si>
    <t>SUM/AVG</t>
  </si>
  <si>
    <t>By Type</t>
  </si>
  <si>
    <t>RL</t>
  </si>
  <si>
    <t>PL</t>
  </si>
  <si>
    <t>FOL</t>
  </si>
  <si>
    <t>LTL</t>
  </si>
  <si>
    <t>Oracle not top</t>
  </si>
  <si>
    <t>Rate</t>
  </si>
  <si>
    <t># Occ</t>
  </si>
  <si>
    <t>Oracle Top</t>
  </si>
  <si>
    <t>Oracle Not Top</t>
  </si>
  <si>
    <t>Oracle Not Submitted</t>
  </si>
  <si>
    <t>Breakdown</t>
  </si>
  <si>
    <t>Not Top</t>
  </si>
  <si>
    <t>Not Sub</t>
  </si>
  <si>
    <t># Exercises by Type</t>
  </si>
  <si>
    <t>Type</t>
  </si>
  <si>
    <t># Exercises</t>
  </si>
  <si>
    <t>Total</t>
  </si>
  <si>
    <t>all p:Person | p not in Teacher</t>
  </si>
  <si>
    <t>all p:Person | p in Student implies p not in Teacher</t>
  </si>
  <si>
    <t>all p:Person | p in Student or p in Teacher</t>
  </si>
  <si>
    <t>Inv5_oracle</t>
  </si>
  <si>
    <t>Inv5</t>
  </si>
  <si>
    <t>Inv6_oracle</t>
  </si>
  <si>
    <t>Inv6</t>
  </si>
  <si>
    <t>all t:Teacher|some c:Class | t-&gt;c in Teaches</t>
  </si>
  <si>
    <t>Inv7_oracle</t>
  </si>
  <si>
    <t>Inv7</t>
  </si>
  <si>
    <t>Inv8_oracle</t>
  </si>
  <si>
    <t>Inv8</t>
  </si>
  <si>
    <t>Inv9_oracle</t>
  </si>
  <si>
    <t>Inv9</t>
  </si>
  <si>
    <t>Inv10_oracle</t>
  </si>
  <si>
    <t>Inv10</t>
  </si>
  <si>
    <t>all c:Class| all s:Student| some g:Group | c-&gt;s-&gt;g in Groups</t>
  </si>
  <si>
    <t>Inv11_oracle</t>
  </si>
  <si>
    <t>Inv11</t>
  </si>
  <si>
    <t>Inv12_oracle</t>
  </si>
  <si>
    <t>Inv12</t>
  </si>
  <si>
    <t>Inv13_oracle</t>
  </si>
  <si>
    <t>Inv13</t>
  </si>
  <si>
    <t>Inv14_oracle</t>
  </si>
  <si>
    <t>Inv14</t>
  </si>
  <si>
    <t>all s:Person,c:Class | (some g:Group | c-&gt;s-&gt;g in Groups) implies (all t:Person | t-&gt;c in Teaches implies t-&gt;s in Tutors)</t>
  </si>
  <si>
    <t>Inv15_oracle</t>
  </si>
  <si>
    <t>Inv15</t>
  </si>
  <si>
    <t>all p:Person |some t:Teacher | t in p.^~Tutors</t>
  </si>
  <si>
    <t>#AST O</t>
  </si>
  <si>
    <t>Upscaled to further nested quantification</t>
  </si>
  <si>
    <t>Similar but different order of operands</t>
  </si>
  <si>
    <t xml:space="preserve">Similar but formed different sets </t>
  </si>
  <si>
    <t>Downscaled removed nested quantification</t>
  </si>
  <si>
    <t>Inv16</t>
  </si>
  <si>
    <t>Inv17</t>
  </si>
  <si>
    <t>Inv18</t>
  </si>
  <si>
    <t>Inv19</t>
  </si>
  <si>
    <t>Inv20</t>
  </si>
  <si>
    <t>Similar but different operator</t>
  </si>
  <si>
    <t>Expanded out formula</t>
  </si>
  <si>
    <t>Similar but additional trivial operator</t>
  </si>
  <si>
    <t>No Submission</t>
  </si>
  <si>
    <t>No Change</t>
  </si>
  <si>
    <t>Difference</t>
  </si>
  <si>
    <t>all t:Teacher, c1, c2:Class |t-&gt;c1 in Teaches and t-&gt;c2 in Teaches=&gt;c1=c2</t>
  </si>
  <si>
    <t>no Student&amp;Teacher</t>
  </si>
  <si>
    <t>Person in Student+Teacher</t>
  </si>
  <si>
    <t>all c:Class | c in Teacher.Teaches</t>
  </si>
  <si>
    <t>all c:Class | some (Teaches.c &amp; Teacher)</t>
  </si>
  <si>
    <t>all c:Class | some t:Teacher | t-&gt;c in Teaches</t>
  </si>
  <si>
    <t>Class = Teacher.Teaches</t>
  </si>
  <si>
    <t>Class in ~Teaches.Teacher</t>
  </si>
  <si>
    <t>all c:Class | some Teacher.Teaches:&gt;c</t>
  </si>
  <si>
    <t>all c:Class { some t:Teacher | c in t.Teaches }</t>
  </si>
  <si>
    <t>all c: Class | some c.~Teaches&amp;Teacher</t>
  </si>
  <si>
    <t>all c:Class{ some t:Teacher | t in c.~Teaches }</t>
  </si>
  <si>
    <t>all c: Class | some Teacher &amp; Teaches.c</t>
  </si>
  <si>
    <t>all t:Teacher|lone t.Teaches</t>
  </si>
  <si>
    <t>all c:Class| lone Teaches.c &amp; Teacher</t>
  </si>
  <si>
    <t>all c:Class | lone c.~Teaches&amp;Teacher</t>
  </si>
  <si>
    <t>all c: Class | lone Teacher &amp; Teaches.c</t>
  </si>
  <si>
    <t>all c:Class|some c.Groups implies some Teaches.c &amp; Teacher</t>
  </si>
  <si>
    <t>all c : Class | some c.Groups implies some Teacher &amp; Teaches.c</t>
  </si>
  <si>
    <t>Tutors in Teacher-&gt;Student</t>
  </si>
  <si>
    <t>all s:Person, c:Class| (some g :Group |c-&gt;s-&gt;g in Groups) implies  (all t:Person| t-&gt;c in Teaches implies t-&gt;s in Tutors)</t>
  </si>
  <si>
    <t>all p1, p2 : Person, c : Class | (some g : Group | c -&gt; p2 -&gt; g in Groups and p1 -&gt; c in Teaches) implies p1 -&gt; p2 in Tutors</t>
  </si>
  <si>
    <t>all c : Class, p : Person | some p.(c.Groups) implies Teaches.c in Tutors.p</t>
  </si>
  <si>
    <t>all p1, p2 : Person, c : Class | some p2.(c.Groups) and c in p1.Teaches implies p2 in p1.Tutors</t>
  </si>
  <si>
    <t>all c: Class | Teaches.c-&gt;c.Groups.Group in Tutors</t>
  </si>
  <si>
    <t>all s : Person, c : Class | some s.(c.Groups) implies (Teaches.c in Tutors.s)</t>
  </si>
  <si>
    <t>all s:Person,c:Class, g:Group  | (c-&gt;s-&gt;g in Groups =&gt; all t:Person | t-&gt;c in Teaches =&gt; t-&gt;s in Tutors)</t>
  </si>
  <si>
    <t>all c : Class, p : Person | some p.(c.Groups) implies Teaches.c-&gt;p in Tutors</t>
  </si>
  <si>
    <t>all p:Person, c:Class| (some g :Group |c-&gt;p-&gt;g in Groups) implies  all t:Person| t-&gt;c in Teaches 
														   implies t-&gt;p in Tutors</t>
  </si>
  <si>
    <t>all c : Class, s : c.Groups.Group | all t : Teaches.c | t-&gt;s in Tutors</t>
  </si>
  <si>
    <t>all c: Class, s:Person| s in c.Groups.Group implies Teaches.c in Tutors.s</t>
  </si>
  <si>
    <t>all c : Class, s : c.Groups.Group | (all t : Teaches.c | s in t.Tutors)</t>
  </si>
  <si>
    <t>all p: Person| some ^Tutors.p &amp; Teacher</t>
  </si>
  <si>
    <t>all p1 : Person | some p2, p3 : Person |
  (p2-&gt;p1 in Tutors) and ((p2 in Teacher) or
  (p3-&gt;p2 in Tutors) and ((p3 in Teacher) or
  (p1-&gt;p3 in Tutors) and  (p1 in Teacher)))</t>
  </si>
  <si>
    <t>all s:Person | some(^Tutors.s &amp; Teacher)</t>
  </si>
  <si>
    <t>all p:Person | some (p.^(~Tutors) &amp; Teacher)</t>
  </si>
  <si>
    <t>all p: Person | some Teacher &amp; ^Tutors.p</t>
  </si>
  <si>
    <t>enrolled in Student -&gt; Course</t>
  </si>
  <si>
    <t>all x:Person-Student | no x.enrolled</t>
  </si>
  <si>
    <t>all p:Person-Student| no p.enrolled</t>
  </si>
  <si>
    <t>all p:Person| some p.enrolled =&gt; p in Student</t>
  </si>
  <si>
    <t>all p : Person, c : Course | c in p.enrolled =&gt; p in Student</t>
  </si>
  <si>
    <t>all p:Person | all c:Course | c in p.enrolled implies p in Student</t>
  </si>
  <si>
    <t>all c:Course| enrolled.c in Student</t>
  </si>
  <si>
    <t>all p:Person, c:Course | p in enrolled.c =&gt; p in Student</t>
  </si>
  <si>
    <t>enrolled.Course in Student</t>
  </si>
  <si>
    <t>no (Person-Student).enrolled</t>
  </si>
  <si>
    <t>all p: Person | all c: Course| p in enrolled.c implies p in Student</t>
  </si>
  <si>
    <t>all x:Person,y:Course| x-&gt;y in enrolled implies x in Student</t>
  </si>
  <si>
    <t>all s:Person-Student | no s.enrolled</t>
  </si>
  <si>
    <t>all p : Person | p not in Student implies p.enrolled=none</t>
  </si>
  <si>
    <t>all p : Person | #p.enrolled&gt;0 implies p in Student</t>
  </si>
  <si>
    <t>all p:Person| all c:Course | p-&gt;c in enrolled implies p in Student</t>
  </si>
  <si>
    <t>all p: Person | p not in Student =&gt; p not in Course.~enrolled</t>
  </si>
  <si>
    <t>all x: Person | some x.enrolled implies x in Student</t>
  </si>
  <si>
    <t>teaches in Professor -&gt; Course</t>
  </si>
  <si>
    <t>all p:Person-Professor | no p.teaches</t>
  </si>
  <si>
    <t>all x:Person-Professor | no x.teaches</t>
  </si>
  <si>
    <t>all p:Person| some p.teaches =&gt; p in Professor</t>
  </si>
  <si>
    <t>teaches.Course in Professor</t>
  </si>
  <si>
    <t>all p:Person |all c:Course | c in p.teaches implies p in Professor</t>
  </si>
  <si>
    <t>all c:Course | teaches.c in Professor</t>
  </si>
  <si>
    <t>all p:Person,c:Course | p in teaches.c =&gt; p in Professor</t>
  </si>
  <si>
    <t>all p:Person, c:Course| c in p.teaches implies p in Professor</t>
  </si>
  <si>
    <t>all x:Person, y:Course| x-&gt;y in teaches implies x in Professor</t>
  </si>
  <si>
    <t>no (Person-Professor).teaches</t>
  </si>
  <si>
    <t>teaches in Person some -&gt; Course</t>
  </si>
  <si>
    <t>all c:Course| some teaches.c</t>
  </si>
  <si>
    <t>all c:Course |some p:Person | c in p.teaches</t>
  </si>
  <si>
    <t>all x : Course | some y : Person | y in teaches.x</t>
  </si>
  <si>
    <t>all c :Course | #teaches.c&gt;0</t>
  </si>
  <si>
    <t>all c: Course | #c.~teaches&gt;0</t>
  </si>
  <si>
    <t>all x: Course | some teaches.x</t>
  </si>
  <si>
    <t>teaches in Person some -&gt; set Course</t>
  </si>
  <si>
    <t>all p : Project | one (Course &lt;: projects).p</t>
  </si>
  <si>
    <t>all p:Project| one c:Course| p in c.projects</t>
  </si>
  <si>
    <t>all p:Project|one c:Course| c-&gt;p in projects</t>
  </si>
  <si>
    <t>all p: Project| one c: Course| c in projects.p</t>
  </si>
  <si>
    <t>all p: Project | one (Course&lt;:projects).p</t>
  </si>
  <si>
    <t>all x: Project| one y: Course  | x in y.projects</t>
  </si>
  <si>
    <t>all p:Project| one projects.p &amp; Course</t>
  </si>
  <si>
    <t>all p: Project | one Course &lt;: projects.p</t>
  </si>
  <si>
    <t>all p : Project | some (Person &lt;: projects).p
	all p : Project | (Person &lt;: projects).p in Student</t>
  </si>
  <si>
    <t>all x: Person - Student | no x.projects
  all p: Project | some s: Student | p in s.projects</t>
  </si>
  <si>
    <t>all p:Person-Student | no p.projects
  all p:Project | some s:Student | p in s.projects</t>
  </si>
  <si>
    <t>all s : Person - Student| no s.projects
	all p : Project | some s : Student | p in s.projects</t>
  </si>
  <si>
    <t>(all x: Person | all p: Project | p in x.projects =&gt; x in Student) &amp;&amp; (all j: Project | some z: Person | z in projects.j)</t>
  </si>
  <si>
    <t>all p : Person | some p.projects implies p in Student
  	all proj : Project | proj in Person.projects</t>
  </si>
  <si>
    <t>(all p:Person | all pr:Project | pr in p.projects implies p in Student)
    and
    (all pr:Project | some p:Person | pr in p.projects)</t>
  </si>
  <si>
    <t>all s : Person | all p : Project |  p in s.projects implies s in Student
  	all  p : Project | some s : Person | s in projects.p</t>
  </si>
  <si>
    <t>all per:Person | all po:Project | po in per.projects implies per in Student
    all pro:Project | some p:Person | pro in p.projects</t>
  </si>
  <si>
    <t>all p1 : Project | some st1 : Student | st1-&gt;p1 in projects
  	all p2 : Project | all p : Person | p-&gt;p2 in projects implies p in Student</t>
  </si>
  <si>
    <t>all p:Person | some p.projects implies p in Student
  	all p:Project | some (Person &lt;: projects).p</t>
  </si>
  <si>
    <t>all p : Person-Student | no p.projects
  	all pr : Project | some s : Student | pr in s.projects</t>
  </si>
  <si>
    <t>all project : Project | some student : Student | student-&gt;project in projects
  	all professor : Person - Student | no professor.projects</t>
  </si>
  <si>
    <t>all p: Project | some (Person&lt;:projects).p
	all p: Project, s: Person | s in projects.p implies s in Student</t>
  </si>
  <si>
    <t>no (Person-Student).projects
  	Project in Student.projects</t>
  </si>
  <si>
    <t>all p: Person | p not in Student implies no p.projects
  all p: Project | some s: Student | p in s.projects</t>
  </si>
  <si>
    <t>all p:Person-Student | no p.projects
	all p:Project | p in Student.projects</t>
  </si>
  <si>
    <t>all p1 : Project | some pr1 : Student | pr1-&gt;p1 in projects
  	all p2 : Project | all pr2 : Person   | pr2-&gt;p2 in projects =&gt; pr2 in Student</t>
  </si>
  <si>
    <t>all x : Project | all y : Person | x in y.projects implies y in Student
  all x : Project | some y : Person | x in y.projects</t>
  </si>
  <si>
    <t>all p : Project, s : Person | s in projects.p implies s in Student 
  	all p : Project | some s : Person | s in projects.p</t>
  </si>
  <si>
    <t>all x: Person - Student | no x.projects
  all p: Project | some x: Student | p in x.projects</t>
  </si>
  <si>
    <t>all p : Project | some per: Person | per in projects.p and
    all s: Person | s in projects.p implies s in Student</t>
  </si>
  <si>
    <t>all p:Project | projects.p &lt;: Person in Student
  all p:Project | some projects.p &lt;: Person</t>
  </si>
  <si>
    <t>all p:Project | some (Person &lt;: projects).p
	all p:Project, x:Person | x in (Person &lt;: projects).p implies x in Student</t>
  </si>
  <si>
    <t>all p:Project | some (Person &lt;: projects).p
	all p:Project | (Person &lt;: projects).p in Student</t>
  </si>
  <si>
    <t>all p : Person | p.projects in p.enrolled.projects</t>
  </si>
  <si>
    <t>all s : Person | all p : Project | p in s.projects implies s in enrolled.projects.p</t>
  </si>
  <si>
    <t>all p : Person, c : Course | lone p.projects &amp; c.projects</t>
  </si>
  <si>
    <t>all p : Person, c : Course , ps1,ps2 : Project | ps1 in p.projects &amp;&amp; ps2 in p.projects &amp;&amp; ps1 in c.projects &amp;&amp; ps2 in c.projects implies ps1 = ps2</t>
  </si>
  <si>
    <t>all pro1,pro2 : Project | all per : Person | all c : Course | ( pro1 in per.projects and pro2 in per.projects and pro1 in c.projects and pro1 != pro2) implies pro2 not in c.projects</t>
  </si>
  <si>
    <t>all s : Person | all p1, p2 : Project | all c : Course | s in projects.p1 and s in projects.p2 and c in projects.p1 and c in projects.p2 implies p1 = p2</t>
  </si>
  <si>
    <t>all s : Person | all c : Course | lone s.projects &amp; c.projects</t>
  </si>
  <si>
    <t>(all p : Person | no p.teaches &amp; p.enrolled)</t>
  </si>
  <si>
    <t>all p: Person | all c: Course | c in p.teaches =&gt; c not in p.enrolled</t>
  </si>
  <si>
    <t>no teaches &amp; enrolled</t>
  </si>
  <si>
    <t>all s1 : Person | all c1 : Course | c1 in s1.teaches implies c1 not in s1.enrolled</t>
  </si>
  <si>
    <t>all c : Course, t : teaches.c | t not in enrolled.c</t>
  </si>
  <si>
    <t>all x:Person, c:Course| x-&gt;c in teaches implies x-&gt;c not in enrolled</t>
  </si>
  <si>
    <t>all x:Person, y : Course| x-&gt;y in teaches implies x-&gt;y not in enrolled</t>
  </si>
  <si>
    <t>all p:Person, c:Course | (c in p.teaches) implies (c not in p.enrolled)</t>
  </si>
  <si>
    <t>all p: Person, c: Course | p in c.~teaches =&gt; p not in c.~enrolled</t>
  </si>
  <si>
    <t>all x : Person | all y : Course | y in x.enrolled implies y not in x.teaches</t>
  </si>
  <si>
    <t>all p: Person | no (p.teaches &amp; p.enrolled)</t>
  </si>
  <si>
    <t>all p : Person | no (p.teaches.~teaches - p) &amp; p.teaches.~enrolled</t>
  </si>
  <si>
    <t>all c : Course | all p : teaches.c | no p.teaches &amp; ((teaches.c - p).enrolled)</t>
  </si>
  <si>
    <t>Course.grades.Grade in Student</t>
  </si>
  <si>
    <t>all c: Course | all p: Person, g: Grade | p-&gt;g in c.grades =&gt; p in Student</t>
  </si>
  <si>
    <t>all c:Course,p:Person,g:Grade| p-&gt;g in c.grades =&gt; p in Student</t>
  </si>
  <si>
    <t>all c : Course | all p : Person | all g : Grade | p-&gt;g in c.grades implies p in Student</t>
  </si>
  <si>
    <t>all c:Course, p:Person, g:Grade | c-&gt;p-&gt;g in grades implies p in Student</t>
  </si>
  <si>
    <t>all c : Course | c.grades.Grade in enrolled.c</t>
  </si>
  <si>
    <t>all c: Course | all p: Person, g: Grade | p-&gt;g in c.grades =&gt; c in p.enrolled</t>
  </si>
  <si>
    <t>all p : Person, c : Course | lone p.(c.grades)</t>
  </si>
  <si>
    <t>all c: Course | all p: Person| lone g: Grade | p-&gt;g in c.grades</t>
  </si>
  <si>
    <t>all c:Course, p:Person| lone g:Grade | p-&gt;g in c.grades</t>
  </si>
  <si>
    <t>all c : Course, p : Person | ( all g1,g2 : Grade | p-&gt;g1 in c.grades and p-&gt;g2 in c.grades implies g1 = g2 )</t>
  </si>
  <si>
    <t>all x : Person | all y : Course | lone y.grades[x]</t>
  </si>
  <si>
    <t>all c : Course, p : Person | last in p.(c.grades) implies some p.projects &amp; c.projects</t>
  </si>
  <si>
    <t>grades.(max[Grade]) in projects.~projects</t>
  </si>
  <si>
    <t>all p : Person, disj x,y : p.projects | no ((Person &lt;: projects).x &amp; projects.y) - p</t>
  </si>
  <si>
    <t>all p1,p2 : Person | all c1,c2 : Project | (c1 in p1.projects and c1 in p2.projects and c2 in p1.projects and p1!=p2 and c1!=c2) implies (c2 not in p2.projects)</t>
  </si>
  <si>
    <t>no(Person-Student).enrolled</t>
  </si>
  <si>
    <t>all p:Person, c:Course | p-&gt;c in enrolled =&gt; p in Student</t>
  </si>
  <si>
    <t>all c:Course | enrolled.c in Student</t>
  </si>
  <si>
    <t>all p : Person | all c : Course | c in p.enrolled =&gt; p in Student</t>
  </si>
  <si>
    <t>all c:Course, p:Person | p-&gt;c in enrolled implies p in Student</t>
  </si>
  <si>
    <t>enrolled in Student-&gt;Course</t>
  </si>
  <si>
    <t>no(Person-Professor).teaches</t>
  </si>
  <si>
    <t>all p:Person, c:Course | p-&gt;c in teaches =&gt; p in Professor</t>
  </si>
  <si>
    <t>all p : Person, c : Course | c in p.teaches =&gt; p in Professor</t>
  </si>
  <si>
    <t>all p : Person | some p.teaches =&gt; p in Professor</t>
  </si>
  <si>
    <t>teaches in Professor-&gt;Course</t>
  </si>
  <si>
    <t>all c:Course |some teaches.c</t>
  </si>
  <si>
    <t>Course in Person.teaches</t>
  </si>
  <si>
    <t>all c:Course|some p:Person|p-&gt;c in teaches</t>
  </si>
  <si>
    <t>all c:Course | some c.~teaches</t>
  </si>
  <si>
    <t>all c:Course | some p:Person | c in p.teaches</t>
  </si>
  <si>
    <t>Course = Person.teaches</t>
  </si>
  <si>
    <t>all c: Course | c in Person.teaches</t>
  </si>
  <si>
    <t>all x:Course | some teaches.x</t>
  </si>
  <si>
    <t>Person.teaches = Course</t>
  </si>
  <si>
    <t>all p:Project | one c:Course | p in c.projects</t>
  </si>
  <si>
    <t>all p:Project|one c:Course|c-&gt;p in projects</t>
  </si>
  <si>
    <t>all p:Project|one (Course&lt;:projects).p</t>
  </si>
  <si>
    <t>Course&lt;:projects in Course one -&gt; Project</t>
  </si>
  <si>
    <t>all p:Project | one Course&lt;:projects.p</t>
  </si>
  <si>
    <t>Person&lt;:projects in Student some -&gt; Project</t>
  </si>
  <si>
    <t>all s1: Person | all p1: Project | s1-&gt;p1 in projects implies (some c1: Course | c1-&gt;p1 in projects and s1-&gt;c1 in enrolled)</t>
  </si>
  <si>
    <t>all p : Project | all s : Person | s-&gt;p in projects implies (some c : Course | c-&gt;p in projects and s-&gt;c in enrolled)</t>
  </si>
  <si>
    <t>all p1 : Person | all pr1 : Project | p1-&gt;pr1 in projects implies (some c1 : Course| c1-&gt;pr1 in projects and p1-&gt;c1 in enrolled)</t>
  </si>
  <si>
    <t>all p:Person | p.projects in p.enrolled.projects</t>
  </si>
  <si>
    <t>all c:Course,p:Person | lone p.projects &amp; c.projects</t>
  </si>
  <si>
    <t>all p:Person | no p.teaches &amp; p.enrolled</t>
  </si>
  <si>
    <t>all p: Person | no ((p.teaches.~teaches)-p) &amp; enrolled.(p.teaches)</t>
  </si>
  <si>
    <t>all c1, c2 : Course, p1, p2 : teaches.c1 | p1 != p2 implies p1 in teaches.c2 implies p2 not in enrolled.c2</t>
  </si>
  <si>
    <t>all disj p1, p2 : Person | some p1.teaches &amp; p2.teaches implies no p1.teaches &amp; p2.enrolled</t>
  </si>
  <si>
    <t>all c1 : Course, p1, p2 : teaches.c1 | p1!=p2 implies all c2 : Course | p1-&gt;c2 in teaches implies p2-&gt;c2 not in enrolled</t>
  </si>
  <si>
    <t>all p1,p2:Person, c1,c2:Course | c1 in p1.teaches and c1 in p2.teaches and p1!=p2 and c2 in p1.teaches implies c2 not in p2.enrolled</t>
  </si>
  <si>
    <t>all c1, c2 : Course, p1, p2 : teaches.c1 | p1!=p2 implies p1-&gt;c2 in teaches implies p2-&gt;c2 not in enrolled</t>
  </si>
  <si>
    <t>all c : Course | c.grades.Grade in c.~enrolled</t>
  </si>
  <si>
    <t>all p:Person,c:Course,g:Grade | (p-&gt;g in c.grades) implies (c in p.enrolled)</t>
  </si>
  <si>
    <t>all c : Course | c.grades in Person -&gt; lone Grade</t>
  </si>
  <si>
    <t>grades in Course -&gt; Person -&gt; lone Grade</t>
  </si>
  <si>
    <t>all c:Course, p:Person | lone g:Grade | c-&gt;p-&gt;g in grades</t>
  </si>
  <si>
    <t>all p,c,g1,g2 : univ | p in Person and c in Course and g1 in Grade and g2 in Grade and c-&gt;p-&gt;g1 in grades and c-&gt;p-&gt;g2 in grades implies g1=g2</t>
  </si>
  <si>
    <t>all p : Person | all c : Course | all g1,g2 : Grade | (p-&gt;g1 + p-&gt;g2) in c.grades implies g1=g2</t>
  </si>
  <si>
    <t>all c: Course, p:Person, g1, g2:Grade | c-&gt;p-&gt;g1 in grades and c-&gt;p-&gt;g2 in grades =&gt; g1 = g2</t>
  </si>
  <si>
    <t>all c : Course | all s : Person | lone (s.(c.grades))</t>
  </si>
  <si>
    <t>all c:Course | c.grades.last in c.projects.~projects</t>
  </si>
  <si>
    <t>all p1, p2 : Project, s1, s2 : Person&lt;:projects.p1 | s1 != s2 and p1 != p2 implies p2 not in s1.projects or p2 not in s2.projects</t>
  </si>
  <si>
    <t>all c : Course, p : c.projects, disj x,y : (Person &lt;: projects).p | some c.grades[x] and some c.grades[y] implies c.grades[x] in c.grades[y].(prev+iden+next)</t>
  </si>
  <si>
    <t>all c:Course,p:Project,disj s1,s2:Person | c-&gt;p in projects and s1-&gt;p in projects and s2-&gt;p in projects and some s2.(c.grades) implies s1.(c.grades) in s2.(c.grades).(iden+next+prev)</t>
  </si>
  <si>
    <t>all u : User | u.visible in u.profile</t>
  </si>
  <si>
    <t>all u:User | u.visible in u.profile</t>
  </si>
  <si>
    <t>all u : User | u.profile.source in Institution+u</t>
  </si>
  <si>
    <t>all u:User | u.profile.source in u+Institution</t>
  </si>
  <si>
    <t>all u:User | u.profile.source in (Institution+u)</t>
  </si>
  <si>
    <t>all u : User, disj x,y : u.profile | x.source = y.source implies no (x.ids &amp; y.ids)</t>
  </si>
  <si>
    <t>all w1, w2 : Work, u : User | w1 != w2 and (w1 + w2) in u.profile and (w1.source = w2.source) implies no w1.ids &amp; w2.ids</t>
  </si>
  <si>
    <t>all s: Source, u:User| ((source.s &amp; u.profile)&lt;:ids).~((source.s &amp; u.profile)&lt;:ids) in iden</t>
  </si>
  <si>
    <t>all u: User | all disj w1, w2: u.profile | w1.source = w2.source =&gt; no (w1.ids &amp; w2.ids)</t>
  </si>
  <si>
    <t>all w1, w2 : Work | all u : User | w1 != w2 and (w1 + w2) in u.profile and (w1.source = w2.source) implies no w1.ids &amp; w2.ids</t>
  </si>
  <si>
    <t>all u: User, disj w1, w2: u.profile | w1.source = w2.source =&gt; no w1.ids &amp; w2.ids</t>
  </si>
  <si>
    <t>all u : User, disj x,y : u.visible | x not in y.^(ids.~ids)</t>
  </si>
  <si>
    <t>all u : User | all disj w1, w2 : u.visible | w1 not in w2.^(ids.~ids)</t>
  </si>
  <si>
    <t>visible in profile</t>
  </si>
  <si>
    <t>all u:User| u.profile.source in (u + Institution)</t>
  </si>
  <si>
    <t>profile.source in iden + User-&gt;Institution</t>
  </si>
  <si>
    <t>all u:User | u.profile.source in Institution+u</t>
  </si>
  <si>
    <t>all s: Source, u: User | all disj w1, w2: (u.profile &amp; source.s) | no w1.ids &amp; w2.ids</t>
  </si>
  <si>
    <t>all u:User, s:Source | all disj w1,w2:(u.profile &amp; source.s) | no (w1.ids &amp; w2.ids)</t>
  </si>
  <si>
    <t>all s: Source, u: User| ((source.s &amp; u.profile)&lt;:ids).~((source.s &amp; u.profile)&lt;:ids) in iden</t>
  </si>
  <si>
    <t>all s: Source, u: User | all disj w, w1: ((source.s) &amp; u.profile) | no (w.ids &amp; w1.ids)</t>
  </si>
  <si>
    <t>all w1, w2 : Work, u : User {
    (w1 != w2 and ((w1 + w2) in u.profile) and w1.source = w2.source) implies no (w1.ids &amp; w2.ids)
  }</t>
  </si>
  <si>
    <t>all u : User, disj w1, w2 : u.profile {
    (w1.source = w2.source) implies no (w1.ids &amp; w2.ids)
  }</t>
  </si>
  <si>
    <t>all u : User, disj x,y : u.visible | x not in y.^((u.profile &lt;: ids).~(u.profile &lt;: ids))</t>
  </si>
  <si>
    <t>all u: User | u.visible-&gt;u.visible &amp; ^((u.profile&lt;:ids).~(u.profile&lt;:ids)) in iden</t>
  </si>
  <si>
    <t>adj = ~adj</t>
  </si>
  <si>
    <t>adj=~adj</t>
  </si>
  <si>
    <t>no adj &amp; ~adj</t>
  </si>
  <si>
    <t>all n : Node | n not in n.^adj</t>
  </si>
  <si>
    <t>all n: Node| n !in n.^adj</t>
  </si>
  <si>
    <t>adj = Node -&gt; Node</t>
  </si>
  <si>
    <t>all n:Node |Node in n.adj</t>
  </si>
  <si>
    <t>adj = Node-&gt;Node</t>
  </si>
  <si>
    <t>no adj &amp; iden</t>
  </si>
  <si>
    <t>all n:Node | n not in n.adj</t>
  </si>
  <si>
    <t>no iden &amp; adj</t>
  </si>
  <si>
    <t>all n:Node | n-&gt;n not in adj</t>
  </si>
  <si>
    <t>all n:Node | Node = n.*(adj+~adj)</t>
  </si>
  <si>
    <t>all n:Node | Node in n.*(adj+~adj)</t>
  </si>
  <si>
    <t>all n:Node | Node = n.*adj</t>
  </si>
  <si>
    <t>all n:Node | Node in n.*adj</t>
  </si>
  <si>
    <t>adj = ^adj</t>
  </si>
  <si>
    <t>all n1, n2, n3:Node | n1-&gt;n2 in adj and n2-&gt;n3 in adj =&gt; n1-&gt;n3 in adj</t>
  </si>
  <si>
    <t>all s:State | some s.trans</t>
  </si>
  <si>
    <t>one Init</t>
  </si>
  <si>
    <t>all s : State, e : Event | lone e.(s.trans)</t>
  </si>
  <si>
    <t>all s:State, e:Event | lone s.trans[e]</t>
  </si>
  <si>
    <t>all e:Event, s:State| lone e.(s.trans)</t>
  </si>
  <si>
    <t>let ts = {s1,s2:State | some e:Event | s1-&gt;e-&gt;s2 in trans} | all s:State | some i:Init | s in i.^ts</t>
  </si>
  <si>
    <t>Init.^{x,y: State | some x.trans.y} = State</t>
  </si>
  <si>
    <t>State = Init.(^onlyStates)
}
fun onlyStates : set (State -&gt; State) {
  { s1, s2 : State | some e : Event | s1-&gt;e-&gt;s2 in trans }</t>
  </si>
  <si>
    <t>Init.^({x: State, y: State | some (x.trans).y }) = State</t>
  </si>
  <si>
    <t>all s : State | s in Init.trans[Event] + Init.trans[Event].trans[Event] + Init.trans[Event].trans[Event].trans[Event]</t>
  </si>
  <si>
    <t>let t = { s1, s2 : State | some e : Event | s1-&gt;e-&gt;s2 in trans} | State in Init.(^t)</t>
  </si>
  <si>
    <t>let t = {x,y : State | some z : Event | x-&gt;z-&gt;y in trans} |
	State in Init.(^t)</t>
  </si>
  <si>
    <t>let adj = { s1, s2 : State | some e : Event | s1-&gt;e-&gt;s2 in trans} | State in Init.^adj</t>
  </si>
  <si>
    <t>State in Init.(^onlyStates)
}
fun onlyStates : set State -&gt; State {
  { s1,s2: State | some e: Event | s1-&gt;e-&gt;s2 in trans }</t>
  </si>
  <si>
    <t>State = Init.(^onlyStates)
}
fun onlyStates : set State -&gt; State {
  { s1, s2: State | some e : Event | s1-&gt;e-&gt;s2 in trans }</t>
  </si>
  <si>
    <t>State in Init.^{s1, s2: State | s2 in s1.trans[Event]}</t>
  </si>
  <si>
    <t>let t = { x : State, y : State | some e : Event | x-&gt;e-&gt;y in trans} |
  all s:State | some i:Init | s in  i.(^t)</t>
  </si>
  <si>
    <t>let adj ={x,y:State | some e:Event |x-&gt;e-&gt;y in trans} |
 (State) in Init.^adj</t>
  </si>
  <si>
    <t>all s : State | Init.^{x,y : State | some x.trans.y} = State</t>
  </si>
  <si>
    <t>let adj = {s1,s2: State | some e: Event | s1 -&gt; e -&gt; s2 in trans} |
  all s: State | some i: Init | s in i.^adj</t>
  </si>
  <si>
    <t>all s1,s2:State | s1.trans.State = s2.trans.State</t>
  </si>
  <si>
    <t>all s1,s2: State | s1.trans.State = s2.trans.State</t>
  </si>
  <si>
    <t>State.trans.State = Event</t>
  </si>
  <si>
    <t>Event = State.trans.State</t>
  </si>
  <si>
    <t>Event in State.trans.State</t>
  </si>
  <si>
    <t>all e:Event | some e.(State.trans)</t>
  </si>
  <si>
    <t>all e: Event | some (trans.State).e</t>
  </si>
  <si>
    <t>all e:Event | some s:State | e in s.trans.State</t>
  </si>
  <si>
    <t>let ts = {s1,s2:State | some e:Event | s1-&gt;e-&gt;s2 in trans} | all s:Init.^ts | some i:Init | i in s.^ts</t>
  </si>
  <si>
    <t>let adj = {s1,s2: State | some e: Event | s1 -&gt; e -&gt; s2 in trans} |
  all r: Init.^adj | some i: Init | i in r.^adj</t>
  </si>
  <si>
    <t>all c : Component | some c.parts</t>
  </si>
  <si>
    <t>all c:Component| some c.parts</t>
  </si>
  <si>
    <t>all c : Component | c not in c.^parts</t>
  </si>
  <si>
    <t>all c:Component | c not in c.^parts</t>
  </si>
  <si>
    <t>all c : Component | some position.(c.position) &amp; Robot</t>
  </si>
  <si>
    <t>all c:Component | some c.position &amp; Robot.position</t>
  </si>
  <si>
    <t>Component.position in Robot.position</t>
  </si>
  <si>
    <t>all c:Component | c.position in Robot.position</t>
  </si>
  <si>
    <t>all c: Component | some Robot.position &amp; c.position</t>
  </si>
  <si>
    <t>all c:Component | some r:Robot | r.position = c.position</t>
  </si>
  <si>
    <t>all c:Component | some r:Robot | c.position = r.position</t>
  </si>
  <si>
    <t>all p : Component.position | some r : Robot | r-&gt;p in position</t>
  </si>
  <si>
    <t>all c: Component | some Robot&lt;:position.(c.position)</t>
  </si>
  <si>
    <t>all c : Component, p : c.position | some (Robot &lt;: position).p</t>
  </si>
  <si>
    <t>all c : Component, p : c.parts &amp; Component | lte[p.position,c.position]</t>
  </si>
  <si>
    <t>all c: Component | c.^parts.position in c.position.prevs + c.position</t>
  </si>
  <si>
    <t>Worker = Human + Robot</t>
  </si>
  <si>
    <t>all w:Worker| w in Human or w in Robot</t>
  </si>
  <si>
    <t>Worker in Human+Robot</t>
  </si>
  <si>
    <t>workers in Workstation one -&gt; some Worker</t>
  </si>
  <si>
    <t>all w:Workstation | some w.workers
all w:Worker | one workers.w</t>
  </si>
  <si>
    <t>all c : Component | one c.workstation</t>
  </si>
  <si>
    <t>all c:Component | one c.workstation</t>
  </si>
  <si>
    <t>all c : Component | some c.parts
	all m : Material | no m.parts</t>
  </si>
  <si>
    <t>all c:Component | some c.parts
all m:Material | no m.parts</t>
  </si>
  <si>
    <t>all c : Workstation | no (c.workers &amp; Human) or no (c.workers &amp; Robot)</t>
  </si>
  <si>
    <t>no workers.Human &amp; workers.Robot</t>
  </si>
  <si>
    <t>all w:Workstation | no w.workers &amp; Robot or no w.workers &amp; Human</t>
  </si>
  <si>
    <t>all h : Human, r : Robot, w : Workstation | (w-&gt;h in workers implies w-&gt;r not in workers) and (w-&gt;r in workers implies w-&gt;h not in workers)</t>
  </si>
  <si>
    <t>no Robot.~workers &amp; Human.~workers</t>
  </si>
  <si>
    <t>all w : Workstation| some w.workers &amp; Robot =&gt; no w.workers &amp; Human</t>
  </si>
  <si>
    <t>all x : Workstation | no x.workers &amp; Human or no x.workers &amp; Robot</t>
  </si>
  <si>
    <t>no c : Component | c in c.^parts</t>
  </si>
  <si>
    <t>all c: Component | no (c &amp; c.^parts)</t>
  </si>
  <si>
    <t>all c : Component | some c.parts &amp; Dangerous implies c in Dangerous</t>
  </si>
  <si>
    <t>all c : Component | some (c.parts &amp; Dangerous) =&gt; c in Dangerous</t>
  </si>
  <si>
    <t>all c : Component &amp; Dangerous | no c.workstation.workers &amp; Human</t>
  </si>
  <si>
    <t>no Dangerous.workstation.workers &amp; Human</t>
  </si>
  <si>
    <t>all w : Workstation - end | one w.succ
	no end.succ
	Workstation in begin.*succ</t>
  </si>
  <si>
    <t>all w, wb : Workstation | wb in begin and w!=wb implies w in wb.^(succ)
all w : Workstation | w not in w.^succ
all w : Workstation | w not in end implies one w.succ</t>
  </si>
  <si>
    <t>all w:Workstation-end | one w.succ
no end.succ
Workstation in begin.*succ</t>
  </si>
  <si>
    <t>all c : Component, p : c.parts | p.workstation in ^succ.(c.workstation)</t>
  </si>
  <si>
    <t>all c : Component | c.parts.workstation in (^succ).(c.workstation)</t>
  </si>
  <si>
    <t>all w:Workstation | some w.workers
all w:Worker | one work:Workstation|  w in work.workers</t>
  </si>
  <si>
    <t>all ws: Workstation | some ws.workers
all w: Worker | one workers.w</t>
  </si>
  <si>
    <t>all ws: Workstation| some w: Worker | w in ws.workers
all w: Worker | one ws: Workstation | w in ws.workers</t>
  </si>
  <si>
    <t>all x:Workstation | some x.workers
all x:Worker | one workers.x</t>
  </si>
  <si>
    <t>all ws:Workstation | some ws.workers
all w : Worker | one ws:Workstation | w in ws.workers</t>
  </si>
  <si>
    <t>all ws : Workstation | ws.workers != none
all w : Worker | one ws : Workstation | w in ws.workers</t>
  </si>
  <si>
    <t>all w: Workstation |some wo: Worker | wo in w.workers
all w: Worker | one work : Workstation | w in work.workers</t>
  </si>
  <si>
    <t>all p: Workstation | some p.workers
all x: Worker | one v: Workstation | x in v.workers</t>
  </si>
  <si>
    <t>(all w: Workstation | some r: Worker | r in w.workers) &amp;&amp; (all w: Worker | one workers.w)</t>
  </si>
  <si>
    <t>all x : Workstation | some x.workers and
all y : Worker | one workers.y</t>
  </si>
  <si>
    <t>all w: Worker| one ws:Workstation| w in ws.workers
all ws:Workstation| some ws.workers</t>
  </si>
  <si>
    <t>all w: Worker |
one ws: Workstation |
w in ws.workers
all ws: Workstation |
some w: Worker |
w in ws.workers</t>
  </si>
  <si>
    <t>all ws: Workstation | some w:Worker | w in ws.workers
all w: Worker | one work : Workstation | w in work.workers</t>
  </si>
  <si>
    <t>workers in Workstation one -&gt; some Worker
all w,x : Workstation | w != x implies no (w.workers &amp; x.workers)</t>
  </si>
  <si>
    <t>all w:Workstation| #w.workers&gt;0
all w:Worker | #workers.w=1</t>
  </si>
  <si>
    <t>(all ws: Workstation | some w: Worker | ws -&gt; w in workers)
and
(all w:Worker | one ws:Workstation | ws -&gt; w in workers)</t>
  </si>
  <si>
    <t>all ws : Workstation | #ws.workers &gt; 0
all w : Worker | one ws : Workstation | w in ws.workers</t>
  </si>
  <si>
    <t>all c:Component| one c.workstation</t>
  </si>
  <si>
    <t>all c:Component| some c.parts
all m:Material| no m.parts</t>
  </si>
  <si>
    <t>all w : Workstation  | no w.workers &amp; Robot or no w.workers &amp; Human</t>
  </si>
  <si>
    <t>all x:Human, y:Robot | no workers.x &amp; workers.y</t>
  </si>
  <si>
    <t>all ws:Workstation, h:Human,r:Robot| h in ws.workers implies r not in ws.workers</t>
  </si>
  <si>
    <t>all ws: Workstation | no (ws.workers &amp; Robot) or no (ws.workers &amp; Human)</t>
  </si>
  <si>
    <t>all c:Component| c not in c.^parts</t>
  </si>
  <si>
    <t>all c:Component| not c in c.^parts</t>
  </si>
  <si>
    <t>all x:Component | x not in x.^parts</t>
  </si>
  <si>
    <t>all p : Product | p in Component implies p not in p.^parts</t>
  </si>
  <si>
    <t>all c : Component | c not in ^parts.c</t>
  </si>
  <si>
    <t>all c : Component | all p : Product | c in p.^parts implies c !=p</t>
  </si>
  <si>
    <t>all x1 : Component | x1 not in x1.^parts</t>
  </si>
  <si>
    <t>no c:Component | c in c.^parts</t>
  </si>
  <si>
    <t>all c:Component, p:c.parts | p in Dangerous implies c in Dangerous</t>
  </si>
  <si>
    <t>all c : Component | (some d : Dangerous | d in c.parts) implies c in Dangerous</t>
  </si>
  <si>
    <t>all c:Component | all p:Product | (p in Dangerous and p in c.parts) implies c in Dangerous</t>
  </si>
  <si>
    <t>all c: Component | (some c.parts &amp; Dangerous) =&gt; c in Dangerous</t>
  </si>
  <si>
    <t>all c: Component &amp; Dangerous| all x: c.workstation| no (x.workers &amp; Human)</t>
  </si>
  <si>
    <t>no Dangerous.workstation &amp; workers.Human</t>
  </si>
  <si>
    <t>all c:Component &amp; Dangerous | all w:c.workstation | no (w.workers &amp; Human)</t>
  </si>
  <si>
    <t>all c:Component, ws:Workstation | c in Dangerous and ws in c.workstation implies (all h:Human | h not in ws.workers)</t>
  </si>
  <si>
    <t>all c: Component, h: Human |
(c in Dangerous) =&gt; (h !in c.workstation.workers)</t>
  </si>
  <si>
    <t>all p : Dangerous &amp; Component | all ws : p.workstation | no Human &amp; ws.workers</t>
  </si>
  <si>
    <t>no (workers.Human &amp; Dangerous.workstation)</t>
  </si>
  <si>
    <t>all c : Component | c in Dangerous =&gt; no (c.workstation.workers &amp; Human)</t>
  </si>
  <si>
    <t>all c:Component | all ws:Workstation | c in Dangerous and ws in c.workstation implies(all h:Human | h not in ws.workers )</t>
  </si>
  <si>
    <t>all c:Component&amp;Dangerous | no c.workstation.workers&amp;Human</t>
  </si>
  <si>
    <t>all w:Workstation | (( w in begin and #w.succ=1 and #succ.w=0  ) or ( w in end and #w.succ=0 and #succ.w=1   ) or ( #w.succ=1 and #succ.w=1 ) or (w in begin and w in end and #w.succ=0 and #succ.w=0)) and w not in w.^succ and w not in ^succ.w</t>
  </si>
  <si>
    <t>all comp : Component | (Component &amp;comp.parts).workstation in (^succ).(comp.workstation)</t>
  </si>
  <si>
    <t>inv5 2nd</t>
  </si>
  <si>
    <t>all p : Photo | one posts.p</t>
  </si>
  <si>
    <t>all p:Photo| one posts.p</t>
  </si>
  <si>
    <t>all p : User | p not in p.follows</t>
  </si>
  <si>
    <t>all u: User | u !in u.follows</t>
  </si>
  <si>
    <t>all p : User | p.sees - Ad in p.follows.posts</t>
  </si>
  <si>
    <t>all u:User |u.sees-Ad in u.follows.posts</t>
  </si>
  <si>
    <t>all u : posts.Ad | u.posts in Ad</t>
  </si>
  <si>
    <t>all u: User | some u.posts &amp; Ad =&gt; u.posts in Ad</t>
  </si>
  <si>
    <t>all u:User, a:Ad | a in u.posts =&gt; u.posts in Ad</t>
  </si>
  <si>
    <t>all u:User |all a: Ad | a in u.posts =&gt; u.posts in Ad</t>
  </si>
  <si>
    <t>all u:User,p:Photo| p in u.posts and p in Ad =&gt; u.posts in Ad</t>
  </si>
  <si>
    <t>all u:User | (u.posts in Ad) or (no u.posts&amp;Ad)</t>
  </si>
  <si>
    <t>all u: User | u.posts in Ad or u.posts in Photo-Ad</t>
  </si>
  <si>
    <t>no (posts.Ad &amp; posts.(Photo-Ad))</t>
  </si>
  <si>
    <t>all u : User | all p: u.posts| p in Ad =&gt; u.posts in Ad</t>
  </si>
  <si>
    <t>all u:User , a:Ad | u-&gt;a in posts implies all p:Photo | u-&gt;p in posts implies p in Ad</t>
  </si>
  <si>
    <t>all u:User | (some a:Ad | a in u.posts) =&gt; u.posts in Ad</t>
  </si>
  <si>
    <t>all u:User | some u.posts &amp; Ad =&gt; no u.posts - Ad</t>
  </si>
  <si>
    <t>all p: Photo | p in Ad =&gt; (posts.p).posts in Ad</t>
  </si>
  <si>
    <t>all u : User | all p : Photo | p in u.posts and p in Ad implies u.posts in Ad</t>
  </si>
  <si>
    <t>all u : User, ad : Ad | u-&gt;ad in posts =&gt; all p : Photo | u-&gt;p in posts =&gt; p in Ad</t>
  </si>
  <si>
    <t>all u:User | (some a:Ad | u-&gt;a in posts) implies (all p:Photo | u-&gt;p in posts implies p in Ad)</t>
  </si>
  <si>
    <t>all u1,u2:User | all a:Ad | u1-&gt;a in posts implies (all p:Photo | u1-&gt;p in posts implies p in Ad)</t>
  </si>
  <si>
    <t>all u : User | u.posts in Photo-Ad or u.posts in Ad</t>
  </si>
  <si>
    <t>all x : User | some x.posts &amp; Ad implies x.posts in Ad</t>
  </si>
  <si>
    <t>all u: User | all ad : Ad | ad in u.posts implies u.posts in Ad</t>
  </si>
  <si>
    <t>all u : User, ad : Ad | ad in u.posts implies u.posts in Ad</t>
  </si>
  <si>
    <t>all u:User |all p:Ad |p in u.posts implies u.posts in Ad</t>
  </si>
  <si>
    <t>all a: Ad, p:Photo-Ad, u:User | u-&gt;a in posts =&gt; u-&gt;p not in posts</t>
  </si>
  <si>
    <t>all u : User , a : Ad | u in posts.a implies u.posts in Ad</t>
  </si>
  <si>
    <t>all u: User, a: Ad | u in a.~posts =&gt; u.posts in Ad</t>
  </si>
  <si>
    <t>all u:User,p:Ad,r:Photo | u in posts.p implies u in posts.r implies r in Ad</t>
  </si>
  <si>
    <t>all x : User | (some p: x.posts | p in Ad) =&gt; (all z: x.posts | z in Ad)</t>
  </si>
  <si>
    <t>all u: User, a : Ad | u-&gt;a in posts =&gt; u.posts in Ad</t>
  </si>
  <si>
    <t>all u: User, p: Photo | p in (Ad &amp; u.posts) implies u.posts in Ad</t>
  </si>
  <si>
    <t>all u:User | u.posts &amp; Ad != none implies u.posts in Ad</t>
  </si>
  <si>
    <t>all x: User, y: Photo | y in Ad and y in x.posts implies x.posts in Ad</t>
  </si>
  <si>
    <t>all user: User | all ad: Ad | ad in user.posts implies user.posts in Ad</t>
  </si>
  <si>
    <t>all u : User | u in posts.Ad implies u.posts in Ad</t>
  </si>
  <si>
    <t>all u1 : User | all ad : Ad | ad in u1.posts implies u1.posts in Ad</t>
  </si>
  <si>
    <t>all u : User | some u.posts &amp; Ad =&gt; (u.posts &amp; Ad = u.posts)</t>
  </si>
  <si>
    <t>all x: User | x.posts in (Photo - Ad) or x.posts in Ad</t>
  </si>
  <si>
    <t>all i : Influencer | follows.i = User - i</t>
  </si>
  <si>
    <t>all i:Influencer | follows.i = User-i</t>
  </si>
  <si>
    <t>all i : Influencer, d : Day | some i.posts &amp; date.d</t>
  </si>
  <si>
    <t>all i:Influencer, d:Day| d in i.posts.date</t>
  </si>
  <si>
    <t>all i:Influencer | i.posts.date = Day</t>
  </si>
  <si>
    <t>all i:Influencer | Day in i.posts.date</t>
  </si>
  <si>
    <t>all d:Day, i:Influencer| d in i.posts.date</t>
  </si>
  <si>
    <t>all i:Influencer, d:Day| some p:Photo| i-&gt;p in posts and p-&gt;d in date</t>
  </si>
  <si>
    <t>all d: Day | all i: Influencer | d in i.posts.date</t>
  </si>
  <si>
    <t>all i:Influencer | all d:Day | d in i.posts.date</t>
  </si>
  <si>
    <t>all i : Influencer | Day = i.posts.date</t>
  </si>
  <si>
    <t>all d:Day, i:Influencer| some p:Photo| i-&gt;p in posts and p-&gt;d in date</t>
  </si>
  <si>
    <t>all i:Influencer, d:Day | some p:Photo | p in i.posts and d in p.date</t>
  </si>
  <si>
    <t>all i:Influencer| all z:Day | z in i.posts.date</t>
  </si>
  <si>
    <t>all d : Day | all i : Influencer | some d2: i.posts.date | d2=d</t>
  </si>
  <si>
    <t>all i:Influencer, d:Day | some p:Photo | p-&gt;d in date and i-&gt;p in posts</t>
  </si>
  <si>
    <t>all x:Influencer| x.posts.date = Day</t>
  </si>
  <si>
    <t>all i : Influencer | all d : Day | some p : Photo | d in p.date and i in posts.p</t>
  </si>
  <si>
    <t>all i: Influencer | all d: Day | some p: Photo | i-&gt;p in posts and p-&gt;d in date</t>
  </si>
  <si>
    <t>all influencer, day : univ | influencer in Influencer and day in Day implies some photo : univ | photo-&gt;day in date and influencer-&gt;photo in posts</t>
  </si>
  <si>
    <t>all x: User | x in Influencer =&gt; all d: Day | d in x.posts.date</t>
  </si>
  <si>
    <t>all x : Influencer | all d : Day | some p : Photo | p-&gt;d in date and x-&gt;p in posts</t>
  </si>
  <si>
    <t>all u : User | u.suggested = u.follows.follows - u.follows - u</t>
  </si>
  <si>
    <t>all u : User | u.suggested = u.follows.follows-u.follows-u</t>
  </si>
  <si>
    <t>all u : User, p : u.sees &amp; Ad | p in u.(follows+suggested).posts</t>
  </si>
  <si>
    <t>all a : Ad, u : User | a in u.sees =&gt; a in u.follows.posts or a in u.suggested.posts</t>
  </si>
  <si>
    <t>all u:User | u.sees &amp; Ad in u.follows.posts + u.suggested.posts</t>
  </si>
  <si>
    <t>all u:User, a:Ad | a in u.sees=&gt; a in u.follows.posts or a in u.suggested.posts</t>
  </si>
  <si>
    <t>all u:User | all a:Ad | a in u.sees implies a in u.follows.posts or a in u.suggested.posts</t>
  </si>
  <si>
    <t>all x: User | all p: Photo | p in Ad &amp;&amp; p in x.sees =&gt; some u: User | (u in x.suggested || u in x.follows) &amp;&amp; p in u.posts</t>
  </si>
  <si>
    <t>all u:User | all a:Ad | a in u.sees implies (a in u.follows.posts or a in u.suggested.posts)</t>
  </si>
  <si>
    <t>all u:User, a:Ad | a in u.sees implies (a in u.follows.posts or a in u.suggested.posts)</t>
  </si>
  <si>
    <t>all u: User, ad : Ad |
some f, s : User |
u-&gt;ad in sees
=&gt; (f-&gt;ad in posts &amp;&amp; u-&gt;f in follows)
|| (s-&gt;ad in posts &amp;&amp; u-&gt;s in suggested)</t>
  </si>
  <si>
    <t>all u:User, a:Ad | u-&gt;a in sees implies (some u2:User | u2-&gt;a in posts and (u-&gt;u2 in follows or u-&gt;u2 in suggested))</t>
  </si>
  <si>
    <t>all user, ad : univ | user in User and ad in Ad and user-&gt;ad in sees implies some followed, suggest : univ | (followed-&gt;ad in posts and user-&gt;followed in follows) or (suggest-&gt;ad in posts and user-&gt;suggest in suggested)</t>
  </si>
  <si>
    <t>all a : Ad, u : User | a in u.sees implies a in u.follows.posts + u.suggested.posts</t>
  </si>
  <si>
    <t>all u:User | all p:u.sees | p not in Ad or p in u.follows.posts or p in u.suggested.posts</t>
  </si>
  <si>
    <t>all u: User, a : Ad |a in u.sees =&gt; a in u.follows.posts + u.suggested.posts</t>
  </si>
  <si>
    <t>all x : User | x.sees&amp;Ad in (x.follows.posts + x.suggested.posts)</t>
  </si>
  <si>
    <t>all u : User | all p : Ad | p in u.sees implies p in u.follows.posts or p in u.suggested.posts</t>
  </si>
  <si>
    <t>all u:User | u.sees&amp;Ad in u.(follows+suggested).posts</t>
  </si>
  <si>
    <t>all u:User| all p: u.sees| p in Ad implies (p in u.follows.posts or p in u.suggested.posts)</t>
  </si>
  <si>
    <t>all user : User | all ad : Ad | ad in user.sees implies (ad in user.follows.posts or ad in user.suggested.posts)</t>
  </si>
  <si>
    <t>all u : User, ad : Ad | ad in u.sees implies ad in u.follows.posts or ad in u.suggested.posts</t>
  </si>
  <si>
    <t>all u : User, ad : Ad | ad in u.sees implies (ad in u.follows.posts or ad in u.suggested.posts)</t>
  </si>
  <si>
    <t>all u : User, a: Ad | some u1: User| a in u.sees implies a in u1.posts and (u1 in u.follows or u1 in u.suggested)</t>
  </si>
  <si>
    <t>all u1 : User | u1.sees&amp;Ad in (u1.follows.posts+u1.suggested.posts)&amp;Ad</t>
  </si>
  <si>
    <t>all u:User | all a:Ad | a in u.sees implies some p:User | a in p.posts and p in (u.follows + u.suggested)</t>
  </si>
  <si>
    <t>sees :&gt; Ad in (follows+suggested).posts :&gt; Ad</t>
  </si>
  <si>
    <t>all u1 : User | all a : Ad | a in u1.sees implies some u2 : User | a in u2.posts and (u1-&gt;u2 in follows or u1-&gt;u2 in suggested)</t>
  </si>
  <si>
    <t>all u:User, a:Ad | u-&gt;a in sees implies (some u1: User | u1-&gt;a in posts and (u-&gt;u1 in follows or u-&gt;u1 in suggested))</t>
  </si>
  <si>
    <t>all x : User, a : Ad | a in x.sees implies a in x.follows.posts or a in x.suggested.posts</t>
  </si>
  <si>
    <t>all u : User | all p : Ad | p in u.sees implies (p in u.follows.posts or p in u.suggested.posts )</t>
  </si>
  <si>
    <t>all x : User | all a : x.sees | a in Ad =&gt; a in x.follows.posts or a in x.suggested.posts</t>
  </si>
  <si>
    <t>all a : Ad | all u : User | u in sees.a implies (some y : User | (a in y.posts) and ((y in u.follows) or (y in u.suggested)))</t>
  </si>
  <si>
    <t>all a: Ad | all u: User | u-&gt;a in sees implies some z: User | (u-&gt;z in follows or u-&gt;z in suggested) and (z-&gt;a in posts)</t>
  </si>
  <si>
    <t>all u:User,p:Ad | p in u.sees implies (p in u.follows.posts or p in u.suggested.posts)</t>
  </si>
  <si>
    <t>all u : User | all a : Ad | a in u.sees implies a in (u.follows.posts + u.suggested.posts)</t>
  </si>
  <si>
    <t>all u1 : User, a : Ad | u1 in sees.a implies some u2 : User | u2 in posts.a and u1 in follows.u2 + suggested.u2</t>
  </si>
  <si>
    <t>all user : User | all ad : user.sees | ad in Ad implies ((some following : user.follows | following-&gt;ad in posts) or some suggested : user.suggested | suggested-&gt;ad in posts)</t>
  </si>
  <si>
    <t>all u: User | all p : u.sees| p in Ad =&gt; p in  u.follows.posts or p in u.suggested.posts</t>
  </si>
  <si>
    <t>all ad : Ad | all u : User | ad in u.sees implies ad in u.follows.posts or ad in u.suggested.posts</t>
  </si>
  <si>
    <t>all u: User |  u.sees&amp;Ad in (u.follows.posts + u.suggested.posts)&amp;Ad</t>
  </si>
  <si>
    <t>all u:User, a:Ad|u-&gt;a in sees =&gt; (some u2:User | u2-&gt;a in posts and u-&gt;u2 in follows + suggested)</t>
  </si>
  <si>
    <t>all u : User| all ad : Ad| ad in u.sees implies (ad in u.follows.posts or ad in u.suggested.posts)</t>
  </si>
  <si>
    <t>all x : User | all y : Ad | (y in x.sees =&gt; y in (x.follows.posts + x.suggested.posts))</t>
  </si>
  <si>
    <t>all ad : Ad, u : User | ad in u.sees implies ad in u.follows.posts or ad in u.suggested.posts</t>
  </si>
  <si>
    <t>all a : Ad | all u : User | a in u.sees implies a in u.follows.posts or a in u.suggested.posts</t>
  </si>
  <si>
    <t>all x: User, y: Photo | y in x.sees and y in Ad implies y in x.follows.posts or y in x.suggested.posts</t>
  </si>
  <si>
    <t>all u : User | all a : Ad | a in u.sees implies some followed, suggest : univ | (followed-&gt;a in posts and followed in u.follows) or (suggest-&gt;a in posts and u-&gt;suggest in suggested)</t>
  </si>
  <si>
    <t>all u : User, ad : Ad | ad in u.sees =&gt; ad in (u.follows.posts + u.suggested.posts )</t>
  </si>
  <si>
    <t>all u: User | (u.sees &amp; Ad) in (u.follows + u.suggested).posts</t>
  </si>
  <si>
    <t>all u : User | all ad : u.sees &amp; Ad | ad in u.follows.posts or ad in u.suggested.posts</t>
  </si>
  <si>
    <t>all u: User |all ad: Ad | u -&gt; ad in sees implies ad in u.follows.posts or ad in u.suggested.posts</t>
  </si>
  <si>
    <t>all u : User | all p : u.sees &amp; Ad | p in u.follows.posts || p in u.suggested.posts</t>
  </si>
  <si>
    <t>all u:User, p:u.sees|p in Ad implies p in u.follows.posts or p in u.suggested.posts</t>
  </si>
  <si>
    <t>all u : User | all a : Ad | u in sees.a implies
( some y : User | a in y.posts and(
(y in u.follows ) or
(y in u.suggested)
)
)</t>
  </si>
  <si>
    <t>all u : User, a : Ad | a in u.sees implies a in (u.follows + u.suggested).posts</t>
  </si>
  <si>
    <t>all u : User | (all p : Photo | u-&gt;p in sees and p in Ad implies ( some u2:User | (u-&gt;u2 in follows or u-&gt;u2 in suggested) and u2-&gt;p in posts))</t>
  </si>
  <si>
    <t>all a : Ad | all u : User | a in u.sees implies a in u.suggested.posts or a in u.follows.posts</t>
  </si>
  <si>
    <t>all a:Ad,u:User | u -&gt; a in sees implies (some p:User | p -&gt; a in posts and (u -&gt; p in follows or u -&gt; p in suggested))</t>
  </si>
  <si>
    <t>all ad : Ad , user : User | ad in user.sees =&gt; (ad in user.follows.posts or ad in user.suggested.posts)</t>
  </si>
  <si>
    <t>all u: User, a: Ad | (u in a.~sees) =&gt; (a in u.follows.posts or a in u.suggested.posts)</t>
  </si>
  <si>
    <t>sees &amp; (univ -&gt; Ad) in (suggested + follows).posts</t>
  </si>
  <si>
    <t>all u: User, a: Ad | a in u.sees =&gt;
some u2: User | a in u2.posts and (u2 in u.follows or u2 in u.suggested)</t>
  </si>
  <si>
    <t>all u : User | all a : Ad | u-&gt;a in sees implies a in ( (u.follows + u.suggested).posts )</t>
  </si>
  <si>
    <t>all ad:Ad,u:User| ad in u.sees implies ad in (u.follows.posts + u.suggested.posts)</t>
  </si>
  <si>
    <t>all u: User | all s: u.sees | s in Ad implies (s in u.follows.posts or s in u.suggested.posts)</t>
  </si>
  <si>
    <t>all u1 : User, a : Ad | u1-&gt;a in sees implies some u2 : User | u2-&gt;a in posts and (u1-&gt;u2 in follows or u1-&gt;u2 in suggested)</t>
  </si>
  <si>
    <t>all u : User, ad : Ad | ad in u.sees implies ad in u.follows.posts or ad in u.suggested.posts
all u : User, ad : Ad | ad in u.sees implies ad in u.follows.posts + u.suggested.posts</t>
  </si>
  <si>
    <t>all x: User | all y: Ad | y in x.sees implies some p: User | p in (x.follows + x.suggested) and y in p.posts</t>
  </si>
  <si>
    <t>all x:Ad,y:User| x in y.sees implies x in (y.follows.posts + y.suggested.posts)</t>
  </si>
  <si>
    <t>all u:User | all a : u.sees &amp; Ad | some p : User | a in p.posts and p in (u.follows + u.suggested)</t>
  </si>
  <si>
    <t>all u : User | all a : u.sees &amp; Ad | some uad : u.follows + u.suggested | a in uad.posts</t>
  </si>
  <si>
    <t>all u:User | all a:Ad | a in u.sees implies some p:User | p in (u.follows + u.suggested) and  a in p.posts</t>
  </si>
  <si>
    <t>all ad : Ad | all u1 : User | ad in u1.sees implies (ad in u1.follows.posts or ad in u1.suggested.posts)</t>
  </si>
  <si>
    <t>all u : User | all a : Ad | a in u.sees implies some followed, suggest : univ | (followed-&gt;a in posts and u-&gt;followed in follows) or (suggest-&gt;a in posts and u-&gt;suggest in suggested)</t>
  </si>
  <si>
    <t>all p : Ad | all u : User | p in u.sees implies (p in u.follows.posts) or (p in u.suggested.posts)</t>
  </si>
  <si>
    <t>all u : User, ad : Ad | ad in u.sees implies (some u2 : User | ad in u2.posts &amp;&amp; (u2 in u.follows or u2 in u.suggested))</t>
  </si>
  <si>
    <t>all x:User | all a:Ad | a in x.sees implies some p:User | a in p.posts and p in (x.follows + x.suggested)</t>
  </si>
  <si>
    <t>all u : User | all f : Photo | f in u.sees&amp;Ad =&gt; f in u.follows.posts+u.suggested.posts</t>
  </si>
  <si>
    <t>all ad: Ad | all user: User |  ad in user.sees implies (ad in user.follows.posts or ad in user.suggested.posts)</t>
  </si>
  <si>
    <t>all u:User | all a : u.sees &amp; Ad | a in (u.follows.posts + u.suggested.posts &amp; Ad)</t>
  </si>
  <si>
    <t>all u2 : User, ad : Ad | (ad in u2.sees) implies (ad in u2.follows.posts or ad in u2.suggested.posts)</t>
  </si>
  <si>
    <t>all u: User , a: Ad | u.sees &amp; Ad  in  (u.follows + u.suggested).posts</t>
  </si>
  <si>
    <t>all u:User | no (u.sees &amp; Ad) - ((u.follows+u.suggested).posts &amp; Ad)</t>
  </si>
  <si>
    <t>all ad : Ad | all u1,u2 : User | ad in u1.sees implies (ad in u1.follows.posts or ad in u1.suggested.posts)</t>
  </si>
  <si>
    <t>all u: User, p: u.sees&amp;Ad | p in u.suggested.posts or p in u.follows.posts</t>
  </si>
  <si>
    <t>all a : Ad, u : User | a in u.sees =&gt; a in u.(suggested + follows).posts</t>
  </si>
  <si>
    <t>all u1: User, a: Ad | a in u1.sees implies a in (u1.follows.posts + u1.suggested.posts)</t>
  </si>
  <si>
    <t>all u:User,a:Ad | u-&gt;a in sees implies u-&gt;a in follows.posts or u-&gt;a in suggested.posts</t>
  </si>
  <si>
    <t>all u1 : User, a : Ad | u1-&gt;a in sees implies some u2 : User | u2-&gt;a in posts and (u1-&gt;u2 in follows or u1-&gt;u2 in suggested)
all u : User, a : Ad | a in u.sees implies u in (follows+suggested).posts.a</t>
  </si>
  <si>
    <t>all u:User,a:Ad | a in u.sees implies (some u1:User | a in u1.posts and u1 in u.follows + u.suggested)</t>
  </si>
  <si>
    <t>all u :User, p : Ad | p in u.sees =&gt; p in u.follows.posts or p in u.suggested.posts</t>
  </si>
  <si>
    <t>all u : User, a : u.sees&amp;Ad | a in u.(follows+suggested).posts</t>
  </si>
  <si>
    <t>some Entry
	some Exit</t>
  </si>
  <si>
    <t>some Entry
some Exit</t>
  </si>
  <si>
    <t>all s : Signal | one signals.s</t>
  </si>
  <si>
    <t>all s:Signal|one t:Track | s in t.signals</t>
  </si>
  <si>
    <t>all s:Signal| one signals.s</t>
  </si>
  <si>
    <t>all t : Track | t in Exit iff no t.succs</t>
  </si>
  <si>
    <t>all t:Track| t in Exit iff no t.^succs</t>
  </si>
  <si>
    <t>all t:Track| t in Exit iff no t.succs</t>
  </si>
  <si>
    <t>all t : Track | t in Entry iff no succs.t</t>
  </si>
  <si>
    <t>all t:Track| t in Entry iff t not in Track.^succs</t>
  </si>
  <si>
    <t>all t:Track | t in Entry &lt;=&gt; no succs.t</t>
  </si>
  <si>
    <t>all t : Track | t not in Junction iff lone succs.t</t>
  </si>
  <si>
    <t>all t:Track| t in Junction iff #succs.t&gt;1</t>
  </si>
  <si>
    <t>all t : Entry | some t.signals &amp; Speed</t>
  </si>
  <si>
    <t>all e:Entry|some s:Speed| s in e.signals</t>
  </si>
  <si>
    <t>all t:Entry | some s:Speed| s in t.signals</t>
  </si>
  <si>
    <t>all e:Entry | some e.signals&amp;Speed</t>
  </si>
  <si>
    <t>no t : Track | t in t.^succs</t>
  </si>
  <si>
    <t>all t:Track| t not in t.^succs</t>
  </si>
  <si>
    <t>no ^succs &amp; iden</t>
  </si>
  <si>
    <t>no iden &amp; ^succs</t>
  </si>
  <si>
    <t>all x :Track | x not in x.^succs</t>
  </si>
  <si>
    <t>all t : Track | no t.^succs&amp;t</t>
  </si>
  <si>
    <t>all track : univ | track in Track implies track not in track.^(succs)</t>
  </si>
  <si>
    <t>all t:Track | no t &amp; t.(^succs)</t>
  </si>
  <si>
    <t>no t: Track | t in t.^succs</t>
  </si>
  <si>
    <t>all e : Entry, x : Exit | x in e.*succs</t>
  </si>
  <si>
    <t>all disj t1,t2: Track|t1 in Entry and t2 in Exit =&gt;  t2 in t1.^succs</t>
  </si>
  <si>
    <t>all e:Entry | Exit in e.*succs</t>
  </si>
  <si>
    <t>Entry-&gt;Exit in *succs</t>
  </si>
  <si>
    <t>all et : Entry, ex : Exit | ex in et.*succs</t>
  </si>
  <si>
    <t>all t : Track | no t.succs &amp; Junction implies no t.signals &amp; Semaphore</t>
  </si>
  <si>
    <t>all t:Track, s:Semaphore | no t.succs &amp; Junction =&gt; s not in t.signals</t>
  </si>
  <si>
    <t>all t : Track | no t.succs &amp; Junction =&gt; no t.signals &amp; Semaphore</t>
  </si>
  <si>
    <t>all j : Junction, t : succs.j | some t.signals &amp; Semaphore</t>
  </si>
  <si>
    <t>all t : Track | some t.succs&amp;Junction implies some t.signals&amp;Semaphore</t>
  </si>
  <si>
    <t>no Green</t>
  </si>
  <si>
    <t>all s : Signal | eventually s in Green</t>
  </si>
  <si>
    <t>all s:Signal |eventually s in Green</t>
  </si>
  <si>
    <t>always pos' = pos</t>
  </si>
  <si>
    <t>always all t : Track | lone pos.t</t>
  </si>
  <si>
    <t>always pos.~pos in iden</t>
  </si>
  <si>
    <t>always all disj t1,t2:Train | no (t1.pos &amp; t2.pos)</t>
  </si>
  <si>
    <t>all t : Track | always lone t.~pos</t>
  </si>
  <si>
    <t>always all disj t, t2 : Train | some (t.pos + t2.pos) =&gt; t.pos != t2.pos</t>
  </si>
  <si>
    <t>always( all tk : Track | lone pos.tk )</t>
  </si>
  <si>
    <t>all s : Signal | always eventually (s in Green) and always eventually (s not in Green)</t>
  </si>
  <si>
    <t>always (all s:Signal | (s in Green implies eventually s not in Green) and (s not in Green implies eventually s in Green))</t>
  </si>
  <si>
    <t>all t : Train | always (some t.pos implies eventually no t.pos)</t>
  </si>
  <si>
    <t>always (all t:pos.Track | eventually no t.pos)</t>
  </si>
  <si>
    <t>all t : Train, p : Track | always (t.pos = p and p.signal not in Green implies (p.signal in Green releases t.pos = p))</t>
  </si>
  <si>
    <t>always ( all t:Train | some t.pos.signal and (t.pos.signal not in Green) implies t.pos' = t.pos )</t>
  </si>
  <si>
    <t>all j : Junction | always lone (prox.j).signal &amp; Green</t>
  </si>
  <si>
    <t>always (all j:Junction | lone (prox.j).signal &amp; Green)</t>
  </si>
  <si>
    <t>all t : Train | always (some t.pos implies once some t.pos &amp; Entry)</t>
  </si>
  <si>
    <t>always ( all t:Train | some t.pos implies once some t.pos :&gt; Entry)</t>
  </si>
  <si>
    <t>all t : Train | always ((no t.pos and once some t.pos) implies always no t.pos)</t>
  </si>
  <si>
    <t>always all t : Train | (one t.pos and no t.pos') implies (always no t.pos')</t>
  </si>
  <si>
    <t>always (all j:Junction | lone((prox.j).signal :&gt; Green))</t>
  </si>
  <si>
    <t>always ( all t:Train | some t.pos.signal and (t.pos.signal  in Signal-Green) implies t.pos' = t.pos )</t>
  </si>
  <si>
    <t>always (all t:Train | (once some t.pos and no t.pos ) =&gt; always no t.pos)</t>
  </si>
  <si>
    <t>all t : Train, p : Track | not (eventually always t.pos = p)</t>
  </si>
  <si>
    <t>always eventually (all t:Train | (no t.pos =&gt; eventually some t.pos ) and some t.pos =&gt; eventually (t.pos !=t.pos')   )</t>
  </si>
  <si>
    <t>always all t : Train | some t.pos implies eventually t.pos != t.pos'</t>
  </si>
  <si>
    <t>always (all t:pos.Track | eventually (t.pos)' != t.pos)</t>
  </si>
  <si>
    <t>Inv16_oracle</t>
  </si>
  <si>
    <t>all t : Train | always (some t.pos &amp; Exit implies (some t.pos since some t.pos &amp; Entry))</t>
  </si>
  <si>
    <t>always (all t:Train | one (t.pos:&gt;Exit) =&gt; (some t.pos since one (t.pos:&gt;Entry )))</t>
  </si>
  <si>
    <t>inv 13 2</t>
  </si>
  <si>
    <t>inv 11 2</t>
  </si>
  <si>
    <t>no Trash</t>
  </si>
  <si>
    <t>all f:File|f not in Trash</t>
  </si>
  <si>
    <t>File in Trash</t>
  </si>
  <si>
    <t>all f:File|f in Trash</t>
  </si>
  <si>
    <t>some Trash</t>
  </si>
  <si>
    <t>some f:File|f in Trash</t>
  </si>
  <si>
    <t>no Protected &amp; Trash</t>
  </si>
  <si>
    <t>all f:File | f in Protected =&gt; f not in Trash</t>
  </si>
  <si>
    <t>all f:Protected | f not in Trash</t>
  </si>
  <si>
    <t>all p:Protected | p not in Trash</t>
  </si>
  <si>
    <t>File = Trash + Protected</t>
  </si>
  <si>
    <t>all f: File | f not in Protected =&gt; f in Trash</t>
  </si>
  <si>
    <t>link in File -&gt; lone File</t>
  </si>
  <si>
    <t>all f:File | lone f.link</t>
  </si>
  <si>
    <t>all f1,f2,f3:File | (f1-&gt;f2 in link &amp;&amp; f1-&gt;f3 in link) =&gt; f2 = f3</t>
  </si>
  <si>
    <t>all x,y,z : File | x-&gt;y in link and x-&gt;z in link implies y=z</t>
  </si>
  <si>
    <t>~link.link in iden</t>
  </si>
  <si>
    <t>all f,g,h:File| f-&gt;g in link and f-&gt;h in link implies g=h</t>
  </si>
  <si>
    <t>all f : File | (#f.link)&lt;2</t>
  </si>
  <si>
    <t>no File.link &amp; Trash</t>
  </si>
  <si>
    <t>all f1,f2:File| f1-&gt;f2 in link implies f2 not in Trash</t>
  </si>
  <si>
    <t>no link.Trash</t>
  </si>
  <si>
    <t>all f:File | isLink[f] implies f not in Trash
}
pred isLink[f:File]{
some g:File | g-&gt;f in link</t>
  </si>
  <si>
    <t>all x,y : File | x-&gt;y in link implies y not in Trash</t>
  </si>
  <si>
    <t>all f,g:File | f-&gt;g in link implies g not in Trash</t>
  </si>
  <si>
    <t>no link</t>
  </si>
  <si>
    <t>no link.link</t>
  </si>
  <si>
    <t>all f : File | f in Trash implies f.link in Trash</t>
  </si>
  <si>
    <t>all f1,f2:File | f1-&gt;f2 in link and f1 in Trash =&gt; f2 in Trash</t>
  </si>
  <si>
    <t>Trash.link in Trash</t>
  </si>
  <si>
    <t>all f:Trash,g:File | f-&gt;g in link implies g in Trash</t>
  </si>
  <si>
    <t>all x,y: File | x-&gt;y in link and x in Trash implies y in Trash</t>
  </si>
  <si>
    <t>all f : File | f in Trash =&gt; f.link in Trash</t>
  </si>
  <si>
    <t>no Trash + Protected</t>
  </si>
  <si>
    <t>no Trash
no Protected</t>
  </si>
  <si>
    <t>no Trash+Protected</t>
  </si>
  <si>
    <t>no File
  	some File'</t>
  </si>
  <si>
    <t>no File
after some File</t>
  </si>
  <si>
    <t>no File
some File'</t>
  </si>
  <si>
    <t>always some File</t>
  </si>
  <si>
    <t>eventually some Trash</t>
  </si>
  <si>
    <t>eventually (some f:File | f not in File')</t>
  </si>
  <si>
    <t>eventually some f:File | f not in File'</t>
  </si>
  <si>
    <t>always Trash in Trash'</t>
  </si>
  <si>
    <t>eventually some Protected</t>
  </si>
  <si>
    <t>always (all f:link.File | eventually f in Trash)</t>
  </si>
  <si>
    <t>always all f : File | some f.link =&gt; eventually f in Trash</t>
  </si>
  <si>
    <t>always all f: link.File | eventually f in Trash</t>
  </si>
  <si>
    <t>always no Protected &amp; Trash</t>
  </si>
  <si>
    <t>always Protected = Protected'</t>
  </si>
  <si>
    <t>always Protected'=Protected</t>
  </si>
  <si>
    <t>always File-Protected in Protected'</t>
  </si>
  <si>
    <t>always all f:File | f not in Protected implies after f in Protected</t>
  </si>
  <si>
    <t>always all f:File | f not in Protected implies f in Protected'</t>
  </si>
  <si>
    <t>always(all f:File-Protected | after f in Protected)</t>
  </si>
  <si>
    <t>always File - Protected in Protected'</t>
  </si>
  <si>
    <t>eventually some f : File | always f in Trash</t>
  </si>
  <si>
    <t>eventually some f:File | eventually always f in Trash</t>
  </si>
  <si>
    <t>eventually some f: Trash | always f in Trash</t>
  </si>
  <si>
    <t>always (all f:Trash | once f not in Trash)</t>
  </si>
  <si>
    <t>all f : File | f in Trash =&gt; once f not in Trash</t>
  </si>
  <si>
    <t>always all f:Trash | once f not in Trash</t>
  </si>
  <si>
    <t>always (all f:Trash&amp;Protected | f not in Protected')</t>
  </si>
  <si>
    <t>always(all f:Trash&amp;Protected | after f not in Protected)</t>
  </si>
  <si>
    <t>always all f:Protected | f in Trash implies after f not in Protected</t>
  </si>
  <si>
    <t>always all f:File | f in Trash and f in Protected implies f not in Protected'</t>
  </si>
  <si>
    <t>always all f:Protected | f in Trash implies f not in Protected'</t>
  </si>
  <si>
    <t>always all p:Protected | p in Trash implies after p not in Protected</t>
  </si>
  <si>
    <t>always all f : Protected &amp; Trash | f not in Protected'</t>
  </si>
  <si>
    <t>always (all f:File | eventually f in Trash)</t>
  </si>
  <si>
    <t>always all f:File | eventually f in Trash</t>
  </si>
  <si>
    <t>always (all f:Protected | historically f in Protected)</t>
  </si>
  <si>
    <t>always all f:Protected | historically f in Protected</t>
  </si>
  <si>
    <t>Inv17_oracle</t>
  </si>
  <si>
    <t>always (no Trash&amp;File')</t>
  </si>
  <si>
    <t>always all f:File | f in Trash implies after f not in File</t>
  </si>
  <si>
    <t>always all f : Trash | after f not in File</t>
  </si>
  <si>
    <t>always all f:Trash | f not in File'</t>
  </si>
  <si>
    <t>always all f : File | f in Trash =&gt; f not in File'</t>
  </si>
  <si>
    <t>always all t : Trash | t not in File'</t>
  </si>
  <si>
    <t>always all t: Trash | after t not in File</t>
  </si>
  <si>
    <t>always (all f:Trash | after no File&amp;f)</t>
  </si>
  <si>
    <t>always ( all f : (File &amp; Trash) | after f not in File)</t>
  </si>
  <si>
    <t>always (all f : File | f in Trash implies after File = File - f)</t>
  </si>
  <si>
    <t>always no Trash &amp; File'</t>
  </si>
  <si>
    <t>Inv18_oracle</t>
  </si>
  <si>
    <t>always all f : Protected | f in Trash releases f in Protected</t>
  </si>
  <si>
    <t>always all f: Protected | f in Trash releases f in Protected</t>
  </si>
  <si>
    <t>Inv19_oracle</t>
  </si>
  <si>
    <t>always all f : Protected | f in Protected until f in Trash</t>
  </si>
  <si>
    <t>always all f:Protected | f in Protected until f in Trash</t>
  </si>
  <si>
    <t>Inv20_oracle</t>
  </si>
  <si>
    <t>always (all f:Trash | not (f not in Trash triggered f in Protected))</t>
  </si>
  <si>
    <t>always all f:Trash | f in Trash since f not in Protected</t>
  </si>
  <si>
    <t>no Protected&amp;Trash</t>
  </si>
  <si>
    <t>File-Protected in Trash</t>
  </si>
  <si>
    <t>all f : File | f !in Protected =&gt; f in Trash</t>
  </si>
  <si>
    <t>File = Protected + Trash</t>
  </si>
  <si>
    <t>all f:File |lone f.link</t>
  </si>
  <si>
    <t>all file: File |
lone file.link</t>
  </si>
  <si>
    <t>all f1, f2, f3:File | f1-&gt;f2 in link and f1-&gt;f3 in link =&gt; f2=f3</t>
  </si>
  <si>
    <t>all f: File | f in Trash =&gt; f.link in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</si>
</sst>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45454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2" fontId="5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2" fontId="4" fillId="2" borderId="1" xfId="0" applyNumberFormat="1" applyFont="1" applyFill="1" applyBorder="1"/>
    <xf numFmtId="0" fontId="5" fillId="0" borderId="0" xfId="0" applyFont="1" applyAlignment="1">
      <alignment horizontal="center"/>
    </xf>
    <xf numFmtId="2" fontId="4" fillId="0" borderId="0" xfId="0" applyNumberFormat="1" applyFont="1"/>
    <xf numFmtId="1" fontId="4" fillId="0" borderId="1" xfId="0" quotePrefix="1" applyNumberFormat="1" applyFont="1" applyBorder="1"/>
    <xf numFmtId="2" fontId="0" fillId="0" borderId="0" xfId="0" applyNumberFormat="1"/>
    <xf numFmtId="1" fontId="4" fillId="0" borderId="0" xfId="0" applyNumberFormat="1" applyFont="1"/>
    <xf numFmtId="0" fontId="5" fillId="0" borderId="5" xfId="0" applyFont="1" applyBorder="1"/>
    <xf numFmtId="0" fontId="5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5" fillId="0" borderId="4" xfId="0" applyFont="1" applyBorder="1"/>
    <xf numFmtId="0" fontId="5" fillId="0" borderId="8" xfId="0" applyFont="1" applyBorder="1"/>
    <xf numFmtId="0" fontId="0" fillId="0" borderId="4" xfId="0" applyBorder="1"/>
    <xf numFmtId="2" fontId="4" fillId="2" borderId="1" xfId="0" quotePrefix="1" applyNumberFormat="1" applyFont="1" applyFill="1" applyBorder="1"/>
    <xf numFmtId="1" fontId="4" fillId="0" borderId="1" xfId="0" applyNumberFormat="1" applyFont="1" applyBorder="1" applyAlignment="1">
      <alignment horizontal="right"/>
    </xf>
    <xf numFmtId="1" fontId="4" fillId="0" borderId="1" xfId="0" quotePrefix="1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/>
    <xf numFmtId="0" fontId="4" fillId="0" borderId="1" xfId="0" applyFont="1" applyBorder="1" applyAlignment="1">
      <alignment horizontal="right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3" xfId="0" applyFont="1" applyFill="1" applyBorder="1"/>
    <xf numFmtId="0" fontId="5" fillId="5" borderId="5" xfId="0" applyFont="1" applyFill="1" applyBorder="1"/>
    <xf numFmtId="0" fontId="4" fillId="0" borderId="1" xfId="0" applyFont="1" applyBorder="1" applyAlignment="1">
      <alignment horizontal="left"/>
    </xf>
    <xf numFmtId="1" fontId="4" fillId="6" borderId="1" xfId="0" applyNumberFormat="1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2" fontId="4" fillId="6" borderId="1" xfId="0" applyNumberFormat="1" applyFont="1" applyFill="1" applyBorder="1"/>
    <xf numFmtId="2" fontId="4" fillId="6" borderId="1" xfId="0" applyNumberFormat="1" applyFont="1" applyFill="1" applyBorder="1" applyAlignment="1">
      <alignment horizontal="right"/>
    </xf>
    <xf numFmtId="2" fontId="4" fillId="6" borderId="1" xfId="0" applyNumberFormat="1" applyFont="1" applyFill="1" applyBorder="1" applyAlignment="1">
      <alignment horizontal="center"/>
    </xf>
    <xf numFmtId="1" fontId="4" fillId="6" borderId="1" xfId="0" quotePrefix="1" applyNumberFormat="1" applyFont="1" applyFill="1" applyBorder="1"/>
    <xf numFmtId="2" fontId="4" fillId="6" borderId="1" xfId="0" quotePrefix="1" applyNumberFormat="1" applyFont="1" applyFill="1" applyBorder="1"/>
    <xf numFmtId="1" fontId="4" fillId="6" borderId="1" xfId="0" quotePrefix="1" applyNumberFormat="1" applyFont="1" applyFill="1" applyBorder="1" applyAlignment="1">
      <alignment horizontal="right"/>
    </xf>
    <xf numFmtId="0" fontId="7" fillId="6" borderId="1" xfId="0" applyFont="1" applyFill="1" applyBorder="1"/>
    <xf numFmtId="0" fontId="4" fillId="5" borderId="3" xfId="0" applyFont="1" applyFill="1" applyBorder="1"/>
    <xf numFmtId="1" fontId="5" fillId="0" borderId="0" xfId="0" quotePrefix="1" applyNumberFormat="1" applyFont="1"/>
    <xf numFmtId="1" fontId="4" fillId="6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7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8" fillId="0" borderId="0" xfId="0" applyFont="1"/>
    <xf numFmtId="0" fontId="4" fillId="0" borderId="0" xfId="0" applyFont="1" applyBorder="1"/>
    <xf numFmtId="2" fontId="4" fillId="0" borderId="0" xfId="0" applyNumberFormat="1" applyFont="1" applyBorder="1"/>
    <xf numFmtId="1" fontId="0" fillId="0" borderId="0" xfId="0" applyNumberFormat="1" applyBorder="1"/>
    <xf numFmtId="1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494-C3DB-4677-B1B1-FD7FDE52CD30}">
  <dimension ref="A1:AH55"/>
  <sheetViews>
    <sheetView workbookViewId="0">
      <selection activeCell="M35" sqref="M35"/>
    </sheetView>
  </sheetViews>
  <sheetFormatPr defaultRowHeight="14.5" x14ac:dyDescent="0.35"/>
  <cols>
    <col min="1" max="1" width="18" style="3" customWidth="1"/>
    <col min="2" max="16" width="8.7265625" style="3"/>
    <col min="17" max="17" width="36.54296875" style="3" customWidth="1"/>
    <col min="18" max="34" width="8.7265625" style="3"/>
  </cols>
  <sheetData>
    <row r="1" spans="1:27" x14ac:dyDescent="0.35">
      <c r="A1" s="23" t="s">
        <v>68</v>
      </c>
      <c r="B1" s="6"/>
      <c r="C1" s="6"/>
      <c r="D1" s="6"/>
      <c r="E1" s="6"/>
      <c r="F1" s="6"/>
      <c r="G1" s="6"/>
      <c r="I1" s="24" t="s">
        <v>76</v>
      </c>
      <c r="Q1" s="22" t="s">
        <v>81</v>
      </c>
    </row>
    <row r="2" spans="1:27" x14ac:dyDescent="0.35">
      <c r="A2" s="5"/>
      <c r="B2" s="7" t="s">
        <v>69</v>
      </c>
      <c r="C2" s="7" t="s">
        <v>70</v>
      </c>
      <c r="D2" s="7" t="s">
        <v>71</v>
      </c>
      <c r="E2" s="7" t="s">
        <v>72</v>
      </c>
      <c r="F2" s="7" t="s">
        <v>73</v>
      </c>
      <c r="G2" s="7" t="s">
        <v>74</v>
      </c>
      <c r="I2" s="5"/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  <c r="O2" s="7" t="s">
        <v>74</v>
      </c>
      <c r="Q2" s="7" t="s">
        <v>138</v>
      </c>
      <c r="R2" s="7" t="s">
        <v>83</v>
      </c>
      <c r="S2" s="7" t="s">
        <v>82</v>
      </c>
    </row>
    <row r="3" spans="1:27" x14ac:dyDescent="0.35">
      <c r="A3" s="5" t="s">
        <v>0</v>
      </c>
      <c r="B3" s="6">
        <f>COUNTIF('Model Summaries'!B3:B17,"=1")</f>
        <v>2</v>
      </c>
      <c r="C3" s="6">
        <f>COUNTIF('Model Summaries'!B3:B17,"&lt;6")</f>
        <v>15</v>
      </c>
      <c r="D3" s="6">
        <f>COUNTIF('Model Summaries'!B3:B17,"&lt;11")</f>
        <v>15</v>
      </c>
      <c r="E3" s="11">
        <f>B3/15*100</f>
        <v>13.333333333333334</v>
      </c>
      <c r="F3" s="11">
        <f t="shared" ref="F3:G4" si="0">C3/15*100</f>
        <v>100</v>
      </c>
      <c r="G3" s="11">
        <f t="shared" si="0"/>
        <v>100</v>
      </c>
      <c r="I3" s="5" t="s">
        <v>77</v>
      </c>
      <c r="J3" s="6">
        <f>COUNTIF('Model Summaries'!B3:B7,"=1")+COUNTIF('Model Summaries'!B15,"=1")+COUNTIF('Model Summaries'!G3:G7,"=1")+COUNTIF('Model Summaries'!G15,"=1")+COUNTIF('Model Summaries'!B21:B23,"=1")+COUNTIF('Model Summaries'!B30,"=1")+COUNTIF('Model Summaries'!G21:G23,"=1")+COUNTIF('Model Summaries'!G30,"=1")+COUNTIF('Model Summaries'!B48:B49,"=1")+COUNTIF('Model Summaries'!B51,"=1")+COUNTIF('Model Summaries'!B52,"=1")+COUNTIF('Model Summaries'!B55,"=1")+COUNTIF('Model Summaries'!B60,"=1")+COUNTIF('Model Summaries'!B64,"=1")+COUNTIF('Model Summaries'!G69:G70,"=1")+COUNTIF('Model Summaries'!L69:L70,"=1")+COUNTIF('Model Summaries'!G93,"=1")+COUNTIF('Model Summaries'!B123:B131,"=1")+COUNTIF('Model Summaries'!G123,"=1")+COUNTIF('Model Summaries'!L123:L131,"=1")</f>
        <v>22</v>
      </c>
      <c r="K3" s="6">
        <f>COUNTIF('Model Summaries'!B3:B7,"&lt;6")+COUNTIF('Model Summaries'!B15,"&lt;6")+COUNTIF('Model Summaries'!G3:G7,"&lt;6")+COUNTIF('Model Summaries'!G15,"&lt;6")+COUNTIF('Model Summaries'!B21:B23,"&lt;6")+COUNTIF('Model Summaries'!B30,"&lt;6")+COUNTIF('Model Summaries'!G21:G23,"&lt;6")+COUNTIF('Model Summaries'!G30,"&lt;6")+COUNTIF('Model Summaries'!B48:B49,"&lt;6")+COUNTIF('Model Summaries'!B51,"&lt;6")+COUNTIF('Model Summaries'!B52,"&lt;6")+COUNTIF('Model Summaries'!B55,"&lt;6")+COUNTIF('Model Summaries'!B60,"&lt;6")+COUNTIF('Model Summaries'!B64,"&lt;6")+COUNTIF('Model Summaries'!G69:G70,"&lt;6")+COUNTIF('Model Summaries'!L69:L70,"&lt;6")+COUNTIF('Model Summaries'!G93,"&lt;6")+COUNTIF('Model Summaries'!B123:B131,"&lt;6")+COUNTIF('Model Summaries'!G123,"&lt;6")+COUNTIF('Model Summaries'!L123:L131,"&lt;6")</f>
        <v>44</v>
      </c>
      <c r="L3" s="6">
        <f>COUNTIF('Model Summaries'!B3:B7,"&lt;11")+COUNTIF('Model Summaries'!B15,"&lt;11")+COUNTIF('Model Summaries'!G3:G7,"&lt;11")+COUNTIF('Model Summaries'!G15,"&lt;11")+COUNTIF('Model Summaries'!B21:B23,"&lt;11")+COUNTIF('Model Summaries'!B30,"&lt;11")+COUNTIF('Model Summaries'!G21:G23,"&lt;11")+COUNTIF('Model Summaries'!G30,"&lt;11")+COUNTIF('Model Summaries'!B48:B49,"&lt;11")+COUNTIF('Model Summaries'!B51,"&lt;11")+COUNTIF('Model Summaries'!B52,"&lt;11")+COUNTIF('Model Summaries'!B55,"&lt;11")+COUNTIF('Model Summaries'!B60,"&lt;11")+COUNTIF('Model Summaries'!B64,"&lt;11")+COUNTIF('Model Summaries'!G69:G70,"&lt;11")+COUNTIF('Model Summaries'!L69:L70,"&lt;11")+COUNTIF('Model Summaries'!G93,"&lt;11")+COUNTIF('Model Summaries'!B123:B131,"&lt;11")+COUNTIF('Model Summaries'!G123,"&lt;11")+COUNTIF('Model Summaries'!L123:L131,"&lt;11")</f>
        <v>49</v>
      </c>
      <c r="M3" s="11">
        <f>J3/51*100</f>
        <v>43.137254901960787</v>
      </c>
      <c r="N3" s="11">
        <f>K3/51*100</f>
        <v>86.274509803921575</v>
      </c>
      <c r="O3" s="11">
        <f t="shared" ref="O3" si="1">L3/51*100</f>
        <v>96.078431372549019</v>
      </c>
      <c r="Q3" s="6" t="s">
        <v>61</v>
      </c>
      <c r="R3" s="6" cm="1">
        <f t="array" ref="R3">SUM(LEN('Model Summaries'!Z3:Z132)-LEN(SUBSTITUTE('Model Summaries'!Z3:Z132,"Upscaled to quantification","")))/LEN("Upscaled to quantification")+SUM(LEN('Model Summaries'!AL3:AL142)-LEN(SUBSTITUTE('Model Summaries'!AL3:AL142,"Upscaled to quantification","")))/LEN("Upscaled to quantification")+SUM(LEN('Model Summaries'!AX3:AX132)-LEN(SUBSTITUTE('Model Summaries'!AX3:AX132,"Upscaled to quantification","")))/LEN("Upscaled to quantification")</f>
        <v>21</v>
      </c>
      <c r="S3" s="11">
        <f>R3/R$15*100</f>
        <v>11.170212765957446</v>
      </c>
    </row>
    <row r="4" spans="1:27" x14ac:dyDescent="0.35">
      <c r="A4" s="5" t="s">
        <v>28</v>
      </c>
      <c r="B4" s="6">
        <f>COUNTIF('Model Summaries'!G3:G17,"=1")</f>
        <v>10</v>
      </c>
      <c r="C4" s="6">
        <f>COUNTIF('Model Summaries'!G3:G17,"&lt;6")</f>
        <v>13</v>
      </c>
      <c r="D4" s="6">
        <f>COUNTIF('Model Summaries'!G3:G17,"&lt;11")</f>
        <v>14</v>
      </c>
      <c r="E4" s="11">
        <f>B4/15*100</f>
        <v>66.666666666666657</v>
      </c>
      <c r="F4" s="11">
        <f t="shared" si="0"/>
        <v>86.666666666666671</v>
      </c>
      <c r="G4" s="11">
        <f t="shared" si="0"/>
        <v>93.333333333333329</v>
      </c>
      <c r="I4" s="5" t="s">
        <v>78</v>
      </c>
      <c r="J4" s="6">
        <f>COUNTIF('Model Summaries'!B93,"=1")</f>
        <v>1</v>
      </c>
      <c r="K4" s="6">
        <f>COUNTIF('Model Summaries'!B93,"&lt;6")</f>
        <v>1</v>
      </c>
      <c r="L4" s="6">
        <f>COUNTIF('Model Summaries'!B93,"&lt;11")</f>
        <v>1</v>
      </c>
      <c r="M4" s="11">
        <f>J4/(1)*100</f>
        <v>100</v>
      </c>
      <c r="N4" s="11">
        <f t="shared" ref="N4:O4" si="2">K4/(1)*100</f>
        <v>100</v>
      </c>
      <c r="O4" s="11">
        <f t="shared" si="2"/>
        <v>100</v>
      </c>
      <c r="Q4" s="6" t="s">
        <v>62</v>
      </c>
      <c r="R4" s="6" cm="1">
        <f t="array" ref="R4">SUM(LEN('Model Summaries'!Z3:Z132)-LEN(SUBSTITUTE('Model Summaries'!Z3:Z132,"Upscaled to nested quantification","")))/LEN("Upscaled to nested quantification")+SUM(LEN('Model Summaries'!AL3:AL142)-LEN(SUBSTITUTE('Model Summaries'!AL3:AL142,"Upscaled to nested quantification","")))/LEN("Upscaled to nested quantification")+SUM(LEN('Model Summaries'!AX3:AX132)-LEN(SUBSTITUTE('Model Summaries'!AX3:AX132,"Upscaled to nested quantification","")))/LEN("Upscaled to nested quantification")</f>
        <v>32</v>
      </c>
      <c r="S4" s="11">
        <f t="shared" ref="S4:S14" si="3">R4/R$15*100</f>
        <v>17.021276595744681</v>
      </c>
      <c r="U4" s="17"/>
    </row>
    <row r="5" spans="1:27" x14ac:dyDescent="0.35">
      <c r="A5" s="5" t="s">
        <v>30</v>
      </c>
      <c r="B5" s="6">
        <f>COUNTIF('Model Summaries'!B21:B35,"=1")</f>
        <v>0</v>
      </c>
      <c r="C5" s="6">
        <f>COUNTIF('Model Summaries'!B21:B35,"&lt;6")</f>
        <v>10</v>
      </c>
      <c r="D5" s="6">
        <f>COUNTIF('Model Summaries'!B21:B35,"&lt;11")</f>
        <v>11</v>
      </c>
      <c r="E5" s="11">
        <f t="shared" ref="E5:E6" si="4">B5/15*100</f>
        <v>0</v>
      </c>
      <c r="F5" s="11">
        <f t="shared" ref="F5:F6" si="5">C5/15*100</f>
        <v>66.666666666666657</v>
      </c>
      <c r="G5" s="11">
        <f t="shared" ref="G5:G6" si="6">D5/15*100</f>
        <v>73.333333333333329</v>
      </c>
      <c r="I5" s="5" t="s">
        <v>79</v>
      </c>
      <c r="J5" s="6">
        <f>COUNTIF('Model Summaries'!B8:B14,"=1")+COUNTIF('Model Summaries'!B16:B17,"=1")+COUNTIF('Model Summaries'!G8:G14,"=1")+COUNTIF('Model Summaries'!G16:G17,"=1")+COUNTIF('Model Summaries'!B24:B29,"=1")+COUNTIF('Model Summaries'!B31:B35,"=1")+COUNTIF('Model Summaries'!G24:G29,"=1")+COUNTIF('Model Summaries'!G31:G35,"=1")+COUNTIF('Model Summaries'!B41:B44,"=1")+COUNTIF('Model Summaries'!G41:G44,"=1")+COUNTIF('Model Summaries'!B50,"=1")+COUNTIF('Model Summaries'!B53,"=1")+COUNTIF('Model Summaries'!B54,"=1")+COUNTIF('Model Summaries'!B59,"=1")+COUNTIF('Model Summaries'!B61:B63,"=1")+COUNTIF('Model Summaries'!B65,"=1")+COUNTIF('Model Summaries'!B69:B72,"=1")+COUNTIF('Model Summaries'!G71:G78,"=1")+COUNTIF('Model Summaries'!L71:L78,"=1")+COUNTIF('Model Summaries'!B82:B89,"=1")+COUNTIF('Model Summaries'!B94:B102,"=1")+COUNTIF('Model Summaries'!B132,"=1")+COUNTIF('Model Summaries'!L132,"=1")</f>
        <v>25</v>
      </c>
      <c r="K5" s="6">
        <f>COUNTIF('Model Summaries'!B8:B14,"&lt;6")+COUNTIF('Model Summaries'!B16:B17,"&lt;6")+COUNTIF('Model Summaries'!G8:G14,"&lt;6")+COUNTIF('Model Summaries'!G16:G17,"&lt;6")+COUNTIF('Model Summaries'!B24:B29,"&lt;6")+COUNTIF('Model Summaries'!B31:B35,"&lt;6")+COUNTIF('Model Summaries'!G24:G29,"&lt;6")+COUNTIF('Model Summaries'!G31:G35,"&lt;6")+COUNTIF('Model Summaries'!B41:B44,"&lt;6")+COUNTIF('Model Summaries'!G41:G44,"&lt;6")+COUNTIF('Model Summaries'!B50,"&lt;6")+COUNTIF('Model Summaries'!B53,"&lt;6")+COUNTIF('Model Summaries'!B54,"&lt;6")+COUNTIF('Model Summaries'!B59,"&lt;6")+COUNTIF('Model Summaries'!B61:B63,"&lt;6")+COUNTIF('Model Summaries'!B65,"&lt;6")+COUNTIF('Model Summaries'!B69:B72,"&lt;6")+COUNTIF('Model Summaries'!G71:G78,"&lt;6")+COUNTIF('Model Summaries'!L71:L78,"&lt;6")+COUNTIF('Model Summaries'!B82:B89,"&lt;6")+COUNTIF('Model Summaries'!B94:B102,"&lt;6")+COUNTIF('Model Summaries'!B132,"&lt;6")+COUNTIF('Model Summaries'!L132,"&lt;6")</f>
        <v>82</v>
      </c>
      <c r="L5" s="6">
        <f>COUNTIF('Model Summaries'!B8:B14,"&lt;11")+COUNTIF('Model Summaries'!B16:B17,"&lt;11")+COUNTIF('Model Summaries'!G8:G14,"&lt;11")+COUNTIF('Model Summaries'!G16:G17,"&lt;11")+COUNTIF('Model Summaries'!B24:B29,"&lt;11")+COUNTIF('Model Summaries'!B31:B35,"&lt;11")+COUNTIF('Model Summaries'!G24:G29,"&lt;11")+COUNTIF('Model Summaries'!G31:G35,"&lt;11")+COUNTIF('Model Summaries'!B41:B44,"&lt;11")+COUNTIF('Model Summaries'!G41:G44,"&lt;11")+COUNTIF('Model Summaries'!B50,"&lt;11")+COUNTIF('Model Summaries'!B53,"&lt;11")+COUNTIF('Model Summaries'!B54,"&lt;11")+COUNTIF('Model Summaries'!B59,"&lt;11")+COUNTIF('Model Summaries'!B61:B63,"&lt;11")+COUNTIF('Model Summaries'!B65,"&lt;11")+COUNTIF('Model Summaries'!B69:B72,"&lt;11")+COUNTIF('Model Summaries'!G71:G78,"&lt;11")+COUNTIF('Model Summaries'!L71:L78,"&lt;11")+COUNTIF('Model Summaries'!B82:B89,"&lt;11")+COUNTIF('Model Summaries'!B94:B102,"&lt;11")+COUNTIF('Model Summaries'!B132,"&lt;11")+COUNTIF('Model Summaries'!L132,"&lt;11")</f>
        <v>89</v>
      </c>
      <c r="M5" s="11">
        <f>J5/95*100</f>
        <v>26.315789473684209</v>
      </c>
      <c r="N5" s="11">
        <f t="shared" ref="N5:O5" si="7">K5/95*100</f>
        <v>86.31578947368422</v>
      </c>
      <c r="O5" s="11">
        <f t="shared" si="7"/>
        <v>93.684210526315795</v>
      </c>
      <c r="Q5" s="6" t="s">
        <v>124</v>
      </c>
      <c r="R5" s="3" cm="1">
        <f t="array" ref="R5">SUM(LEN('Model Summaries'!Z3:Z132)-LEN(SUBSTITUTE('Model Summaries'!Z3:Z132,"Upscaled to further nested quantification","")))/LEN("Upscaled to further nested quantification")+SUM(LEN('Model Summaries'!AL3:AL142)-LEN(SUBSTITUTE('Model Summaries'!AL3:AL142,"Upscaled to further nested quantification","")))/LEN("Upscaled to further nested quantification")+SUM(LEN('Model Summaries'!AX3:AX132)-LEN(SUBSTITUTE('Model Summaries'!AX3:AX132,"Upscaled to further nested quantification","")))/LEN("Upscaled to further nested quantification")</f>
        <v>2</v>
      </c>
      <c r="S5" s="11">
        <f t="shared" si="3"/>
        <v>1.0638297872340425</v>
      </c>
      <c r="U5" s="4"/>
    </row>
    <row r="6" spans="1:27" x14ac:dyDescent="0.35">
      <c r="A6" s="5" t="s">
        <v>31</v>
      </c>
      <c r="B6" s="6">
        <f>COUNTIF('Model Summaries'!G21:G35,"=1")</f>
        <v>3</v>
      </c>
      <c r="C6" s="6">
        <f>COUNTIF('Model Summaries'!G21:G35,"&lt;6")</f>
        <v>11</v>
      </c>
      <c r="D6" s="6">
        <f>COUNTIF('Model Summaries'!G21:G35,"&lt;11")</f>
        <v>15</v>
      </c>
      <c r="E6" s="11">
        <f t="shared" si="4"/>
        <v>20</v>
      </c>
      <c r="F6" s="11">
        <f t="shared" si="5"/>
        <v>73.333333333333329</v>
      </c>
      <c r="G6" s="11">
        <f t="shared" si="6"/>
        <v>100</v>
      </c>
      <c r="I6" s="5" t="s">
        <v>80</v>
      </c>
      <c r="J6" s="6">
        <f>COUNTIF('Model Summaries'!G124:G142,"=1")+COUNTIF('Model Summaries'!G94:G110,"=1")</f>
        <v>12</v>
      </c>
      <c r="K6" s="6">
        <f>COUNTIF('Model Summaries'!G124:G142,"&lt;6")+COUNTIF('Model Summaries'!G94:G110,"&lt;6")</f>
        <v>29</v>
      </c>
      <c r="L6" s="6">
        <f>COUNTIF('Model Summaries'!G124:G142,"&lt;11")+COUNTIF('Model Summaries'!G94:G110,"&lt;11")</f>
        <v>30</v>
      </c>
      <c r="M6" s="11">
        <f>J6/(17+19)*100</f>
        <v>33.333333333333329</v>
      </c>
      <c r="N6" s="11">
        <f t="shared" ref="N6:O6" si="8">K6/(17+19)*100</f>
        <v>80.555555555555557</v>
      </c>
      <c r="O6" s="11">
        <f t="shared" si="8"/>
        <v>83.333333333333343</v>
      </c>
      <c r="Q6" s="6" t="s">
        <v>127</v>
      </c>
      <c r="R6" s="6" cm="1">
        <f t="array" ref="R6">SUM(LEN('Model Summaries'!Z3:Z132)-LEN(SUBSTITUTE('Model Summaries'!Z3:Z132,"Downscaled removed nested quantification","")))/LEN("Downscaled removed nested quantification")+SUM(LEN('Model Summaries'!AL3:AL142)-LEN(SUBSTITUTE('Model Summaries'!AL3:AL142,"Downscaled removed nested quantification","")))/LEN("Downscaled removed nested quantification")+SUM(LEN('Model Summaries'!AX3:AX132)-LEN(SUBSTITUTE('Model Summaries'!AX3:AX132,"Downscaled removed nested quantification","")))/LEN("Downscaled removed nested quantification")</f>
        <v>11</v>
      </c>
      <c r="S6" s="11">
        <f t="shared" si="3"/>
        <v>5.8510638297872344</v>
      </c>
    </row>
    <row r="7" spans="1:27" x14ac:dyDescent="0.35">
      <c r="A7" s="5" t="s">
        <v>32</v>
      </c>
      <c r="B7" s="6">
        <f>COUNTIF('Model Summaries'!B41:B44,"=1")</f>
        <v>2</v>
      </c>
      <c r="C7" s="6">
        <f>COUNTIF('Model Summaries'!B41:B44,"&lt;6")</f>
        <v>4</v>
      </c>
      <c r="D7" s="6">
        <f>COUNTIF('Model Summaries'!B41:B44,"&lt;11")</f>
        <v>4</v>
      </c>
      <c r="E7" s="11">
        <f>B7/4*100</f>
        <v>50</v>
      </c>
      <c r="F7" s="11">
        <f t="shared" ref="F7:G7" si="9">C7/4*100</f>
        <v>100</v>
      </c>
      <c r="G7" s="11">
        <f t="shared" si="9"/>
        <v>100</v>
      </c>
      <c r="I7" s="5" t="s">
        <v>75</v>
      </c>
      <c r="J7" s="6">
        <f>SUM(J3:J6)</f>
        <v>60</v>
      </c>
      <c r="K7" s="6">
        <f t="shared" ref="K7" si="10">SUM(K3:K6)</f>
        <v>156</v>
      </c>
      <c r="L7" s="6">
        <f>SUM(L3:L6)</f>
        <v>169</v>
      </c>
      <c r="M7" s="11">
        <f>J7/(15+15+15+15+4+4+8+6+4+10+10+8+10+17+10+20+10)*100</f>
        <v>33.149171270718227</v>
      </c>
      <c r="N7" s="11">
        <f>K7/B44*100</f>
        <v>85.245901639344254</v>
      </c>
      <c r="O7" s="11">
        <f>L7/B44*100</f>
        <v>92.349726775956285</v>
      </c>
      <c r="Q7" s="6" t="s">
        <v>64</v>
      </c>
      <c r="R7" s="6" cm="1">
        <f t="array" ref="R7">SUM(LEN('Model Summaries'!Z3:Z132)-LEN(SUBSTITUTE('Model Summaries'!Z3:Z132,"Downscaled removed quantification","")))/LEN("Downscaled removed quantification")+SUM(LEN('Model Summaries'!AL3:AL142)-LEN(SUBSTITUTE('Model Summaries'!AL3:AL142,"Downscaled removed quantification","")))/LEN("Downscaled removed quantification")+SUM(LEN('Model Summaries'!AX3:AX132)-LEN(SUBSTITUTE('Model Summaries'!AX3:AX132,"Downscaled removed quantification","")))/LEN("Downscaled removed quantification")</f>
        <v>10</v>
      </c>
      <c r="S7" s="11">
        <f t="shared" si="3"/>
        <v>5.3191489361702127</v>
      </c>
    </row>
    <row r="8" spans="1:27" x14ac:dyDescent="0.35">
      <c r="A8" s="5" t="s">
        <v>41</v>
      </c>
      <c r="B8" s="6">
        <f>COUNTIF('Model Summaries'!G41:G44,"=1")</f>
        <v>0</v>
      </c>
      <c r="C8" s="6">
        <f>COUNTIF('Model Summaries'!G41:G44,"&lt;6")</f>
        <v>4</v>
      </c>
      <c r="D8" s="6">
        <f>COUNTIF('Model Summaries'!G41:G44,"&lt;11")</f>
        <v>4</v>
      </c>
      <c r="E8" s="11">
        <f>B8/4*100</f>
        <v>0</v>
      </c>
      <c r="F8" s="11">
        <f t="shared" ref="F8" si="11">C8/4*100</f>
        <v>100</v>
      </c>
      <c r="G8" s="11">
        <f t="shared" ref="G8" si="12">D8/4*100</f>
        <v>100</v>
      </c>
      <c r="Q8" s="6" t="s">
        <v>65</v>
      </c>
      <c r="R8" s="6" cm="1">
        <f t="array" ref="R8">SUM(LEN('Model Summaries'!Z3:Z132)-LEN(SUBSTITUTE('Model Summaries'!Z3:Z132,"Different quantification domains","")))/LEN("Different quantification domains")+SUM(LEN('Model Summaries'!AL3:AL142)-LEN(SUBSTITUTE('Model Summaries'!AL3:AL142,"Different quantification domains","")))/LEN("Different quantification domains")+SUM(LEN('Model Summaries'!AX3:AX132)-LEN(SUBSTITUTE('Model Summaries'!AX3:AX132,"Different quantification domains","")))/LEN("Different quantification domains")</f>
        <v>11</v>
      </c>
      <c r="S8" s="11">
        <f t="shared" si="3"/>
        <v>5.8510638297872344</v>
      </c>
    </row>
    <row r="9" spans="1:27" x14ac:dyDescent="0.35">
      <c r="A9" s="5" t="s">
        <v>42</v>
      </c>
      <c r="B9" s="6">
        <f>COUNTIF('Model Summaries'!B48:B55,"=1")</f>
        <v>3</v>
      </c>
      <c r="C9" s="6">
        <f>COUNTIF('Model Summaries'!B48:B55,"&lt;6")</f>
        <v>8</v>
      </c>
      <c r="D9" s="6">
        <f>COUNTIF('Model Summaries'!B48:B55,"&lt;11")</f>
        <v>8</v>
      </c>
      <c r="E9" s="11">
        <f>B9/8*100</f>
        <v>37.5</v>
      </c>
      <c r="F9" s="11">
        <f t="shared" ref="F9:G9" si="13">C9/8*100</f>
        <v>100</v>
      </c>
      <c r="G9" s="11">
        <f t="shared" si="13"/>
        <v>100</v>
      </c>
      <c r="Q9" s="6" t="s">
        <v>125</v>
      </c>
      <c r="R9" s="3" cm="1">
        <f t="array" ref="R9">SUM(LEN('Model Summaries'!Z3:Z132)-LEN(SUBSTITUTE('Model Summaries'!Z3:Z132,"Similar but different order of operands","")))/LEN("Similar but different order of operands")+SUM(LEN('Model Summaries'!AL3:AL142)-LEN(SUBSTITUTE('Model Summaries'!AL3:AL142,"Similar but different order of operands","")))/LEN("Similar but different order of operands")+SUM(LEN('Model Summaries'!AX3:AX132)-LEN(SUBSTITUTE('Model Summaries'!AX3:AX132,"Similar but different order of operands","")))/LEN("Similar but different order of operands")</f>
        <v>12</v>
      </c>
      <c r="S9" s="11">
        <f t="shared" si="3"/>
        <v>6.3829787234042552</v>
      </c>
      <c r="U9" s="4"/>
      <c r="W9" s="17"/>
      <c r="Y9" s="4"/>
      <c r="AA9" s="17"/>
    </row>
    <row r="10" spans="1:27" x14ac:dyDescent="0.35">
      <c r="A10" s="5" t="s">
        <v>43</v>
      </c>
      <c r="B10" s="6">
        <f>COUNTIF('Model Summaries'!B59:B65,"=1")</f>
        <v>4</v>
      </c>
      <c r="C10" s="6">
        <f>COUNTIF('Model Summaries'!B59:B65,"&lt;6")</f>
        <v>6</v>
      </c>
      <c r="D10" s="6">
        <f>COUNTIF('Model Summaries'!B59:B65,"&lt;11")</f>
        <v>7</v>
      </c>
      <c r="E10" s="11">
        <f>B10/7*100</f>
        <v>57.142857142857139</v>
      </c>
      <c r="F10" s="11">
        <f t="shared" ref="F10:G10" si="14">C10/7*100</f>
        <v>85.714285714285708</v>
      </c>
      <c r="G10" s="11">
        <f t="shared" si="14"/>
        <v>100</v>
      </c>
      <c r="Q10" s="6" t="s">
        <v>126</v>
      </c>
      <c r="R10" s="6" cm="1">
        <f t="array" ref="R10">SUM(LEN('Model Summaries'!Z3:Z132)-LEN(SUBSTITUTE('Model Summaries'!Z3:Z132,"Similar but formed different sets ","")))/LEN("Similar but formed different sets ")+SUM(LEN('Model Summaries'!AL3:AL142)-LEN(SUBSTITUTE('Model Summaries'!AL3:AL142,"Similar but formed different sets ","")))/LEN("Similar but formed different sets ")+SUM(LEN('Model Summaries'!AX3:AX132)-LEN(SUBSTITUTE('Model Summaries'!AX3:AX132,"Similar but formed different sets ","")))/LEN("Similar but formed different sets ")</f>
        <v>7</v>
      </c>
      <c r="S10" s="11">
        <f t="shared" si="3"/>
        <v>3.7234042553191489</v>
      </c>
      <c r="Y10" s="4"/>
      <c r="AA10" s="17"/>
    </row>
    <row r="11" spans="1:27" x14ac:dyDescent="0.35">
      <c r="A11" s="5" t="s">
        <v>44</v>
      </c>
      <c r="B11" s="6">
        <f>COUNTIF('Model Summaries'!B69:B72,"=1")</f>
        <v>2</v>
      </c>
      <c r="C11" s="6">
        <f>COUNTIF('Model Summaries'!B69:B72,"&lt;6")</f>
        <v>3</v>
      </c>
      <c r="D11" s="6">
        <f>COUNTIF('Model Summaries'!B69:B72,"&lt;11")</f>
        <v>4</v>
      </c>
      <c r="E11" s="11">
        <f>B11/4*100</f>
        <v>50</v>
      </c>
      <c r="F11" s="11">
        <f t="shared" ref="F11:G11" si="15">C11/4*100</f>
        <v>75</v>
      </c>
      <c r="G11" s="11">
        <f t="shared" si="15"/>
        <v>100</v>
      </c>
      <c r="Q11" s="40" t="s">
        <v>133</v>
      </c>
      <c r="R11" s="6" cm="1">
        <f t="array" ref="R11">SUM(LEN('Model Summaries'!Z3:Z132)-LEN(SUBSTITUTE('Model Summaries'!Z3:Z132,"Similar but different operator","")))/LEN("Similar but different operator")+SUM(LEN('Model Summaries'!AL3:AL142)-LEN(SUBSTITUTE('Model Summaries'!AL3:AL142,"Similar but different operator","")))/LEN("Similar but different operator")+SUM(LEN('Model Summaries'!AX3:AX132)-LEN(SUBSTITUTE('Model Summaries'!AX3:AX132,"Similar but different operator","")))/LEN("Similar but different operator")</f>
        <v>19</v>
      </c>
      <c r="S11" s="11">
        <f t="shared" si="3"/>
        <v>10.106382978723403</v>
      </c>
    </row>
    <row r="12" spans="1:27" x14ac:dyDescent="0.35">
      <c r="A12" s="5" t="s">
        <v>45</v>
      </c>
      <c r="B12" s="6">
        <f>COUNTIF('Model Summaries'!G69:G78,"=1")</f>
        <v>4</v>
      </c>
      <c r="C12" s="6">
        <f>COUNTIF('Model Summaries'!G69:G78,"&lt;6")</f>
        <v>10</v>
      </c>
      <c r="D12" s="6">
        <f>COUNTIF('Model Summaries'!G69:G78,"&lt;11")</f>
        <v>10</v>
      </c>
      <c r="E12" s="11">
        <f>B12/10*100</f>
        <v>40</v>
      </c>
      <c r="F12" s="11">
        <f t="shared" ref="F12:G12" si="16">C12/10*100</f>
        <v>100</v>
      </c>
      <c r="G12" s="11">
        <f t="shared" si="16"/>
        <v>100</v>
      </c>
      <c r="Q12" s="6" t="s">
        <v>135</v>
      </c>
      <c r="R12" s="6" cm="1">
        <f t="array" ref="R12">SUM(LEN('Model Summaries'!Z3:Z132)-LEN(SUBSTITUTE('Model Summaries'!Z3:Z132,"Similar but additional trivial operator","")))/LEN("Similar but additional trivial operator")+SUM(LEN('Model Summaries'!AL3:AL142)-LEN(SUBSTITUTE('Model Summaries'!AL3:AL142,"Similar but additional trivial operator","")))/LEN("Similar but additional trivial operator")+SUM(LEN('Model Summaries'!AX3:AX132)-LEN(SUBSTITUTE('Model Summaries'!AX3:AX132,"Similar but additional trivial operator","")))/LEN("Similar but additional trivial operator")</f>
        <v>1</v>
      </c>
      <c r="S12" s="11">
        <f t="shared" si="3"/>
        <v>0.53191489361702127</v>
      </c>
    </row>
    <row r="13" spans="1:27" x14ac:dyDescent="0.35">
      <c r="A13" s="5" t="s">
        <v>46</v>
      </c>
      <c r="B13" s="6">
        <f>COUNTIF('Model Summaries'!L69:L78,"=1")</f>
        <v>2</v>
      </c>
      <c r="C13" s="6">
        <f>COUNTIF('Model Summaries'!L69:L78,"&lt;6")</f>
        <v>8</v>
      </c>
      <c r="D13" s="6">
        <f>COUNTIF('Model Summaries'!L69:L78,"&lt;11")</f>
        <v>10</v>
      </c>
      <c r="E13" s="11">
        <f>B13/10*100</f>
        <v>20</v>
      </c>
      <c r="F13" s="11">
        <f t="shared" ref="F13" si="17">C13/10*100</f>
        <v>80</v>
      </c>
      <c r="G13" s="11">
        <f t="shared" ref="G13" si="18">D13/10*100</f>
        <v>100</v>
      </c>
      <c r="Q13" s="6" t="s">
        <v>134</v>
      </c>
      <c r="R13" s="6" cm="1">
        <f t="array" ref="R13">SUM(LEN('Model Summaries'!Z3:Z132)-LEN(SUBSTITUTE('Model Summaries'!Z3:Z132,"Expanded out formula","")))/LEN("Expanded out formula")+SUM(LEN('Model Summaries'!AL3:AL142)-LEN(SUBSTITUTE('Model Summaries'!AL3:AL142,"Expanded out formula","")))/LEN("Expanded out formula")+SUM(LEN('Model Summaries'!AX3:AX132)-LEN(SUBSTITUTE('Model Summaries'!AX3:AX132,"Expanded out formula","")))/LEN("Expanded out formula")</f>
        <v>2</v>
      </c>
      <c r="S13" s="11">
        <f t="shared" si="3"/>
        <v>1.0638297872340425</v>
      </c>
    </row>
    <row r="14" spans="1:27" x14ac:dyDescent="0.35">
      <c r="A14" s="5" t="s">
        <v>47</v>
      </c>
      <c r="B14" s="6">
        <f>COUNTIF('Model Summaries'!B82:B89,"=1")</f>
        <v>5</v>
      </c>
      <c r="C14" s="6">
        <f>COUNTIF('Model Summaries'!B82:B89,"&lt;6")</f>
        <v>5</v>
      </c>
      <c r="D14" s="6">
        <f>COUNTIF('Model Summaries'!B82:B89,"&lt;11")</f>
        <v>5</v>
      </c>
      <c r="E14" s="11">
        <f>B14/8*100</f>
        <v>62.5</v>
      </c>
      <c r="F14" s="11">
        <f t="shared" ref="F14" si="19">C14/8*100</f>
        <v>62.5</v>
      </c>
      <c r="G14" s="11">
        <f t="shared" ref="G14" si="20">D14/8*100</f>
        <v>62.5</v>
      </c>
      <c r="Q14" s="5" t="s">
        <v>137</v>
      </c>
      <c r="R14" s="6">
        <f>SUM(B30:B33)</f>
        <v>60</v>
      </c>
      <c r="S14" s="11">
        <f t="shared" si="3"/>
        <v>31.914893617021278</v>
      </c>
    </row>
    <row r="15" spans="1:27" x14ac:dyDescent="0.35">
      <c r="A15" s="5" t="s">
        <v>66</v>
      </c>
      <c r="B15" s="6">
        <f>COUNTIF('Model Summaries'!B93:B102,"=1")</f>
        <v>1</v>
      </c>
      <c r="C15" s="6">
        <f>COUNTIF('Model Summaries'!B93:B102,"&lt;6")</f>
        <v>9</v>
      </c>
      <c r="D15" s="6">
        <f>COUNTIF('Model Summaries'!B93:B102,"&lt;11")</f>
        <v>10</v>
      </c>
      <c r="E15" s="11">
        <f>B15/10*100</f>
        <v>10</v>
      </c>
      <c r="F15" s="11">
        <f t="shared" ref="F15" si="21">C15/10*100</f>
        <v>90</v>
      </c>
      <c r="G15" s="11">
        <f t="shared" ref="G15" si="22">D15/10*100</f>
        <v>100</v>
      </c>
      <c r="Q15" s="5"/>
      <c r="R15" s="6">
        <f>SUM(R3:R14)</f>
        <v>188</v>
      </c>
      <c r="S15" s="11">
        <f>SUM(S3:S14)</f>
        <v>100.00000000000001</v>
      </c>
    </row>
    <row r="16" spans="1:27" x14ac:dyDescent="0.35">
      <c r="A16" s="5" t="s">
        <v>67</v>
      </c>
      <c r="B16" s="6">
        <f>COUNTIF('Model Summaries'!G93:G110,"=1")</f>
        <v>3</v>
      </c>
      <c r="C16" s="6">
        <f>COUNTIF('Model Summaries'!G93:G110,"&lt;6")</f>
        <v>12</v>
      </c>
      <c r="D16" s="6">
        <f>COUNTIF('Model Summaries'!G93:G110,"&lt;11")</f>
        <v>12</v>
      </c>
      <c r="E16" s="11">
        <f>B16/18*100</f>
        <v>16.666666666666664</v>
      </c>
      <c r="F16" s="11">
        <f t="shared" ref="F16:G16" si="23">C16/18*100</f>
        <v>66.666666666666657</v>
      </c>
      <c r="G16" s="11">
        <f t="shared" si="23"/>
        <v>66.666666666666657</v>
      </c>
    </row>
    <row r="17" spans="1:31" x14ac:dyDescent="0.35">
      <c r="A17" s="5" t="s">
        <v>50</v>
      </c>
      <c r="B17" s="6">
        <f>COUNTIF('Model Summaries'!B123:B132,"=1")</f>
        <v>2</v>
      </c>
      <c r="C17" s="6">
        <f>COUNTIF('Model Summaries'!B123:B132,"&lt;6")</f>
        <v>9</v>
      </c>
      <c r="D17" s="6">
        <f>COUNTIF('Model Summaries'!B123:B132,"&lt;11")</f>
        <v>10</v>
      </c>
      <c r="E17" s="11">
        <f>B17/10*100</f>
        <v>20</v>
      </c>
      <c r="F17" s="11">
        <f t="shared" ref="F17" si="24">C17/10*100</f>
        <v>90</v>
      </c>
      <c r="G17" s="11">
        <f t="shared" ref="G17" si="25">D17/10*100</f>
        <v>100</v>
      </c>
    </row>
    <row r="18" spans="1:31" x14ac:dyDescent="0.35">
      <c r="A18" s="5" t="s">
        <v>51</v>
      </c>
      <c r="B18" s="6">
        <f>COUNTIF('Model Summaries'!G123:G142,"=1")</f>
        <v>10</v>
      </c>
      <c r="C18" s="6">
        <f>COUNTIF('Model Summaries'!G123:G142,"&lt;6")</f>
        <v>19</v>
      </c>
      <c r="D18" s="6">
        <f>COUNTIF('Model Summaries'!G123:G142,"&lt;11")</f>
        <v>20</v>
      </c>
      <c r="E18" s="11">
        <f>B18/20*100</f>
        <v>50</v>
      </c>
      <c r="F18" s="11">
        <f t="shared" ref="F18:G18" si="26">C18/20*100</f>
        <v>95</v>
      </c>
      <c r="G18" s="11">
        <f t="shared" si="26"/>
        <v>100</v>
      </c>
    </row>
    <row r="19" spans="1:31" x14ac:dyDescent="0.35">
      <c r="A19" s="5" t="s">
        <v>52</v>
      </c>
      <c r="B19" s="6">
        <f>COUNTIF('Model Summaries'!L123:L132,"=1")</f>
        <v>7</v>
      </c>
      <c r="C19" s="6">
        <f>COUNTIF('Model Summaries'!L123:L132,"&lt;6")</f>
        <v>10</v>
      </c>
      <c r="D19" s="6">
        <f>COUNTIF('Model Summaries'!L123:L132,"&lt;11")</f>
        <v>10</v>
      </c>
      <c r="E19" s="11">
        <f>B19/10*100</f>
        <v>70</v>
      </c>
      <c r="F19" s="11">
        <f t="shared" ref="F19" si="27">C19/10*100</f>
        <v>100</v>
      </c>
      <c r="G19" s="11">
        <f t="shared" ref="G19" si="28">D19/10*100</f>
        <v>100</v>
      </c>
      <c r="Q19" s="4"/>
    </row>
    <row r="20" spans="1:31" x14ac:dyDescent="0.35">
      <c r="A20" s="5" t="s">
        <v>75</v>
      </c>
      <c r="B20" s="6">
        <f>SUM(B3:B19)</f>
        <v>60</v>
      </c>
      <c r="C20" s="6">
        <f t="shared" ref="C20:D20" si="29">SUM(C3:C19)</f>
        <v>156</v>
      </c>
      <c r="D20" s="6">
        <f t="shared" si="29"/>
        <v>169</v>
      </c>
      <c r="E20" s="11">
        <f>B20/(15+15+15+15+4+4+8+6+4+10+10+8+10+17+10+20+10)*100</f>
        <v>33.149171270718227</v>
      </c>
      <c r="F20" s="11">
        <f t="shared" ref="F20:G20" si="30">C20/(15+15+15+15+4+4+8+6+4+10+10+8+10+17+10+20+10)*100</f>
        <v>86.187845303867405</v>
      </c>
      <c r="G20" s="11">
        <f t="shared" si="30"/>
        <v>93.370165745856355</v>
      </c>
      <c r="Q20" s="16"/>
      <c r="R20" s="16"/>
      <c r="S20" s="16"/>
    </row>
    <row r="21" spans="1:31" x14ac:dyDescent="0.35">
      <c r="Q21" s="4"/>
      <c r="S21" s="17"/>
    </row>
    <row r="22" spans="1:31" x14ac:dyDescent="0.35">
      <c r="A22" s="22" t="s">
        <v>87</v>
      </c>
      <c r="Q22" s="4"/>
      <c r="S22" s="17"/>
    </row>
    <row r="23" spans="1:31" x14ac:dyDescent="0.35">
      <c r="A23" s="4" t="s">
        <v>84</v>
      </c>
      <c r="B23" s="3">
        <f>B20</f>
        <v>60</v>
      </c>
      <c r="C23" s="17">
        <f>B23/(183)*100</f>
        <v>32.786885245901637</v>
      </c>
      <c r="Q23" s="4"/>
      <c r="S23" s="17"/>
    </row>
    <row r="24" spans="1:31" x14ac:dyDescent="0.35">
      <c r="A24" s="4" t="s">
        <v>85</v>
      </c>
      <c r="B24" s="3">
        <f>G34</f>
        <v>80</v>
      </c>
      <c r="C24" s="17">
        <f t="shared" ref="C24:C26" si="31">B24/(183)*100</f>
        <v>43.715846994535518</v>
      </c>
      <c r="Q24" s="4"/>
      <c r="S24" s="17"/>
    </row>
    <row r="25" spans="1:31" x14ac:dyDescent="0.35">
      <c r="A25" s="4" t="s">
        <v>86</v>
      </c>
      <c r="B25" s="3">
        <f>I34</f>
        <v>36</v>
      </c>
      <c r="C25" s="17">
        <f t="shared" si="31"/>
        <v>19.672131147540984</v>
      </c>
      <c r="Q25" s="4"/>
      <c r="S25" s="17"/>
    </row>
    <row r="26" spans="1:31" x14ac:dyDescent="0.35">
      <c r="A26" s="4" t="s">
        <v>136</v>
      </c>
      <c r="B26" s="3">
        <f>7</f>
        <v>7</v>
      </c>
      <c r="C26" s="17">
        <f t="shared" si="31"/>
        <v>3.8251366120218582</v>
      </c>
      <c r="Q26" s="4"/>
      <c r="S26" s="17"/>
    </row>
    <row r="27" spans="1:31" x14ac:dyDescent="0.35">
      <c r="Q27" s="52"/>
      <c r="S27" s="17"/>
    </row>
    <row r="28" spans="1:31" x14ac:dyDescent="0.35">
      <c r="A28" s="24" t="s">
        <v>76</v>
      </c>
      <c r="Q28" s="4"/>
      <c r="S28" s="17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</row>
    <row r="29" spans="1:31" x14ac:dyDescent="0.35">
      <c r="A29" s="5"/>
      <c r="B29" s="7" t="s">
        <v>69</v>
      </c>
      <c r="C29" s="7" t="s">
        <v>70</v>
      </c>
      <c r="D29" s="7" t="s">
        <v>71</v>
      </c>
      <c r="E29" s="7" t="s">
        <v>84</v>
      </c>
      <c r="F29" s="7" t="s">
        <v>82</v>
      </c>
      <c r="G29" s="7" t="s">
        <v>88</v>
      </c>
      <c r="H29" s="7" t="s">
        <v>82</v>
      </c>
      <c r="I29" s="7" t="s">
        <v>89</v>
      </c>
      <c r="J29" s="7" t="s">
        <v>82</v>
      </c>
      <c r="Q29" s="4"/>
      <c r="S29" s="17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</row>
    <row r="30" spans="1:31" x14ac:dyDescent="0.35">
      <c r="A30" s="5" t="s">
        <v>77</v>
      </c>
      <c r="B30" s="6">
        <f>J3</f>
        <v>22</v>
      </c>
      <c r="C30" s="6">
        <f>K3</f>
        <v>44</v>
      </c>
      <c r="D30" s="6">
        <f>L3</f>
        <v>49</v>
      </c>
      <c r="E30" s="6">
        <f>B30</f>
        <v>22</v>
      </c>
      <c r="F30" s="11">
        <f>E30/B40*100</f>
        <v>43.137254901960787</v>
      </c>
      <c r="G30" s="6">
        <f>COUNTIF('Model Summaries'!B3:B7,"&gt;1")+COUNTIF('Model Summaries'!B15,"&gt;1")+COUNTIF('Model Summaries'!G3:G7,"&gt;1")+COUNTIF('Model Summaries'!G15,"&gt;1")+COUNTIF('Model Summaries'!B21:B23,"&gt;1")+COUNTIF('Model Summaries'!B30,"&gt;1")+COUNTIF('Model Summaries'!G21:G23,"&gt;1")+COUNTIF('Model Summaries'!G30,"&gt;1")+COUNTIF('Model Summaries'!B48:B49,"&gt;1")+COUNTIF('Model Summaries'!B51,"&gt;1")+COUNTIF('Model Summaries'!B52,"&gt;1")+COUNTIF('Model Summaries'!B55,"&gt;1")+COUNTIF('Model Summaries'!B60,"&gt;1")+COUNTIF('Model Summaries'!B64,"&gt;1")+COUNTIF('Model Summaries'!G69:G70,"&gt;1")+COUNTIF('Model Summaries'!L69:L70,"&gt;1")+COUNTIF('Model Summaries'!G93,"&gt;1")+COUNTIF('Model Summaries'!B123:B131,"&gt;1")+COUNTIF('Model Summaries'!G123,"&gt;1")+COUNTIF('Model Summaries'!L123:L131,"&gt;1")</f>
        <v>26</v>
      </c>
      <c r="H30" s="11">
        <f>G30/B40*100</f>
        <v>50.980392156862742</v>
      </c>
      <c r="I30" s="6">
        <f>COUNTIF('Model Summaries'!B3:B7,"=-1")+COUNTIF('Model Summaries'!B15,"=-1")+COUNTIF('Model Summaries'!G3:G7,"=-1")+COUNTIF('Model Summaries'!G15,"=-1")+COUNTIF('Model Summaries'!B21:B23,"=-1")+COUNTIF('Model Summaries'!B30,"=-1")+COUNTIF('Model Summaries'!G21:G23,"=-1")+COUNTIF('Model Summaries'!G30,"=-1")+COUNTIF('Model Summaries'!B48:B49,"=-1")+COUNTIF('Model Summaries'!B51,"=-1")+COUNTIF('Model Summaries'!B52,"=-1")+COUNTIF('Model Summaries'!B55,"=-1")+COUNTIF('Model Summaries'!B60,"=-1")+COUNTIF('Model Summaries'!B64,"=-1")+COUNTIF('Model Summaries'!G69:G70,"=-1")+COUNTIF('Model Summaries'!L69:L70,"=-1")+COUNTIF('Model Summaries'!G93,"=-1")+COUNTIF('Model Summaries'!B123:B131,"=-1")+COUNTIF('Model Summaries'!G123,"=-1")+COUNTIF('Model Summaries'!L123:L131,"=-1")</f>
        <v>3</v>
      </c>
      <c r="J30" s="11">
        <f>I30/B40*100</f>
        <v>5.8823529411764701</v>
      </c>
      <c r="Q30" s="4"/>
      <c r="S30" s="17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</row>
    <row r="31" spans="1:31" x14ac:dyDescent="0.35">
      <c r="A31" s="5" t="s">
        <v>78</v>
      </c>
      <c r="B31" s="6">
        <f t="shared" ref="B31:B33" si="32">J4</f>
        <v>1</v>
      </c>
      <c r="C31" s="6">
        <f t="shared" ref="C31:C33" si="33">K4</f>
        <v>1</v>
      </c>
      <c r="D31" s="6">
        <f t="shared" ref="D31:D33" si="34">L4</f>
        <v>1</v>
      </c>
      <c r="E31" s="6">
        <f>B31</f>
        <v>1</v>
      </c>
      <c r="F31" s="11">
        <f t="shared" ref="F31:F33" si="35">E31/B41*100</f>
        <v>100</v>
      </c>
      <c r="G31" s="6">
        <f>COUNTIF('Model Summaries'!B93,"&lt;100")-E31</f>
        <v>0</v>
      </c>
      <c r="H31" s="11">
        <f t="shared" ref="H31:H33" si="36">G31/B41*100</f>
        <v>0</v>
      </c>
      <c r="I31" s="6">
        <v>0</v>
      </c>
      <c r="J31" s="11">
        <f t="shared" ref="J31:J33" si="37">I31/B41*100</f>
        <v>0</v>
      </c>
      <c r="Q31" s="4"/>
      <c r="S31" s="17"/>
      <c r="U31" s="62"/>
      <c r="V31" s="62"/>
      <c r="W31" s="62"/>
      <c r="X31" s="63"/>
      <c r="Y31" s="62"/>
      <c r="Z31" s="63"/>
      <c r="AA31" s="62"/>
      <c r="AB31" s="63"/>
      <c r="AC31" s="62"/>
      <c r="AD31" s="63"/>
      <c r="AE31" s="62"/>
    </row>
    <row r="32" spans="1:31" x14ac:dyDescent="0.35">
      <c r="A32" s="5" t="s">
        <v>79</v>
      </c>
      <c r="B32" s="6">
        <f t="shared" si="32"/>
        <v>25</v>
      </c>
      <c r="C32" s="6">
        <f t="shared" si="33"/>
        <v>82</v>
      </c>
      <c r="D32" s="6">
        <f t="shared" si="34"/>
        <v>89</v>
      </c>
      <c r="E32" s="6">
        <f>B32</f>
        <v>25</v>
      </c>
      <c r="F32" s="11">
        <f t="shared" si="35"/>
        <v>26.315789473684209</v>
      </c>
      <c r="G32" s="6">
        <f>COUNTIF('Model Summaries'!B8:B14,"&gt;1")+COUNTIF('Model Summaries'!B16:B17,"&gt;1")+COUNTIF('Model Summaries'!G8:G14,"&gt;1")+COUNTIF('Model Summaries'!G16:G17,"&gt;1")+COUNTIF('Model Summaries'!B24:B29,"&gt;1")+COUNTIF('Model Summaries'!B31:B35,"&gt;1")+COUNTIF('Model Summaries'!G24:G29,"&gt;1")+COUNTIF('Model Summaries'!G31:G35,"&gt;1")+COUNTIF('Model Summaries'!B41:B44,"&gt;1")+COUNTIF('Model Summaries'!G41:G44,"&gt;1")+COUNTIF('Model Summaries'!B50,"&gt;1")+COUNTIF('Model Summaries'!B53,"&gt;1")+COUNTIF('Model Summaries'!B54,"&gt;1")+COUNTIF('Model Summaries'!B59,"&gt;1")+COUNTIF('Model Summaries'!B61:B63,"&gt;1")+COUNTIF('Model Summaries'!B65,"&gt;1")+COUNTIF('Model Summaries'!B69:B72,"&gt;1")+COUNTIF('Model Summaries'!G71:G78,"&gt;1")+COUNTIF('Model Summaries'!L71:L78,"&gt;1")+COUNTIF('Model Summaries'!B82:B89,"&gt;1")+COUNTIF('Model Summaries'!B94:B102,"&gt;1")+COUNTIF('Model Summaries'!B132,"&gt;1")+COUNTIF('Model Summaries'!L132,"&gt;1")</f>
        <v>45</v>
      </c>
      <c r="H32" s="11">
        <f t="shared" si="36"/>
        <v>47.368421052631575</v>
      </c>
      <c r="I32" s="6">
        <f>COUNTIF('Model Summaries'!B8:B14,"=-1")+COUNTIF('Model Summaries'!B16:B17,"=-1")+COUNTIF('Model Summaries'!G8:G14,"=-1")+COUNTIF('Model Summaries'!G16:G17,"=-1")+COUNTIF('Model Summaries'!B24:B29,"=-1")+COUNTIF('Model Summaries'!B31:B35,"=-1")+COUNTIF('Model Summaries'!G24:G29,"=-1")+COUNTIF('Model Summaries'!G31:G35,"=-1")+COUNTIF('Model Summaries'!B41:B44,"=-1")+COUNTIF('Model Summaries'!G41:G44,"=-1")+COUNTIF('Model Summaries'!B50,"=-1")+COUNTIF('Model Summaries'!B53,"=-1")+COUNTIF('Model Summaries'!B54,"=-1")+COUNTIF('Model Summaries'!B59,"=-1")+COUNTIF('Model Summaries'!B61:B63,"=-1")+COUNTIF('Model Summaries'!B65,"=-1")+COUNTIF('Model Summaries'!B69:B72,"=-1")+COUNTIF('Model Summaries'!G71:G78,"=-1")+COUNTIF('Model Summaries'!L71:L78,"=-1")+COUNTIF('Model Summaries'!B82:B89,"=-1")+COUNTIF('Model Summaries'!B94:B102,"=-1")+COUNTIF('Model Summaries'!B132,"=-1")+COUNTIF('Model Summaries'!L132,"=-1")</f>
        <v>24</v>
      </c>
      <c r="J32" s="11">
        <f t="shared" si="37"/>
        <v>25.263157894736842</v>
      </c>
      <c r="Q32" s="4"/>
      <c r="S32" s="17"/>
      <c r="U32" s="62"/>
      <c r="V32" s="62"/>
      <c r="W32" s="62"/>
      <c r="X32" s="63"/>
      <c r="Y32" s="62"/>
      <c r="Z32" s="63"/>
      <c r="AA32" s="62"/>
      <c r="AB32" s="63"/>
      <c r="AC32" s="62"/>
      <c r="AD32" s="63"/>
      <c r="AE32" s="62"/>
    </row>
    <row r="33" spans="1:31" x14ac:dyDescent="0.35">
      <c r="A33" s="5" t="s">
        <v>80</v>
      </c>
      <c r="B33" s="6">
        <f t="shared" si="32"/>
        <v>12</v>
      </c>
      <c r="C33" s="6">
        <f t="shared" si="33"/>
        <v>29</v>
      </c>
      <c r="D33" s="6">
        <f t="shared" si="34"/>
        <v>30</v>
      </c>
      <c r="E33" s="6">
        <f>B33</f>
        <v>12</v>
      </c>
      <c r="F33" s="11">
        <f t="shared" si="35"/>
        <v>33.333333333333329</v>
      </c>
      <c r="G33" s="6">
        <f>COUNTIF('Model Summaries'!G124:G142,"&gt;1")+COUNTIF('Model Summaries'!G94:G110,"&gt;1")</f>
        <v>9</v>
      </c>
      <c r="H33" s="11">
        <f t="shared" si="36"/>
        <v>25</v>
      </c>
      <c r="I33" s="6">
        <f>COUNTIF('Model Summaries'!G124:G142,"=-1")+COUNTIF('Model Summaries'!G94:G110,"=-1")</f>
        <v>9</v>
      </c>
      <c r="J33" s="11">
        <f t="shared" si="37"/>
        <v>25</v>
      </c>
      <c r="U33" s="62"/>
      <c r="V33" s="62"/>
      <c r="W33" s="62"/>
      <c r="X33" s="63"/>
      <c r="Y33" s="62"/>
      <c r="Z33" s="63"/>
      <c r="AA33" s="62"/>
      <c r="AB33" s="63"/>
      <c r="AC33" s="62"/>
      <c r="AD33" s="63"/>
      <c r="AE33" s="62"/>
    </row>
    <row r="34" spans="1:31" x14ac:dyDescent="0.35">
      <c r="A34" s="5" t="s">
        <v>75</v>
      </c>
      <c r="B34" s="6">
        <f>SUM(B30:B33)</f>
        <v>60</v>
      </c>
      <c r="C34" s="6">
        <f t="shared" ref="C34" si="38">SUM(C30:C33)</f>
        <v>156</v>
      </c>
      <c r="D34" s="6">
        <f>SUM(D30:D33)</f>
        <v>169</v>
      </c>
      <c r="E34" s="6">
        <f t="shared" ref="E34" si="39">SUM(E30:E33)</f>
        <v>60</v>
      </c>
      <c r="F34" s="11">
        <f>E34/(183)*100</f>
        <v>32.786885245901637</v>
      </c>
      <c r="G34" s="6">
        <f>SUM(G30:G33)</f>
        <v>80</v>
      </c>
      <c r="H34" s="11">
        <f>G34/B44*100</f>
        <v>43.715846994535518</v>
      </c>
      <c r="I34" s="6">
        <f>SUM(I30:I33)</f>
        <v>36</v>
      </c>
      <c r="J34" s="11">
        <f>I34/B44*100</f>
        <v>19.672131147540984</v>
      </c>
      <c r="U34" s="62"/>
      <c r="V34" s="62"/>
      <c r="W34" s="62"/>
      <c r="X34" s="63"/>
      <c r="Y34" s="62"/>
      <c r="Z34" s="63"/>
      <c r="AA34" s="62"/>
      <c r="AB34" s="63"/>
      <c r="AC34" s="62"/>
      <c r="AD34" s="63"/>
      <c r="AE34" s="62"/>
    </row>
    <row r="35" spans="1:31" x14ac:dyDescent="0.35">
      <c r="U35" s="62"/>
      <c r="V35" s="62"/>
      <c r="W35" s="62"/>
      <c r="X35" s="63"/>
      <c r="Y35" s="62"/>
      <c r="Z35" s="63"/>
      <c r="AA35" s="62"/>
      <c r="AB35" s="63"/>
      <c r="AC35" s="62"/>
      <c r="AD35" s="63"/>
      <c r="AE35" s="62"/>
    </row>
    <row r="36" spans="1:31" x14ac:dyDescent="0.35"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</row>
    <row r="37" spans="1:31" x14ac:dyDescent="0.35"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</row>
    <row r="38" spans="1:31" x14ac:dyDescent="0.35">
      <c r="A38" s="22" t="s">
        <v>90</v>
      </c>
      <c r="B38" s="22"/>
      <c r="C38" s="22"/>
      <c r="U38" s="62"/>
      <c r="V38" s="62"/>
      <c r="W38" s="62"/>
      <c r="X38" s="62"/>
      <c r="Y38" s="62"/>
      <c r="Z38" s="62"/>
      <c r="AA38" s="62"/>
      <c r="AB38" s="62"/>
      <c r="AC38" s="63"/>
      <c r="AD38" s="63"/>
      <c r="AE38" s="62"/>
    </row>
    <row r="39" spans="1:31" x14ac:dyDescent="0.35">
      <c r="A39" s="7" t="s">
        <v>91</v>
      </c>
      <c r="B39" s="7" t="s">
        <v>92</v>
      </c>
      <c r="C39" s="7" t="s">
        <v>53</v>
      </c>
      <c r="U39" s="62"/>
      <c r="V39" s="62"/>
      <c r="W39" s="63"/>
      <c r="X39" s="63"/>
      <c r="Y39" s="63"/>
      <c r="Z39" s="63"/>
      <c r="AA39" s="63"/>
      <c r="AB39" s="63"/>
      <c r="AC39" s="63"/>
      <c r="AD39" s="63"/>
      <c r="AE39" s="62"/>
    </row>
    <row r="40" spans="1:31" x14ac:dyDescent="0.35">
      <c r="A40" s="5" t="s">
        <v>77</v>
      </c>
      <c r="B40" s="6">
        <v>51</v>
      </c>
      <c r="C40" s="11">
        <f>B40/181*100</f>
        <v>28.176795580110497</v>
      </c>
      <c r="U40" s="62"/>
      <c r="V40" s="62"/>
      <c r="W40" s="63"/>
      <c r="X40" s="63"/>
      <c r="Y40" s="63"/>
      <c r="Z40" s="63"/>
      <c r="AA40" s="63"/>
      <c r="AB40" s="63"/>
      <c r="AC40" s="63"/>
      <c r="AD40" s="63"/>
      <c r="AE40" s="62"/>
    </row>
    <row r="41" spans="1:31" x14ac:dyDescent="0.35">
      <c r="A41" s="5" t="s">
        <v>78</v>
      </c>
      <c r="B41" s="6">
        <v>1</v>
      </c>
      <c r="C41" s="11">
        <f t="shared" ref="C41:C43" si="40">B41/181*100</f>
        <v>0.55248618784530379</v>
      </c>
      <c r="U41" s="62"/>
      <c r="V41" s="62"/>
      <c r="W41" s="63"/>
      <c r="X41" s="63"/>
      <c r="Y41" s="63"/>
      <c r="Z41" s="63"/>
      <c r="AA41" s="63"/>
      <c r="AB41" s="63"/>
      <c r="AC41" s="63"/>
      <c r="AD41" s="63"/>
      <c r="AE41" s="62"/>
    </row>
    <row r="42" spans="1:31" x14ac:dyDescent="0.35">
      <c r="A42" s="5" t="s">
        <v>79</v>
      </c>
      <c r="B42" s="6">
        <f>9+9+11+11+4+4+3+5+4+8+8+8+9+1+1</f>
        <v>95</v>
      </c>
      <c r="C42" s="11">
        <f t="shared" si="40"/>
        <v>52.486187845303867</v>
      </c>
      <c r="U42" s="62"/>
      <c r="V42" s="62"/>
      <c r="W42" s="63"/>
      <c r="X42" s="63"/>
      <c r="Y42" s="63"/>
      <c r="Z42" s="63"/>
      <c r="AA42" s="63"/>
      <c r="AB42" s="63"/>
      <c r="AC42" s="63"/>
      <c r="AD42" s="63"/>
      <c r="AE42" s="62"/>
    </row>
    <row r="43" spans="1:31" x14ac:dyDescent="0.35">
      <c r="A43" s="5" t="s">
        <v>80</v>
      </c>
      <c r="B43" s="6">
        <v>36</v>
      </c>
      <c r="C43" s="11">
        <f t="shared" si="40"/>
        <v>19.88950276243094</v>
      </c>
      <c r="U43" s="62"/>
      <c r="V43" s="62"/>
      <c r="W43" s="63"/>
      <c r="X43" s="63"/>
      <c r="Y43" s="63"/>
      <c r="Z43" s="63"/>
      <c r="AA43" s="63"/>
      <c r="AB43" s="63"/>
      <c r="AC43" s="63"/>
      <c r="AD43" s="63"/>
      <c r="AE43" s="62"/>
    </row>
    <row r="44" spans="1:31" x14ac:dyDescent="0.35">
      <c r="A44" s="5" t="s">
        <v>93</v>
      </c>
      <c r="B44" s="6">
        <f>SUM(B40:B43)</f>
        <v>183</v>
      </c>
      <c r="C44" s="11">
        <f>SUM(C40:C43)</f>
        <v>101.10497237569061</v>
      </c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</row>
    <row r="45" spans="1:31" x14ac:dyDescent="0.35"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</row>
    <row r="46" spans="1:31" x14ac:dyDescent="0.35"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</row>
    <row r="47" spans="1:31" x14ac:dyDescent="0.35">
      <c r="U47" s="62"/>
      <c r="V47" s="62"/>
      <c r="W47" s="62"/>
      <c r="X47" s="62"/>
      <c r="Y47" s="63"/>
      <c r="Z47" s="63"/>
      <c r="AA47" s="62"/>
      <c r="AB47" s="62"/>
      <c r="AC47" s="62"/>
      <c r="AD47" s="62"/>
      <c r="AE47" s="62"/>
    </row>
    <row r="48" spans="1:31" x14ac:dyDescent="0.35">
      <c r="U48" s="62"/>
      <c r="V48" s="64"/>
      <c r="W48" s="64"/>
      <c r="X48" s="62"/>
      <c r="Y48" s="63"/>
      <c r="Z48" s="63"/>
      <c r="AA48" s="62"/>
      <c r="AB48" s="62"/>
      <c r="AC48" s="62"/>
      <c r="AD48" s="62"/>
      <c r="AE48" s="62"/>
    </row>
    <row r="49" spans="21:31" x14ac:dyDescent="0.35">
      <c r="U49" s="62"/>
      <c r="V49" s="62"/>
      <c r="W49" s="62"/>
      <c r="X49" s="62"/>
      <c r="Y49" s="63"/>
      <c r="Z49" s="63"/>
      <c r="AA49" s="62"/>
      <c r="AB49" s="62"/>
      <c r="AC49" s="62"/>
      <c r="AD49" s="62"/>
      <c r="AE49" s="62"/>
    </row>
    <row r="50" spans="21:31" x14ac:dyDescent="0.35">
      <c r="U50" s="62"/>
      <c r="V50" s="62"/>
      <c r="W50" s="62"/>
      <c r="X50" s="62"/>
      <c r="Y50" s="63"/>
      <c r="Z50" s="63"/>
      <c r="AA50" s="62"/>
      <c r="AB50" s="62"/>
      <c r="AC50" s="62"/>
      <c r="AD50" s="64"/>
      <c r="AE50" s="62"/>
    </row>
    <row r="51" spans="21:31" x14ac:dyDescent="0.35">
      <c r="U51" s="62"/>
      <c r="V51" s="65"/>
      <c r="W51" s="65"/>
      <c r="X51" s="62"/>
      <c r="Y51" s="63"/>
      <c r="Z51" s="63"/>
      <c r="AA51" s="62"/>
      <c r="AB51" s="62"/>
      <c r="AC51" s="62"/>
      <c r="AD51" s="64"/>
      <c r="AE51" s="62"/>
    </row>
    <row r="52" spans="21:31" x14ac:dyDescent="0.35">
      <c r="U52" s="62"/>
      <c r="V52" s="62"/>
      <c r="W52" s="62"/>
      <c r="X52" s="62"/>
      <c r="Y52" s="62"/>
      <c r="Z52" s="62"/>
      <c r="AA52" s="62"/>
      <c r="AB52" s="62"/>
      <c r="AC52" s="62"/>
      <c r="AD52" s="64"/>
      <c r="AE52" s="62"/>
    </row>
    <row r="53" spans="21:31" x14ac:dyDescent="0.35">
      <c r="U53" s="62"/>
      <c r="V53" s="62"/>
      <c r="W53" s="62"/>
      <c r="X53" s="62"/>
      <c r="Y53" s="62"/>
      <c r="Z53" s="62"/>
      <c r="AA53" s="62"/>
      <c r="AB53" s="62"/>
      <c r="AC53" s="62"/>
      <c r="AD53" s="64"/>
      <c r="AE53" s="62"/>
    </row>
    <row r="54" spans="21:31" x14ac:dyDescent="0.35"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</row>
    <row r="55" spans="21:31" x14ac:dyDescent="0.35"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9E8D-B122-4A9B-893A-104A1558B668}">
  <dimension ref="A1:BI142"/>
  <sheetViews>
    <sheetView workbookViewId="0">
      <selection activeCell="B60" sqref="B60"/>
    </sheetView>
  </sheetViews>
  <sheetFormatPr defaultRowHeight="14.5" x14ac:dyDescent="0.35"/>
  <cols>
    <col min="1" max="1" width="8.7265625" style="4"/>
    <col min="2" max="11" width="8.7265625" style="3"/>
    <col min="12" max="13" width="8.7265625" style="2"/>
    <col min="19" max="19" width="8.7265625" style="19"/>
    <col min="21" max="21" width="26.54296875" customWidth="1"/>
    <col min="26" max="26" width="31.26953125" customWidth="1"/>
    <col min="33" max="33" width="21.54296875" customWidth="1"/>
    <col min="38" max="38" width="32.81640625" customWidth="1"/>
    <col min="50" max="50" width="28" customWidth="1"/>
  </cols>
  <sheetData>
    <row r="1" spans="1:38" x14ac:dyDescent="0.35">
      <c r="A1" s="35" t="s">
        <v>0</v>
      </c>
      <c r="B1" s="36"/>
      <c r="C1" s="36"/>
      <c r="D1" s="37"/>
      <c r="F1" s="35" t="s">
        <v>28</v>
      </c>
      <c r="G1" s="36"/>
      <c r="H1" s="36"/>
      <c r="I1" s="37"/>
      <c r="K1" s="4"/>
      <c r="L1" s="4"/>
      <c r="M1" s="4"/>
      <c r="N1" s="4"/>
      <c r="O1" s="25"/>
      <c r="P1" s="35" t="s">
        <v>0</v>
      </c>
      <c r="Q1" s="36"/>
      <c r="R1" s="36"/>
      <c r="S1" s="37"/>
      <c r="T1" s="3"/>
      <c r="U1" s="3"/>
      <c r="V1" s="3"/>
      <c r="W1" s="17"/>
      <c r="X1" s="3"/>
      <c r="Y1" s="17"/>
      <c r="Z1" s="3"/>
      <c r="AB1" s="35" t="s">
        <v>28</v>
      </c>
      <c r="AC1" s="36"/>
      <c r="AD1" s="36"/>
      <c r="AE1" s="37"/>
      <c r="AF1" s="3"/>
      <c r="AG1" s="3"/>
      <c r="AH1" s="3"/>
      <c r="AI1" s="17"/>
      <c r="AJ1" s="3"/>
      <c r="AK1" s="17"/>
      <c r="AL1" s="3"/>
    </row>
    <row r="2" spans="1:38" x14ac:dyDescent="0.35">
      <c r="A2" s="5"/>
      <c r="B2" s="7" t="s">
        <v>57</v>
      </c>
      <c r="C2" s="7" t="s">
        <v>1</v>
      </c>
      <c r="D2" s="7" t="s">
        <v>53</v>
      </c>
      <c r="F2" s="5"/>
      <c r="G2" s="7" t="s">
        <v>57</v>
      </c>
      <c r="H2" s="7" t="s">
        <v>1</v>
      </c>
      <c r="I2" s="13" t="s">
        <v>53</v>
      </c>
      <c r="K2" s="4"/>
      <c r="L2" s="4"/>
      <c r="M2" s="4"/>
      <c r="N2" s="4"/>
      <c r="O2" s="25"/>
      <c r="P2" s="26"/>
      <c r="Q2" s="7" t="s">
        <v>57</v>
      </c>
      <c r="R2" s="7" t="s">
        <v>1</v>
      </c>
      <c r="S2" s="7" t="s">
        <v>53</v>
      </c>
      <c r="T2" s="7" t="s">
        <v>123</v>
      </c>
      <c r="U2" s="7" t="s">
        <v>58</v>
      </c>
      <c r="V2" s="7" t="s">
        <v>60</v>
      </c>
      <c r="W2" s="13" t="s">
        <v>53</v>
      </c>
      <c r="X2" s="7" t="s">
        <v>2</v>
      </c>
      <c r="Y2" s="13" t="s">
        <v>63</v>
      </c>
      <c r="Z2" s="7" t="s">
        <v>59</v>
      </c>
      <c r="AB2" s="5"/>
      <c r="AC2" s="7" t="s">
        <v>57</v>
      </c>
      <c r="AD2" s="7" t="s">
        <v>1</v>
      </c>
      <c r="AE2" s="7" t="s">
        <v>53</v>
      </c>
      <c r="AF2" s="7" t="s">
        <v>123</v>
      </c>
      <c r="AG2" s="7" t="s">
        <v>58</v>
      </c>
      <c r="AH2" s="7" t="s">
        <v>60</v>
      </c>
      <c r="AI2" s="13" t="s">
        <v>53</v>
      </c>
      <c r="AJ2" s="7" t="s">
        <v>2</v>
      </c>
      <c r="AK2" s="13" t="s">
        <v>63</v>
      </c>
      <c r="AL2" s="7" t="s">
        <v>59</v>
      </c>
    </row>
    <row r="3" spans="1:38" x14ac:dyDescent="0.35">
      <c r="A3" s="5" t="s">
        <v>34</v>
      </c>
      <c r="B3" s="6">
        <v>2</v>
      </c>
      <c r="C3" s="6">
        <v>51</v>
      </c>
      <c r="D3" s="11">
        <v>23.943661971830899</v>
      </c>
      <c r="F3" s="5" t="s">
        <v>34</v>
      </c>
      <c r="G3" s="43">
        <v>1</v>
      </c>
      <c r="H3" s="6">
        <v>81</v>
      </c>
      <c r="I3" s="11">
        <v>36.651583710407202</v>
      </c>
      <c r="K3"/>
      <c r="L3"/>
      <c r="M3" s="4"/>
      <c r="N3" s="4"/>
      <c r="O3" s="25"/>
      <c r="P3" s="5" t="s">
        <v>34</v>
      </c>
      <c r="Q3" s="6">
        <v>2</v>
      </c>
      <c r="R3" s="6">
        <v>51</v>
      </c>
      <c r="S3" s="11">
        <v>23.943661971830899</v>
      </c>
      <c r="T3" s="6">
        <v>3</v>
      </c>
      <c r="U3" s="6" t="s">
        <v>5</v>
      </c>
      <c r="V3" s="6">
        <v>135</v>
      </c>
      <c r="W3" s="11">
        <v>63.380281690140798</v>
      </c>
      <c r="X3" s="6">
        <v>9</v>
      </c>
      <c r="Y3" s="11">
        <f>X3/T3</f>
        <v>3</v>
      </c>
      <c r="Z3" s="6" t="s">
        <v>61</v>
      </c>
      <c r="AB3" s="5" t="s">
        <v>34</v>
      </c>
      <c r="AC3" s="43">
        <v>1</v>
      </c>
      <c r="AD3" s="43">
        <v>81</v>
      </c>
      <c r="AE3" s="11">
        <v>36.651583710407202</v>
      </c>
      <c r="AF3" s="53"/>
      <c r="AG3" s="43"/>
      <c r="AH3" s="43"/>
      <c r="AI3" s="44"/>
      <c r="AJ3" s="43"/>
      <c r="AK3" s="44"/>
      <c r="AL3" s="43"/>
    </row>
    <row r="4" spans="1:38" x14ac:dyDescent="0.35">
      <c r="A4" s="5" t="s">
        <v>36</v>
      </c>
      <c r="B4" s="6">
        <v>2</v>
      </c>
      <c r="C4" s="6">
        <v>58</v>
      </c>
      <c r="D4" s="11">
        <v>36.942675159235598</v>
      </c>
      <c r="F4" s="5" t="s">
        <v>36</v>
      </c>
      <c r="G4" s="43">
        <v>1</v>
      </c>
      <c r="H4" s="6">
        <v>121</v>
      </c>
      <c r="I4" s="11">
        <v>87.681159420289802</v>
      </c>
      <c r="K4"/>
      <c r="L4"/>
      <c r="M4" s="4"/>
      <c r="N4" s="4"/>
      <c r="O4" s="25"/>
      <c r="P4" s="5" t="s">
        <v>36</v>
      </c>
      <c r="Q4" s="6">
        <v>2</v>
      </c>
      <c r="R4" s="6">
        <v>58</v>
      </c>
      <c r="S4" s="11">
        <v>36.942675159235598</v>
      </c>
      <c r="T4" s="12">
        <v>2</v>
      </c>
      <c r="U4" s="6" t="s">
        <v>94</v>
      </c>
      <c r="V4" s="6">
        <v>72</v>
      </c>
      <c r="W4" s="11">
        <v>45.859872611464901</v>
      </c>
      <c r="X4" s="6">
        <v>9</v>
      </c>
      <c r="Y4" s="11">
        <f>X4/T4</f>
        <v>4.5</v>
      </c>
      <c r="Z4" s="6" t="s">
        <v>61</v>
      </c>
      <c r="AB4" s="5" t="s">
        <v>36</v>
      </c>
      <c r="AC4" s="43">
        <v>1</v>
      </c>
      <c r="AD4" s="43">
        <v>121</v>
      </c>
      <c r="AE4" s="11">
        <v>87.681159420289802</v>
      </c>
      <c r="AF4" s="41"/>
      <c r="AG4" s="41"/>
      <c r="AH4" s="41"/>
      <c r="AI4" s="44"/>
      <c r="AJ4" s="41"/>
      <c r="AK4" s="41"/>
      <c r="AL4" s="41"/>
    </row>
    <row r="5" spans="1:38" x14ac:dyDescent="0.35">
      <c r="A5" s="5" t="s">
        <v>38</v>
      </c>
      <c r="B5" s="6">
        <v>2</v>
      </c>
      <c r="C5" s="6">
        <v>34</v>
      </c>
      <c r="D5" s="11">
        <v>18.7845303867403</v>
      </c>
      <c r="F5" s="5" t="s">
        <v>38</v>
      </c>
      <c r="G5" s="43">
        <v>1</v>
      </c>
      <c r="H5" s="6">
        <v>73</v>
      </c>
      <c r="I5" s="11">
        <v>51.048951048950997</v>
      </c>
      <c r="K5"/>
      <c r="L5"/>
      <c r="M5" s="4"/>
      <c r="N5" s="4"/>
      <c r="O5" s="25"/>
      <c r="P5" s="5" t="s">
        <v>38</v>
      </c>
      <c r="Q5" s="6">
        <v>2</v>
      </c>
      <c r="R5" s="6">
        <v>34</v>
      </c>
      <c r="S5" s="11">
        <v>18.7845303867403</v>
      </c>
      <c r="T5" s="12">
        <v>4</v>
      </c>
      <c r="U5" s="6" t="s">
        <v>95</v>
      </c>
      <c r="V5" s="6">
        <v>38</v>
      </c>
      <c r="W5" s="11">
        <v>20.994475138121501</v>
      </c>
      <c r="X5" s="6">
        <v>13</v>
      </c>
      <c r="Y5" s="11">
        <f>X5/T5</f>
        <v>3.25</v>
      </c>
      <c r="Z5" s="6" t="s">
        <v>61</v>
      </c>
      <c r="AB5" s="5" t="s">
        <v>38</v>
      </c>
      <c r="AC5" s="43">
        <v>1</v>
      </c>
      <c r="AD5" s="43">
        <v>73</v>
      </c>
      <c r="AE5" s="11">
        <v>51.048951048950997</v>
      </c>
      <c r="AF5" s="41"/>
      <c r="AG5" s="41"/>
      <c r="AH5" s="41"/>
      <c r="AI5" s="44"/>
      <c r="AJ5" s="41"/>
      <c r="AK5" s="41"/>
      <c r="AL5" s="41"/>
    </row>
    <row r="6" spans="1:38" x14ac:dyDescent="0.35">
      <c r="A6" s="5" t="s">
        <v>40</v>
      </c>
      <c r="B6" s="6">
        <v>2</v>
      </c>
      <c r="C6" s="6">
        <v>35</v>
      </c>
      <c r="D6" s="11">
        <v>23.178807947019799</v>
      </c>
      <c r="F6" s="5" t="s">
        <v>40</v>
      </c>
      <c r="G6" s="43">
        <v>1</v>
      </c>
      <c r="H6" s="6">
        <v>31</v>
      </c>
      <c r="I6" s="11">
        <v>20.5298013245033</v>
      </c>
      <c r="K6"/>
      <c r="L6"/>
      <c r="M6" s="4"/>
      <c r="N6" s="4"/>
      <c r="O6" s="25"/>
      <c r="P6" s="5" t="s">
        <v>40</v>
      </c>
      <c r="Q6" s="6">
        <v>2</v>
      </c>
      <c r="R6" s="6">
        <v>35</v>
      </c>
      <c r="S6" s="11">
        <v>23.178807947019799</v>
      </c>
      <c r="T6" s="12">
        <v>5</v>
      </c>
      <c r="U6" s="6" t="s">
        <v>96</v>
      </c>
      <c r="V6" s="6">
        <v>53</v>
      </c>
      <c r="W6" s="11">
        <v>35.099337748344297</v>
      </c>
      <c r="X6" s="6">
        <v>13</v>
      </c>
      <c r="Y6" s="11">
        <f>X6/T6</f>
        <v>2.6</v>
      </c>
      <c r="Z6" s="6" t="s">
        <v>61</v>
      </c>
      <c r="AB6" s="5" t="s">
        <v>40</v>
      </c>
      <c r="AC6" s="43">
        <v>1</v>
      </c>
      <c r="AD6" s="43">
        <v>31</v>
      </c>
      <c r="AE6" s="11">
        <v>20.5298013245033</v>
      </c>
      <c r="AF6" s="41"/>
      <c r="AG6" s="41"/>
      <c r="AH6" s="41"/>
      <c r="AI6" s="44"/>
      <c r="AJ6" s="41"/>
      <c r="AK6" s="41"/>
      <c r="AL6" s="41"/>
    </row>
    <row r="7" spans="1:38" x14ac:dyDescent="0.35">
      <c r="A7" s="5" t="s">
        <v>98</v>
      </c>
      <c r="B7" s="43">
        <v>1</v>
      </c>
      <c r="C7" s="6">
        <v>34</v>
      </c>
      <c r="D7" s="11">
        <v>23.776223776223699</v>
      </c>
      <c r="F7" s="5" t="s">
        <v>98</v>
      </c>
      <c r="G7" s="43">
        <v>1</v>
      </c>
      <c r="H7" s="6">
        <v>89</v>
      </c>
      <c r="I7" s="11">
        <v>66.917293233082702</v>
      </c>
      <c r="K7"/>
      <c r="L7"/>
      <c r="M7" s="4"/>
      <c r="N7" s="4"/>
      <c r="O7" s="25"/>
      <c r="P7" s="5" t="s">
        <v>98</v>
      </c>
      <c r="Q7" s="43">
        <v>1</v>
      </c>
      <c r="R7" s="6">
        <v>34</v>
      </c>
      <c r="S7" s="11">
        <v>23.776223776223699</v>
      </c>
      <c r="T7" s="41"/>
      <c r="U7" s="41"/>
      <c r="V7" s="41"/>
      <c r="W7" s="44"/>
      <c r="X7" s="41"/>
      <c r="Y7" s="41"/>
      <c r="Z7" s="41"/>
      <c r="AB7" s="5" t="s">
        <v>98</v>
      </c>
      <c r="AC7" s="43">
        <v>1</v>
      </c>
      <c r="AD7" s="43">
        <v>89</v>
      </c>
      <c r="AE7" s="11">
        <v>66.917293233082702</v>
      </c>
      <c r="AF7" s="41"/>
      <c r="AG7" s="41"/>
      <c r="AH7" s="41"/>
      <c r="AI7" s="44"/>
      <c r="AJ7" s="41"/>
      <c r="AK7" s="41"/>
      <c r="AL7" s="41"/>
    </row>
    <row r="8" spans="1:38" x14ac:dyDescent="0.35">
      <c r="A8" s="5" t="s">
        <v>100</v>
      </c>
      <c r="B8" s="6">
        <v>2</v>
      </c>
      <c r="C8" s="6">
        <v>21</v>
      </c>
      <c r="D8" s="11">
        <v>15.4411764705882</v>
      </c>
      <c r="F8" s="5" t="s">
        <v>100</v>
      </c>
      <c r="G8" s="43">
        <v>1</v>
      </c>
      <c r="H8" s="6">
        <v>76</v>
      </c>
      <c r="I8" s="11">
        <v>53.146853146853097</v>
      </c>
      <c r="K8"/>
      <c r="L8"/>
      <c r="M8" s="4"/>
      <c r="N8" s="4"/>
      <c r="O8" s="25"/>
      <c r="P8" s="5" t="s">
        <v>100</v>
      </c>
      <c r="Q8" s="6">
        <v>2</v>
      </c>
      <c r="R8" s="6">
        <v>21</v>
      </c>
      <c r="S8" s="11">
        <v>15.4411764705882</v>
      </c>
      <c r="T8" s="12">
        <v>10</v>
      </c>
      <c r="U8" s="6" t="s">
        <v>101</v>
      </c>
      <c r="V8" s="6">
        <v>63</v>
      </c>
      <c r="W8" s="11">
        <v>46.323529411764703</v>
      </c>
      <c r="X8" s="6">
        <v>17</v>
      </c>
      <c r="Y8" s="11">
        <f t="shared" ref="Y8:Y13" si="0">X8/T8</f>
        <v>1.7</v>
      </c>
      <c r="Z8" s="6" t="s">
        <v>62</v>
      </c>
      <c r="AB8" s="5" t="s">
        <v>100</v>
      </c>
      <c r="AC8" s="43">
        <v>1</v>
      </c>
      <c r="AD8" s="43">
        <v>76</v>
      </c>
      <c r="AE8" s="11">
        <v>53.146853146853097</v>
      </c>
      <c r="AF8" s="41"/>
      <c r="AG8" s="41"/>
      <c r="AH8" s="41"/>
      <c r="AI8" s="44"/>
      <c r="AJ8" s="41"/>
      <c r="AK8" s="41"/>
      <c r="AL8" s="41"/>
    </row>
    <row r="9" spans="1:38" x14ac:dyDescent="0.35">
      <c r="A9" s="5" t="s">
        <v>103</v>
      </c>
      <c r="B9" s="14">
        <v>-1</v>
      </c>
      <c r="C9" s="14"/>
      <c r="D9" s="28"/>
      <c r="F9" s="5" t="s">
        <v>103</v>
      </c>
      <c r="G9" s="6">
        <v>13</v>
      </c>
      <c r="H9" s="6">
        <v>1</v>
      </c>
      <c r="I9" s="11">
        <v>0.76335877862595403</v>
      </c>
      <c r="K9"/>
      <c r="L9"/>
      <c r="M9" s="4"/>
      <c r="N9" s="4"/>
      <c r="O9" s="25"/>
      <c r="P9" s="5" t="s">
        <v>103</v>
      </c>
      <c r="Q9" s="14"/>
      <c r="R9" s="14"/>
      <c r="S9" s="28"/>
      <c r="T9" s="18">
        <v>12</v>
      </c>
      <c r="U9" s="6" t="s">
        <v>12</v>
      </c>
      <c r="V9" s="6">
        <v>70</v>
      </c>
      <c r="W9" s="11">
        <v>55.118110236220403</v>
      </c>
      <c r="X9" s="6">
        <v>17</v>
      </c>
      <c r="Y9" s="11">
        <f t="shared" si="0"/>
        <v>1.4166666666666667</v>
      </c>
      <c r="Z9" s="6" t="s">
        <v>62</v>
      </c>
      <c r="AB9" s="5" t="s">
        <v>103</v>
      </c>
      <c r="AC9" s="6">
        <v>13</v>
      </c>
      <c r="AD9" s="6">
        <v>1</v>
      </c>
      <c r="AE9" s="11">
        <v>0.76335877862595403</v>
      </c>
      <c r="AF9" s="30">
        <v>12</v>
      </c>
      <c r="AG9" s="6" t="s">
        <v>13</v>
      </c>
      <c r="AH9" s="6">
        <v>36</v>
      </c>
      <c r="AI9" s="11">
        <v>27.480916030534299</v>
      </c>
      <c r="AJ9" s="6">
        <v>5</v>
      </c>
      <c r="AK9" s="11">
        <f>AJ9/AF9</f>
        <v>0.41666666666666669</v>
      </c>
      <c r="AL9" s="6" t="s">
        <v>64</v>
      </c>
    </row>
    <row r="10" spans="1:38" x14ac:dyDescent="0.35">
      <c r="A10" s="5" t="s">
        <v>105</v>
      </c>
      <c r="B10" s="6">
        <v>2</v>
      </c>
      <c r="C10" s="6">
        <v>33</v>
      </c>
      <c r="D10" s="11">
        <v>23.404255319148898</v>
      </c>
      <c r="F10" s="5" t="s">
        <v>105</v>
      </c>
      <c r="G10" s="43">
        <v>1</v>
      </c>
      <c r="H10" s="6">
        <v>94</v>
      </c>
      <c r="I10" s="11">
        <v>70.676691729323295</v>
      </c>
      <c r="K10"/>
      <c r="L10"/>
      <c r="M10" s="4"/>
      <c r="N10" s="4"/>
      <c r="O10" s="25"/>
      <c r="P10" s="5" t="s">
        <v>105</v>
      </c>
      <c r="Q10" s="6">
        <v>2</v>
      </c>
      <c r="R10" s="6">
        <v>33</v>
      </c>
      <c r="S10" s="11">
        <v>23.404255319148898</v>
      </c>
      <c r="T10" s="12">
        <v>10</v>
      </c>
      <c r="U10" s="6" t="s">
        <v>139</v>
      </c>
      <c r="V10" s="6">
        <v>37</v>
      </c>
      <c r="W10" s="11">
        <v>26.241134751773</v>
      </c>
      <c r="X10" s="6">
        <v>26</v>
      </c>
      <c r="Y10" s="12">
        <f t="shared" si="0"/>
        <v>2.6</v>
      </c>
      <c r="Z10" s="6" t="s">
        <v>62</v>
      </c>
      <c r="AB10" s="5" t="s">
        <v>105</v>
      </c>
      <c r="AC10" s="43">
        <v>1</v>
      </c>
      <c r="AD10" s="43">
        <v>94</v>
      </c>
      <c r="AE10" s="11">
        <v>70.676691729323295</v>
      </c>
      <c r="AF10" s="41"/>
      <c r="AG10" s="41"/>
      <c r="AH10" s="41"/>
      <c r="AI10" s="44"/>
      <c r="AJ10" s="41"/>
      <c r="AK10" s="41"/>
      <c r="AL10" s="41"/>
    </row>
    <row r="11" spans="1:38" x14ac:dyDescent="0.35">
      <c r="A11" s="5" t="s">
        <v>107</v>
      </c>
      <c r="B11" s="14">
        <v>-1</v>
      </c>
      <c r="C11" s="14"/>
      <c r="D11" s="15"/>
      <c r="F11" s="5" t="s">
        <v>107</v>
      </c>
      <c r="G11" s="6">
        <v>3</v>
      </c>
      <c r="H11" s="6">
        <v>8</v>
      </c>
      <c r="I11" s="11">
        <v>7.0796460176991101</v>
      </c>
      <c r="K11"/>
      <c r="L11"/>
      <c r="M11" s="4"/>
      <c r="N11" s="4"/>
      <c r="O11" s="25"/>
      <c r="P11" s="5" t="s">
        <v>107</v>
      </c>
      <c r="Q11" s="14"/>
      <c r="R11" s="14"/>
      <c r="S11" s="15"/>
      <c r="T11" s="12">
        <v>12</v>
      </c>
      <c r="U11" s="6" t="s">
        <v>16</v>
      </c>
      <c r="V11" s="6">
        <v>44</v>
      </c>
      <c r="W11" s="11">
        <v>34.375</v>
      </c>
      <c r="X11" s="6">
        <v>26</v>
      </c>
      <c r="Y11" s="11">
        <f t="shared" si="0"/>
        <v>2.1666666666666665</v>
      </c>
      <c r="Z11" s="6" t="s">
        <v>62</v>
      </c>
      <c r="AB11" s="5" t="s">
        <v>107</v>
      </c>
      <c r="AC11" s="6">
        <v>3</v>
      </c>
      <c r="AD11" s="6">
        <v>8</v>
      </c>
      <c r="AE11" s="11">
        <v>7.0796460176991101</v>
      </c>
      <c r="AF11" s="29">
        <v>12</v>
      </c>
      <c r="AG11" s="6" t="s">
        <v>153</v>
      </c>
      <c r="AH11" s="6">
        <v>36</v>
      </c>
      <c r="AI11" s="11">
        <v>31.858407079646</v>
      </c>
      <c r="AJ11" s="6">
        <v>12</v>
      </c>
      <c r="AK11" s="11">
        <f>AJ11/AF11</f>
        <v>1</v>
      </c>
      <c r="AL11" s="6" t="s">
        <v>125</v>
      </c>
    </row>
    <row r="12" spans="1:38" x14ac:dyDescent="0.35">
      <c r="A12" s="5" t="s">
        <v>109</v>
      </c>
      <c r="B12" s="6">
        <v>3</v>
      </c>
      <c r="C12" s="6">
        <v>5</v>
      </c>
      <c r="D12" s="11">
        <v>3.4013605442176802</v>
      </c>
      <c r="F12" s="5" t="s">
        <v>109</v>
      </c>
      <c r="G12" s="43">
        <v>1</v>
      </c>
      <c r="H12" s="6">
        <v>39</v>
      </c>
      <c r="I12" s="11">
        <v>33.913043478260803</v>
      </c>
      <c r="K12"/>
      <c r="L12"/>
      <c r="M12" s="4"/>
      <c r="N12" s="4"/>
      <c r="O12" s="25"/>
      <c r="P12" s="5" t="s">
        <v>109</v>
      </c>
      <c r="Q12" s="6">
        <v>3</v>
      </c>
      <c r="R12" s="6">
        <v>5</v>
      </c>
      <c r="S12" s="11">
        <v>3.4013605442176802</v>
      </c>
      <c r="T12" s="12">
        <v>16</v>
      </c>
      <c r="U12" s="6" t="s">
        <v>18</v>
      </c>
      <c r="V12" s="6">
        <v>108</v>
      </c>
      <c r="W12" s="11">
        <v>73.469387755102005</v>
      </c>
      <c r="X12" s="6">
        <v>23</v>
      </c>
      <c r="Y12" s="11">
        <f t="shared" si="0"/>
        <v>1.4375</v>
      </c>
      <c r="Z12" s="6" t="s">
        <v>124</v>
      </c>
      <c r="AB12" s="5" t="s">
        <v>109</v>
      </c>
      <c r="AC12" s="43">
        <v>1</v>
      </c>
      <c r="AD12" s="43">
        <v>39</v>
      </c>
      <c r="AE12" s="11">
        <v>33.913043478260803</v>
      </c>
      <c r="AF12" s="41"/>
      <c r="AG12" s="41"/>
      <c r="AH12" s="41"/>
      <c r="AI12" s="44"/>
      <c r="AJ12" s="41"/>
      <c r="AK12" s="41"/>
      <c r="AL12" s="41"/>
    </row>
    <row r="13" spans="1:38" x14ac:dyDescent="0.35">
      <c r="A13" s="5" t="s">
        <v>112</v>
      </c>
      <c r="B13" s="14">
        <v>-1</v>
      </c>
      <c r="C13" s="14"/>
      <c r="D13" s="15"/>
      <c r="F13" s="5" t="s">
        <v>112</v>
      </c>
      <c r="G13" s="6">
        <v>2</v>
      </c>
      <c r="H13" s="6">
        <v>11</v>
      </c>
      <c r="I13" s="11">
        <v>13.2530120481927</v>
      </c>
      <c r="L13" s="3"/>
      <c r="M13" s="4"/>
      <c r="N13" s="4"/>
      <c r="O13" s="25"/>
      <c r="P13" s="5" t="s">
        <v>112</v>
      </c>
      <c r="Q13" s="14"/>
      <c r="R13" s="14"/>
      <c r="S13" s="15"/>
      <c r="T13" s="12">
        <v>17</v>
      </c>
      <c r="U13" s="6" t="s">
        <v>20</v>
      </c>
      <c r="V13" s="6">
        <v>18</v>
      </c>
      <c r="W13" s="11">
        <v>21.176470588235201</v>
      </c>
      <c r="X13" s="6">
        <v>35</v>
      </c>
      <c r="Y13" s="11">
        <f t="shared" si="0"/>
        <v>2.0588235294117645</v>
      </c>
      <c r="Z13" s="6" t="s">
        <v>62</v>
      </c>
      <c r="AB13" s="5" t="s">
        <v>112</v>
      </c>
      <c r="AC13" s="6">
        <v>2</v>
      </c>
      <c r="AD13" s="6">
        <v>11</v>
      </c>
      <c r="AE13" s="11">
        <v>13.2530120481927</v>
      </c>
      <c r="AF13" s="29">
        <v>17</v>
      </c>
      <c r="AG13" s="6" t="s">
        <v>156</v>
      </c>
      <c r="AH13" s="6">
        <v>16</v>
      </c>
      <c r="AI13" s="11">
        <v>19.277108433734899</v>
      </c>
      <c r="AJ13" s="6">
        <v>17</v>
      </c>
      <c r="AK13" s="11">
        <f>AJ13/AF13</f>
        <v>1</v>
      </c>
      <c r="AL13" s="6" t="s">
        <v>125</v>
      </c>
    </row>
    <row r="14" spans="1:38" x14ac:dyDescent="0.35">
      <c r="A14" s="5" t="s">
        <v>114</v>
      </c>
      <c r="B14" s="43">
        <v>1</v>
      </c>
      <c r="C14" s="6">
        <v>11</v>
      </c>
      <c r="D14" s="11">
        <v>16.6666666666666</v>
      </c>
      <c r="F14" s="5" t="s">
        <v>114</v>
      </c>
      <c r="G14" s="43">
        <v>1</v>
      </c>
      <c r="H14" s="6">
        <v>49</v>
      </c>
      <c r="I14" s="11">
        <v>71.014492753623102</v>
      </c>
      <c r="K14" t="s">
        <v>4</v>
      </c>
      <c r="L14" t="s">
        <v>4</v>
      </c>
      <c r="M14" s="4"/>
      <c r="N14" s="4"/>
      <c r="O14" s="25"/>
      <c r="P14" s="5" t="s">
        <v>114</v>
      </c>
      <c r="Q14" s="43">
        <v>1</v>
      </c>
      <c r="R14" s="6">
        <v>11</v>
      </c>
      <c r="S14" s="11">
        <v>16.6666666666666</v>
      </c>
      <c r="T14" s="41"/>
      <c r="U14" s="41"/>
      <c r="V14" s="41"/>
      <c r="W14" s="44"/>
      <c r="X14" s="41"/>
      <c r="Y14" s="41"/>
      <c r="Z14" s="41"/>
      <c r="AB14" s="5" t="s">
        <v>114</v>
      </c>
      <c r="AC14" s="43">
        <v>1</v>
      </c>
      <c r="AD14" s="43">
        <v>49</v>
      </c>
      <c r="AE14" s="11">
        <v>71.014492753623102</v>
      </c>
      <c r="AF14" s="41"/>
      <c r="AG14" s="41"/>
      <c r="AH14" s="41"/>
      <c r="AI14" s="44"/>
      <c r="AJ14" s="41"/>
      <c r="AK14" s="41"/>
      <c r="AL14" s="41"/>
    </row>
    <row r="15" spans="1:38" x14ac:dyDescent="0.35">
      <c r="A15" s="5" t="s">
        <v>116</v>
      </c>
      <c r="B15" s="14">
        <v>-1</v>
      </c>
      <c r="C15" s="14"/>
      <c r="D15" s="15"/>
      <c r="F15" s="5" t="s">
        <v>116</v>
      </c>
      <c r="G15" s="43">
        <v>1</v>
      </c>
      <c r="H15" s="6">
        <v>18</v>
      </c>
      <c r="I15" s="11">
        <v>19.1489361702127</v>
      </c>
      <c r="M15" s="4"/>
      <c r="N15" s="4"/>
      <c r="O15" s="25"/>
      <c r="P15" s="5" t="s">
        <v>116</v>
      </c>
      <c r="Q15" s="14"/>
      <c r="R15" s="14"/>
      <c r="S15" s="15"/>
      <c r="T15" s="12">
        <v>5</v>
      </c>
      <c r="U15" s="6" t="s">
        <v>24</v>
      </c>
      <c r="V15" s="6">
        <v>56</v>
      </c>
      <c r="W15" s="11">
        <v>54.368932038834899</v>
      </c>
      <c r="X15" s="6">
        <v>20</v>
      </c>
      <c r="Y15" s="11">
        <f>X15/T15</f>
        <v>4</v>
      </c>
      <c r="Z15" s="6" t="s">
        <v>62</v>
      </c>
      <c r="AB15" s="5" t="s">
        <v>116</v>
      </c>
      <c r="AC15" s="43">
        <v>1</v>
      </c>
      <c r="AD15" s="43">
        <v>18</v>
      </c>
      <c r="AE15" s="11">
        <v>19.1489361702127</v>
      </c>
      <c r="AF15" s="41"/>
      <c r="AG15" s="41"/>
      <c r="AH15" s="41"/>
      <c r="AI15" s="44"/>
      <c r="AJ15" s="41"/>
      <c r="AK15" s="41"/>
      <c r="AL15" s="41"/>
    </row>
    <row r="16" spans="1:38" x14ac:dyDescent="0.35">
      <c r="A16" s="5" t="s">
        <v>118</v>
      </c>
      <c r="B16" s="14">
        <v>-1</v>
      </c>
      <c r="C16" s="14"/>
      <c r="D16" s="15"/>
      <c r="F16" s="5" t="s">
        <v>118</v>
      </c>
      <c r="G16" s="6">
        <v>10</v>
      </c>
      <c r="H16" s="6">
        <v>1</v>
      </c>
      <c r="I16" s="11">
        <v>2.5641025641025599</v>
      </c>
      <c r="L16" s="3"/>
      <c r="M16" s="4"/>
      <c r="N16" s="4"/>
      <c r="O16" s="25"/>
      <c r="P16" s="5" t="s">
        <v>118</v>
      </c>
      <c r="Q16" s="14"/>
      <c r="R16" s="14"/>
      <c r="S16" s="15"/>
      <c r="T16" s="12">
        <v>25</v>
      </c>
      <c r="U16" s="6" t="s">
        <v>119</v>
      </c>
      <c r="V16" s="6">
        <v>13</v>
      </c>
      <c r="W16" s="11">
        <v>20.634920634920601</v>
      </c>
      <c r="X16" s="6">
        <v>41</v>
      </c>
      <c r="Y16" s="11">
        <f>X16/T16</f>
        <v>1.64</v>
      </c>
      <c r="Z16" s="6" t="s">
        <v>62</v>
      </c>
      <c r="AB16" s="5" t="s">
        <v>118</v>
      </c>
      <c r="AC16" s="6">
        <v>10</v>
      </c>
      <c r="AD16" s="6">
        <v>1</v>
      </c>
      <c r="AE16" s="11">
        <v>2.5641025641025599</v>
      </c>
      <c r="AF16" s="29">
        <v>25</v>
      </c>
      <c r="AG16" s="6" t="s">
        <v>29</v>
      </c>
      <c r="AH16" s="6">
        <v>6</v>
      </c>
      <c r="AI16" s="11">
        <v>15.3846153846153</v>
      </c>
      <c r="AJ16" s="6">
        <v>24</v>
      </c>
      <c r="AK16" s="11">
        <f>AJ16/AF16</f>
        <v>0.96</v>
      </c>
      <c r="AL16" s="6" t="s">
        <v>126</v>
      </c>
    </row>
    <row r="17" spans="1:38" x14ac:dyDescent="0.35">
      <c r="A17" s="5" t="s">
        <v>121</v>
      </c>
      <c r="B17" s="14">
        <v>-1</v>
      </c>
      <c r="C17" s="14"/>
      <c r="D17" s="15"/>
      <c r="F17" s="5" t="s">
        <v>121</v>
      </c>
      <c r="G17" s="6">
        <v>5</v>
      </c>
      <c r="H17" s="6">
        <v>3</v>
      </c>
      <c r="I17" s="11">
        <v>5.1724137931034404</v>
      </c>
      <c r="K17" t="s">
        <v>4</v>
      </c>
      <c r="L17" t="s">
        <v>4</v>
      </c>
      <c r="M17" s="4"/>
      <c r="N17" s="4"/>
      <c r="O17" s="25"/>
      <c r="P17" s="5" t="s">
        <v>121</v>
      </c>
      <c r="Q17" s="14"/>
      <c r="R17" s="14"/>
      <c r="S17" s="15"/>
      <c r="T17" s="12">
        <v>13</v>
      </c>
      <c r="U17" s="6" t="s">
        <v>122</v>
      </c>
      <c r="V17" s="6">
        <v>24</v>
      </c>
      <c r="W17" s="11">
        <v>55.813953488372</v>
      </c>
      <c r="X17" s="6">
        <v>19</v>
      </c>
      <c r="Y17" s="11">
        <f>X17/T17</f>
        <v>1.4615384615384615</v>
      </c>
      <c r="Z17" s="6" t="s">
        <v>62</v>
      </c>
      <c r="AB17" s="5" t="s">
        <v>121</v>
      </c>
      <c r="AC17" s="6">
        <v>5</v>
      </c>
      <c r="AD17" s="6">
        <v>3</v>
      </c>
      <c r="AE17" s="11">
        <v>5.1724137931034404</v>
      </c>
      <c r="AF17" s="29">
        <v>13</v>
      </c>
      <c r="AG17" s="6" t="s">
        <v>171</v>
      </c>
      <c r="AH17" s="6">
        <v>18</v>
      </c>
      <c r="AI17" s="11">
        <v>31.034482758620602</v>
      </c>
      <c r="AJ17" s="6">
        <v>13</v>
      </c>
      <c r="AK17" s="11">
        <f>AJ17/AF17</f>
        <v>1</v>
      </c>
      <c r="AL17" s="6" t="s">
        <v>125</v>
      </c>
    </row>
    <row r="19" spans="1:38" x14ac:dyDescent="0.35">
      <c r="A19" s="38" t="s">
        <v>30</v>
      </c>
      <c r="B19" s="38"/>
      <c r="C19" s="38"/>
      <c r="D19" s="38"/>
      <c r="F19" s="38" t="s">
        <v>31</v>
      </c>
      <c r="G19" s="38"/>
      <c r="H19" s="38"/>
      <c r="I19" s="38"/>
      <c r="L19" s="3"/>
      <c r="P19" s="38" t="s">
        <v>30</v>
      </c>
      <c r="Q19" s="38"/>
      <c r="R19" s="38"/>
      <c r="S19" s="38"/>
      <c r="T19" s="3"/>
      <c r="U19" s="3"/>
      <c r="V19" s="3"/>
      <c r="W19" s="17"/>
      <c r="X19" s="3"/>
      <c r="Y19" s="17"/>
      <c r="Z19" s="3"/>
      <c r="AB19" s="38" t="s">
        <v>31</v>
      </c>
      <c r="AC19" s="38"/>
      <c r="AD19" s="38"/>
      <c r="AE19" s="39"/>
      <c r="AF19" s="3"/>
      <c r="AG19" s="3"/>
      <c r="AH19" s="3"/>
      <c r="AI19" s="17"/>
      <c r="AJ19" s="3"/>
      <c r="AK19" s="17"/>
      <c r="AL19" s="3"/>
    </row>
    <row r="20" spans="1:38" x14ac:dyDescent="0.35">
      <c r="A20" s="8"/>
      <c r="B20" s="9" t="s">
        <v>57</v>
      </c>
      <c r="C20" s="9" t="s">
        <v>1</v>
      </c>
      <c r="D20" s="9" t="s">
        <v>53</v>
      </c>
      <c r="F20" s="8"/>
      <c r="G20" s="9" t="s">
        <v>57</v>
      </c>
      <c r="H20" s="9" t="s">
        <v>1</v>
      </c>
      <c r="I20" s="9" t="s">
        <v>53</v>
      </c>
      <c r="K20"/>
      <c r="P20" s="5"/>
      <c r="Q20" s="7" t="s">
        <v>57</v>
      </c>
      <c r="R20" s="7" t="s">
        <v>1</v>
      </c>
      <c r="S20" s="7" t="s">
        <v>53</v>
      </c>
      <c r="T20" s="7" t="s">
        <v>123</v>
      </c>
      <c r="U20" s="7" t="s">
        <v>58</v>
      </c>
      <c r="V20" s="7" t="s">
        <v>60</v>
      </c>
      <c r="W20" s="13" t="s">
        <v>53</v>
      </c>
      <c r="X20" s="7" t="s">
        <v>2</v>
      </c>
      <c r="Y20" s="13" t="s">
        <v>63</v>
      </c>
      <c r="Z20" s="7" t="s">
        <v>59</v>
      </c>
      <c r="AB20" s="5"/>
      <c r="AC20" s="7" t="s">
        <v>57</v>
      </c>
      <c r="AD20" s="7" t="s">
        <v>1</v>
      </c>
      <c r="AE20" s="7" t="s">
        <v>53</v>
      </c>
      <c r="AF20" s="7" t="s">
        <v>123</v>
      </c>
      <c r="AG20" s="7" t="s">
        <v>58</v>
      </c>
      <c r="AH20" s="7" t="s">
        <v>60</v>
      </c>
      <c r="AI20" s="13" t="s">
        <v>53</v>
      </c>
      <c r="AJ20" s="7" t="s">
        <v>2</v>
      </c>
      <c r="AK20" s="13" t="s">
        <v>63</v>
      </c>
      <c r="AL20" s="7" t="s">
        <v>59</v>
      </c>
    </row>
    <row r="21" spans="1:38" x14ac:dyDescent="0.35">
      <c r="A21" s="5" t="s">
        <v>34</v>
      </c>
      <c r="B21" s="6">
        <v>15</v>
      </c>
      <c r="C21" s="6">
        <v>4</v>
      </c>
      <c r="D21" s="11">
        <v>1.3793103448275801</v>
      </c>
      <c r="F21" s="5" t="s">
        <v>34</v>
      </c>
      <c r="G21" s="6">
        <v>8</v>
      </c>
      <c r="H21" s="6">
        <v>23</v>
      </c>
      <c r="I21" s="11">
        <v>4.2357274401473299</v>
      </c>
      <c r="P21" s="5" t="s">
        <v>34</v>
      </c>
      <c r="Q21" s="6">
        <v>15</v>
      </c>
      <c r="R21" s="6">
        <v>4</v>
      </c>
      <c r="S21" s="11">
        <v>1.3793103448275801</v>
      </c>
      <c r="T21" s="29">
        <v>5</v>
      </c>
      <c r="U21" s="6" t="s">
        <v>177</v>
      </c>
      <c r="V21" s="6">
        <v>41</v>
      </c>
      <c r="W21" s="11">
        <v>14.137931034482699</v>
      </c>
      <c r="X21" s="6">
        <v>12</v>
      </c>
      <c r="Y21" s="11">
        <f>X21/T21</f>
        <v>2.4</v>
      </c>
      <c r="Z21" s="6" t="s">
        <v>61</v>
      </c>
      <c r="AB21" s="5" t="s">
        <v>34</v>
      </c>
      <c r="AC21" s="6">
        <v>8</v>
      </c>
      <c r="AD21" s="6">
        <v>23</v>
      </c>
      <c r="AE21" s="11">
        <v>4.2357274401473299</v>
      </c>
      <c r="AF21" s="29">
        <v>5</v>
      </c>
      <c r="AG21" s="6" t="s">
        <v>184</v>
      </c>
      <c r="AH21" s="6">
        <v>89</v>
      </c>
      <c r="AI21" s="11">
        <v>16.390423572744002</v>
      </c>
      <c r="AJ21" s="6">
        <v>5</v>
      </c>
      <c r="AK21" s="11">
        <f>AJ21/AF21</f>
        <v>1</v>
      </c>
      <c r="AL21" s="40" t="s">
        <v>133</v>
      </c>
    </row>
    <row r="22" spans="1:38" x14ac:dyDescent="0.35">
      <c r="A22" s="5" t="s">
        <v>36</v>
      </c>
      <c r="B22" s="6">
        <v>11</v>
      </c>
      <c r="C22" s="6">
        <v>5</v>
      </c>
      <c r="D22" s="11">
        <v>2.3255813953488298</v>
      </c>
      <c r="F22" s="5" t="s">
        <v>36</v>
      </c>
      <c r="G22" s="6">
        <v>7</v>
      </c>
      <c r="H22" s="6">
        <v>17</v>
      </c>
      <c r="I22" s="11">
        <v>4.4736842105263097</v>
      </c>
      <c r="J22"/>
      <c r="K22"/>
      <c r="L22"/>
      <c r="P22" s="5" t="s">
        <v>36</v>
      </c>
      <c r="Q22" s="6">
        <v>11</v>
      </c>
      <c r="R22" s="6">
        <v>5</v>
      </c>
      <c r="S22" s="11">
        <v>2.3255813953488298</v>
      </c>
      <c r="T22" s="29">
        <v>5</v>
      </c>
      <c r="U22" s="6" t="s">
        <v>195</v>
      </c>
      <c r="V22" s="6">
        <v>24</v>
      </c>
      <c r="W22" s="11">
        <v>11.162790697674399</v>
      </c>
      <c r="X22" s="6">
        <v>12</v>
      </c>
      <c r="Y22" s="11">
        <f t="shared" ref="Y22:Y34" si="1">X22/T22</f>
        <v>2.4</v>
      </c>
      <c r="Z22" s="6" t="s">
        <v>61</v>
      </c>
      <c r="AB22" s="5" t="s">
        <v>36</v>
      </c>
      <c r="AC22" s="6">
        <v>7</v>
      </c>
      <c r="AD22" s="6">
        <v>17</v>
      </c>
      <c r="AE22" s="11">
        <v>4.4736842105263097</v>
      </c>
      <c r="AF22" s="29">
        <v>5</v>
      </c>
      <c r="AG22" s="6" t="s">
        <v>198</v>
      </c>
      <c r="AH22" s="6">
        <v>67</v>
      </c>
      <c r="AI22" s="11">
        <v>17.6315789473684</v>
      </c>
      <c r="AJ22" s="6">
        <v>5</v>
      </c>
      <c r="AK22" s="11">
        <f t="shared" ref="AK22:AK35" si="2">AJ22/AF22</f>
        <v>1</v>
      </c>
      <c r="AL22" s="40" t="s">
        <v>133</v>
      </c>
    </row>
    <row r="23" spans="1:38" x14ac:dyDescent="0.35">
      <c r="A23" s="5" t="s">
        <v>38</v>
      </c>
      <c r="B23" s="6">
        <v>5</v>
      </c>
      <c r="C23" s="6">
        <v>4</v>
      </c>
      <c r="D23" s="11">
        <v>4</v>
      </c>
      <c r="F23" s="5" t="s">
        <v>38</v>
      </c>
      <c r="G23" s="6">
        <v>8</v>
      </c>
      <c r="H23" s="6">
        <v>3</v>
      </c>
      <c r="I23" s="11">
        <v>1.6042780748663099</v>
      </c>
      <c r="J23"/>
      <c r="K23"/>
      <c r="L23"/>
      <c r="P23" s="5" t="s">
        <v>38</v>
      </c>
      <c r="Q23" s="6">
        <v>5</v>
      </c>
      <c r="R23" s="6">
        <v>4</v>
      </c>
      <c r="S23" s="11">
        <v>4</v>
      </c>
      <c r="T23" s="29">
        <v>5</v>
      </c>
      <c r="U23" s="6" t="s">
        <v>206</v>
      </c>
      <c r="V23" s="6">
        <v>44</v>
      </c>
      <c r="W23" s="11">
        <v>44</v>
      </c>
      <c r="X23" s="6">
        <v>10</v>
      </c>
      <c r="Y23" s="11">
        <f t="shared" si="1"/>
        <v>2</v>
      </c>
      <c r="Z23" s="6" t="s">
        <v>61</v>
      </c>
      <c r="AB23" s="5" t="s">
        <v>38</v>
      </c>
      <c r="AC23" s="6">
        <v>8</v>
      </c>
      <c r="AD23" s="6">
        <v>3</v>
      </c>
      <c r="AE23" s="11">
        <v>1.6042780748663099</v>
      </c>
      <c r="AF23" s="29">
        <v>5</v>
      </c>
      <c r="AG23" s="6" t="s">
        <v>293</v>
      </c>
      <c r="AH23" s="6">
        <v>84</v>
      </c>
      <c r="AI23" s="11">
        <v>44.919786096256601</v>
      </c>
      <c r="AJ23" s="6">
        <v>10</v>
      </c>
      <c r="AK23" s="11">
        <f t="shared" si="2"/>
        <v>2</v>
      </c>
      <c r="AL23" s="6" t="s">
        <v>61</v>
      </c>
    </row>
    <row r="24" spans="1:38" x14ac:dyDescent="0.35">
      <c r="A24" s="5" t="s">
        <v>40</v>
      </c>
      <c r="B24" s="6">
        <v>7</v>
      </c>
      <c r="C24" s="6">
        <v>5</v>
      </c>
      <c r="D24" s="11">
        <v>2.3041474654377798</v>
      </c>
      <c r="F24" s="5" t="s">
        <v>40</v>
      </c>
      <c r="G24" s="6">
        <v>5</v>
      </c>
      <c r="H24" s="6">
        <v>30</v>
      </c>
      <c r="I24" s="11">
        <v>7.85340314136125</v>
      </c>
      <c r="K24"/>
      <c r="L24"/>
      <c r="P24" s="5" t="s">
        <v>40</v>
      </c>
      <c r="Q24" s="6">
        <v>7</v>
      </c>
      <c r="R24" s="6">
        <v>5</v>
      </c>
      <c r="S24" s="11">
        <v>2.3041474654377798</v>
      </c>
      <c r="T24" s="29">
        <v>10</v>
      </c>
      <c r="U24" s="6" t="s">
        <v>214</v>
      </c>
      <c r="V24" s="6">
        <v>110</v>
      </c>
      <c r="W24" s="11">
        <v>50.691244239631303</v>
      </c>
      <c r="X24" s="6">
        <v>17</v>
      </c>
      <c r="Y24" s="11">
        <f t="shared" si="1"/>
        <v>1.7</v>
      </c>
      <c r="Z24" s="6" t="s">
        <v>62</v>
      </c>
      <c r="AB24" s="5" t="s">
        <v>40</v>
      </c>
      <c r="AC24" s="6">
        <v>5</v>
      </c>
      <c r="AD24" s="6">
        <v>30</v>
      </c>
      <c r="AE24" s="11">
        <v>7.85340314136125</v>
      </c>
      <c r="AF24" s="29">
        <v>10</v>
      </c>
      <c r="AG24" s="6" t="s">
        <v>302</v>
      </c>
      <c r="AH24" s="6">
        <v>97</v>
      </c>
      <c r="AI24" s="11">
        <v>25.392670157068</v>
      </c>
      <c r="AJ24" s="6">
        <v>17</v>
      </c>
      <c r="AK24" s="11">
        <f t="shared" si="2"/>
        <v>1.7</v>
      </c>
      <c r="AL24" s="6" t="s">
        <v>62</v>
      </c>
    </row>
    <row r="25" spans="1:38" x14ac:dyDescent="0.35">
      <c r="A25" s="5" t="s">
        <v>98</v>
      </c>
      <c r="B25" s="6">
        <v>20</v>
      </c>
      <c r="C25" s="6">
        <v>2</v>
      </c>
      <c r="D25" s="11">
        <v>0.93023255813953398</v>
      </c>
      <c r="F25" s="5" t="s">
        <v>98</v>
      </c>
      <c r="G25" s="14">
        <v>-1</v>
      </c>
      <c r="H25" s="14"/>
      <c r="I25" s="15"/>
      <c r="K25"/>
      <c r="L25"/>
      <c r="P25" s="5" t="s">
        <v>98</v>
      </c>
      <c r="Q25" s="6">
        <v>20</v>
      </c>
      <c r="R25" s="6">
        <v>2</v>
      </c>
      <c r="S25" s="11">
        <v>0.93023255813953398</v>
      </c>
      <c r="T25" s="29">
        <v>22</v>
      </c>
      <c r="U25" s="6" t="s">
        <v>222</v>
      </c>
      <c r="V25" s="6">
        <v>21</v>
      </c>
      <c r="W25" s="11">
        <v>9.7674418604651105</v>
      </c>
      <c r="X25" s="6">
        <v>30</v>
      </c>
      <c r="Y25" s="11">
        <f t="shared" si="1"/>
        <v>1.3636363636363635</v>
      </c>
      <c r="Z25" s="6" t="s">
        <v>62</v>
      </c>
      <c r="AB25" s="5" t="s">
        <v>98</v>
      </c>
      <c r="AC25" s="14"/>
      <c r="AD25" s="14"/>
      <c r="AE25" s="15"/>
      <c r="AF25" s="29">
        <v>22</v>
      </c>
      <c r="AG25" s="6" t="s">
        <v>307</v>
      </c>
      <c r="AH25" s="6">
        <v>37</v>
      </c>
      <c r="AI25" s="11">
        <v>10.0543478260869</v>
      </c>
      <c r="AJ25" s="6">
        <v>5</v>
      </c>
      <c r="AK25" s="11">
        <f t="shared" si="2"/>
        <v>0.22727272727272727</v>
      </c>
      <c r="AL25" s="6" t="s">
        <v>64</v>
      </c>
    </row>
    <row r="26" spans="1:38" x14ac:dyDescent="0.35">
      <c r="A26" s="5" t="s">
        <v>100</v>
      </c>
      <c r="B26" s="14">
        <v>-1</v>
      </c>
      <c r="C26" s="14"/>
      <c r="D26" s="15"/>
      <c r="F26" s="5" t="s">
        <v>100</v>
      </c>
      <c r="G26" s="6">
        <v>4</v>
      </c>
      <c r="H26" s="6">
        <v>2</v>
      </c>
      <c r="I26" s="11">
        <v>5.8823529411764701</v>
      </c>
      <c r="K26"/>
      <c r="L26"/>
      <c r="P26" s="5" t="s">
        <v>100</v>
      </c>
      <c r="Q26" s="14"/>
      <c r="R26" s="14"/>
      <c r="S26" s="15"/>
      <c r="T26" s="34">
        <v>15</v>
      </c>
      <c r="U26" s="6" t="s">
        <v>247</v>
      </c>
      <c r="V26" s="6">
        <v>2</v>
      </c>
      <c r="W26" s="11">
        <v>20</v>
      </c>
      <c r="X26" s="6">
        <v>25</v>
      </c>
      <c r="Y26" s="11">
        <f t="shared" si="1"/>
        <v>1.6666666666666667</v>
      </c>
      <c r="Z26" s="6" t="s">
        <v>62</v>
      </c>
      <c r="AB26" s="5" t="s">
        <v>100</v>
      </c>
      <c r="AC26" s="6">
        <v>4</v>
      </c>
      <c r="AD26" s="6">
        <v>2</v>
      </c>
      <c r="AE26" s="11">
        <v>5.8823529411764701</v>
      </c>
      <c r="AF26" s="29">
        <v>15</v>
      </c>
      <c r="AG26" s="6" t="s">
        <v>308</v>
      </c>
      <c r="AH26" s="6">
        <v>11</v>
      </c>
      <c r="AI26" s="11">
        <v>32.352941176470502</v>
      </c>
      <c r="AJ26" s="6">
        <v>35</v>
      </c>
      <c r="AK26" s="11">
        <f t="shared" si="2"/>
        <v>2.3333333333333335</v>
      </c>
      <c r="AL26" s="6" t="s">
        <v>62</v>
      </c>
    </row>
    <row r="27" spans="1:38" x14ac:dyDescent="0.35">
      <c r="A27" s="5" t="s">
        <v>103</v>
      </c>
      <c r="B27" s="6">
        <v>2</v>
      </c>
      <c r="C27" s="6">
        <v>1</v>
      </c>
      <c r="D27" s="11">
        <v>14.285714285714199</v>
      </c>
      <c r="F27" s="5" t="s">
        <v>103</v>
      </c>
      <c r="G27" s="43">
        <v>1</v>
      </c>
      <c r="H27" s="6">
        <v>1</v>
      </c>
      <c r="I27" s="11">
        <v>20</v>
      </c>
      <c r="P27" s="5" t="s">
        <v>103</v>
      </c>
      <c r="Q27" s="6">
        <v>2</v>
      </c>
      <c r="R27" s="6">
        <v>1</v>
      </c>
      <c r="S27" s="11">
        <v>14.285714285714199</v>
      </c>
      <c r="T27" s="30">
        <v>18</v>
      </c>
      <c r="U27" s="6" t="s">
        <v>249</v>
      </c>
      <c r="V27" s="6">
        <v>2</v>
      </c>
      <c r="W27" s="11">
        <v>28.571428571428498</v>
      </c>
      <c r="X27" s="6">
        <v>40</v>
      </c>
      <c r="Y27" s="11">
        <f t="shared" si="1"/>
        <v>2.2222222222222223</v>
      </c>
      <c r="Z27" s="6" t="s">
        <v>62</v>
      </c>
      <c r="AB27" s="5" t="s">
        <v>103</v>
      </c>
      <c r="AC27" s="43">
        <v>1</v>
      </c>
      <c r="AD27" s="6">
        <v>1</v>
      </c>
      <c r="AE27" s="11">
        <v>20</v>
      </c>
      <c r="AF27" s="49"/>
      <c r="AG27" s="43"/>
      <c r="AH27" s="43"/>
      <c r="AI27" s="44"/>
      <c r="AJ27" s="43"/>
      <c r="AK27" s="44"/>
      <c r="AL27" s="43"/>
    </row>
    <row r="28" spans="1:38" x14ac:dyDescent="0.35">
      <c r="A28" s="5" t="s">
        <v>105</v>
      </c>
      <c r="B28" s="6">
        <v>5</v>
      </c>
      <c r="C28" s="6">
        <v>1</v>
      </c>
      <c r="D28" s="11">
        <v>4.1666666666666599</v>
      </c>
      <c r="F28" s="5" t="s">
        <v>105</v>
      </c>
      <c r="G28" s="43">
        <v>1</v>
      </c>
      <c r="H28" s="6">
        <v>14</v>
      </c>
      <c r="I28" s="11">
        <v>26.923076923076898</v>
      </c>
      <c r="L28" s="3"/>
      <c r="P28" s="5" t="s">
        <v>105</v>
      </c>
      <c r="Q28" s="6">
        <v>5</v>
      </c>
      <c r="R28" s="6">
        <v>1</v>
      </c>
      <c r="S28" s="11">
        <v>4.1666666666666599</v>
      </c>
      <c r="T28" s="29">
        <v>14</v>
      </c>
      <c r="U28" s="6" t="s">
        <v>254</v>
      </c>
      <c r="V28" s="6">
        <v>8</v>
      </c>
      <c r="W28" s="11">
        <v>33.3333333333333</v>
      </c>
      <c r="X28" s="6">
        <v>23</v>
      </c>
      <c r="Y28" s="11">
        <f t="shared" si="1"/>
        <v>1.6428571428571428</v>
      </c>
      <c r="Z28" s="6" t="s">
        <v>62</v>
      </c>
      <c r="AB28" s="5" t="s">
        <v>105</v>
      </c>
      <c r="AC28" s="43">
        <v>1</v>
      </c>
      <c r="AD28" s="6">
        <v>14</v>
      </c>
      <c r="AE28" s="11">
        <v>26.923076923076898</v>
      </c>
      <c r="AF28" s="45"/>
      <c r="AG28" s="46"/>
      <c r="AH28" s="46"/>
      <c r="AI28" s="46"/>
      <c r="AJ28" s="46"/>
      <c r="AK28" s="46"/>
      <c r="AL28" s="46"/>
    </row>
    <row r="29" spans="1:38" x14ac:dyDescent="0.35">
      <c r="A29" s="5" t="s">
        <v>107</v>
      </c>
      <c r="B29" s="14">
        <v>-1</v>
      </c>
      <c r="C29" s="14"/>
      <c r="D29" s="15"/>
      <c r="F29" s="5" t="s">
        <v>107</v>
      </c>
      <c r="G29" s="6">
        <v>2</v>
      </c>
      <c r="H29" s="6">
        <v>1</v>
      </c>
      <c r="I29" s="11">
        <v>10</v>
      </c>
      <c r="P29" s="5" t="s">
        <v>107</v>
      </c>
      <c r="Q29" s="14"/>
      <c r="R29" s="14"/>
      <c r="S29" s="15"/>
      <c r="T29" s="34">
        <v>22</v>
      </c>
      <c r="U29" s="6" t="s">
        <v>265</v>
      </c>
      <c r="V29" s="6">
        <v>3</v>
      </c>
      <c r="W29" s="11">
        <v>50</v>
      </c>
      <c r="X29" s="6">
        <v>26</v>
      </c>
      <c r="Y29" s="11">
        <f t="shared" si="1"/>
        <v>1.1818181818181819</v>
      </c>
      <c r="Z29" s="6" t="s">
        <v>62</v>
      </c>
      <c r="AB29" s="5" t="s">
        <v>107</v>
      </c>
      <c r="AC29" s="6">
        <v>2</v>
      </c>
      <c r="AD29" s="6">
        <v>1</v>
      </c>
      <c r="AE29" s="11">
        <v>10</v>
      </c>
      <c r="AF29" s="29">
        <v>22</v>
      </c>
      <c r="AG29" s="6" t="s">
        <v>314</v>
      </c>
      <c r="AH29" s="6">
        <v>4</v>
      </c>
      <c r="AI29" s="11">
        <v>40</v>
      </c>
      <c r="AJ29" s="6">
        <v>21</v>
      </c>
      <c r="AK29" s="11">
        <f t="shared" si="2"/>
        <v>0.95454545454545459</v>
      </c>
      <c r="AL29" s="6" t="s">
        <v>126</v>
      </c>
    </row>
    <row r="30" spans="1:38" x14ac:dyDescent="0.35">
      <c r="A30" s="5" t="s">
        <v>109</v>
      </c>
      <c r="B30" s="6">
        <v>4</v>
      </c>
      <c r="C30" s="6">
        <v>5</v>
      </c>
      <c r="D30" s="11">
        <v>3.2467532467532401</v>
      </c>
      <c r="F30" s="5" t="s">
        <v>109</v>
      </c>
      <c r="G30" s="43">
        <v>1</v>
      </c>
      <c r="H30" s="6">
        <v>33</v>
      </c>
      <c r="I30" s="11">
        <v>16.019417475728101</v>
      </c>
      <c r="P30" s="5" t="s">
        <v>109</v>
      </c>
      <c r="Q30" s="6">
        <v>4</v>
      </c>
      <c r="R30" s="6">
        <v>5</v>
      </c>
      <c r="S30" s="11">
        <v>3.2467532467532401</v>
      </c>
      <c r="T30" s="29">
        <v>7</v>
      </c>
      <c r="U30" s="6" t="s">
        <v>267</v>
      </c>
      <c r="V30" s="6">
        <v>31</v>
      </c>
      <c r="W30" s="11">
        <v>20.129870129870099</v>
      </c>
      <c r="X30" s="6">
        <v>27</v>
      </c>
      <c r="Y30" s="11">
        <f t="shared" si="1"/>
        <v>3.8571428571428572</v>
      </c>
      <c r="Z30" s="6" t="s">
        <v>62</v>
      </c>
      <c r="AB30" s="5" t="s">
        <v>109</v>
      </c>
      <c r="AC30" s="43">
        <v>1</v>
      </c>
      <c r="AD30" s="6">
        <v>33</v>
      </c>
      <c r="AE30" s="11">
        <v>16.019417475728101</v>
      </c>
      <c r="AF30" s="45"/>
      <c r="AG30" s="46"/>
      <c r="AH30" s="46"/>
      <c r="AI30" s="46"/>
      <c r="AJ30" s="46"/>
      <c r="AK30" s="46"/>
      <c r="AL30" s="46"/>
    </row>
    <row r="31" spans="1:38" x14ac:dyDescent="0.35">
      <c r="A31" s="5" t="s">
        <v>112</v>
      </c>
      <c r="B31" s="14">
        <v>-1</v>
      </c>
      <c r="C31" s="14"/>
      <c r="D31" s="15"/>
      <c r="F31" s="5" t="s">
        <v>112</v>
      </c>
      <c r="G31" s="6">
        <v>3</v>
      </c>
      <c r="H31" s="6">
        <v>4</v>
      </c>
      <c r="I31" s="11">
        <v>8.6956521739130395</v>
      </c>
      <c r="P31" s="5" t="s">
        <v>112</v>
      </c>
      <c r="Q31" s="14"/>
      <c r="R31" s="14"/>
      <c r="S31" s="15"/>
      <c r="T31" s="34">
        <v>15</v>
      </c>
      <c r="U31" s="6" t="s">
        <v>272</v>
      </c>
      <c r="V31" s="6">
        <v>18</v>
      </c>
      <c r="W31" s="11">
        <v>33.962264150943398</v>
      </c>
      <c r="X31" s="6">
        <v>29</v>
      </c>
      <c r="Y31" s="11">
        <f t="shared" si="1"/>
        <v>1.9333333333333333</v>
      </c>
      <c r="Z31" s="6" t="s">
        <v>62</v>
      </c>
      <c r="AB31" s="5" t="s">
        <v>112</v>
      </c>
      <c r="AC31" s="6">
        <v>3</v>
      </c>
      <c r="AD31" s="6">
        <v>4</v>
      </c>
      <c r="AE31" s="11">
        <v>8.6956521739130395</v>
      </c>
      <c r="AF31" s="29">
        <v>15</v>
      </c>
      <c r="AG31" s="6" t="s">
        <v>320</v>
      </c>
      <c r="AH31" s="6">
        <v>6</v>
      </c>
      <c r="AI31" s="11">
        <v>13.043478260869501</v>
      </c>
      <c r="AJ31" s="6">
        <v>16</v>
      </c>
      <c r="AK31" s="11">
        <f t="shared" si="2"/>
        <v>1.0666666666666667</v>
      </c>
      <c r="AL31" s="6" t="s">
        <v>126</v>
      </c>
    </row>
    <row r="32" spans="1:38" x14ac:dyDescent="0.35">
      <c r="A32" s="5" t="s">
        <v>114</v>
      </c>
      <c r="B32" s="6">
        <v>3</v>
      </c>
      <c r="C32" s="6">
        <v>3</v>
      </c>
      <c r="D32" s="11">
        <v>4.5454545454545396</v>
      </c>
      <c r="F32" s="5" t="s">
        <v>114</v>
      </c>
      <c r="G32" s="6">
        <v>7</v>
      </c>
      <c r="H32" s="6">
        <v>1</v>
      </c>
      <c r="I32" s="11">
        <v>4.7619047619047601</v>
      </c>
      <c r="P32" s="5" t="s">
        <v>114</v>
      </c>
      <c r="Q32" s="6">
        <v>3</v>
      </c>
      <c r="R32" s="6">
        <v>3</v>
      </c>
      <c r="S32" s="11">
        <v>4.5454545454545396</v>
      </c>
      <c r="T32" s="29">
        <v>16</v>
      </c>
      <c r="U32" s="6" t="s">
        <v>274</v>
      </c>
      <c r="V32" s="6">
        <v>41</v>
      </c>
      <c r="W32" s="11">
        <v>62.121212121212103</v>
      </c>
      <c r="X32" s="6">
        <v>25</v>
      </c>
      <c r="Y32" s="11">
        <f t="shared" si="1"/>
        <v>1.5625</v>
      </c>
      <c r="Z32" s="6" t="s">
        <v>62</v>
      </c>
      <c r="AB32" s="5" t="s">
        <v>114</v>
      </c>
      <c r="AC32" s="6">
        <v>7</v>
      </c>
      <c r="AD32" s="6">
        <v>1</v>
      </c>
      <c r="AE32" s="11">
        <v>4.7619047619047601</v>
      </c>
      <c r="AF32" s="29">
        <v>16</v>
      </c>
      <c r="AG32" s="57" t="s">
        <v>322</v>
      </c>
      <c r="AH32" s="6">
        <v>5</v>
      </c>
      <c r="AI32" s="11">
        <v>23.8095238095238</v>
      </c>
      <c r="AJ32" s="6">
        <v>13</v>
      </c>
      <c r="AK32" s="11">
        <f t="shared" si="2"/>
        <v>0.8125</v>
      </c>
      <c r="AL32" s="6" t="s">
        <v>127</v>
      </c>
    </row>
    <row r="33" spans="1:38" x14ac:dyDescent="0.35">
      <c r="A33" s="5" t="s">
        <v>116</v>
      </c>
      <c r="B33" s="14">
        <v>-1</v>
      </c>
      <c r="C33" s="14"/>
      <c r="D33" s="15"/>
      <c r="F33" s="5" t="s">
        <v>116</v>
      </c>
      <c r="G33" s="14">
        <v>-1</v>
      </c>
      <c r="H33" s="14"/>
      <c r="I33" s="15"/>
      <c r="P33" s="5" t="s">
        <v>116</v>
      </c>
      <c r="Q33" s="14"/>
      <c r="R33" s="14"/>
      <c r="S33" s="15"/>
      <c r="T33" s="34">
        <v>26</v>
      </c>
      <c r="U33" s="6" t="s">
        <v>279</v>
      </c>
      <c r="V33" s="6">
        <v>7</v>
      </c>
      <c r="W33" s="11">
        <v>87.5</v>
      </c>
      <c r="X33" s="6">
        <v>9</v>
      </c>
      <c r="Y33" s="11">
        <f t="shared" si="1"/>
        <v>0.34615384615384615</v>
      </c>
      <c r="Z33" s="6" t="s">
        <v>64</v>
      </c>
      <c r="AB33" s="5" t="s">
        <v>116</v>
      </c>
      <c r="AC33" s="14"/>
      <c r="AD33" s="14"/>
      <c r="AE33" s="15"/>
      <c r="AF33" s="34">
        <v>26</v>
      </c>
      <c r="AG33" s="6" t="s">
        <v>329</v>
      </c>
      <c r="AH33" s="6">
        <v>8</v>
      </c>
      <c r="AI33" s="11">
        <v>21.052631578947299</v>
      </c>
      <c r="AJ33" s="6">
        <v>18</v>
      </c>
      <c r="AK33" s="11">
        <f t="shared" si="2"/>
        <v>0.69230769230769229</v>
      </c>
      <c r="AL33" s="6" t="s">
        <v>64</v>
      </c>
    </row>
    <row r="34" spans="1:38" x14ac:dyDescent="0.35">
      <c r="A34" s="5" t="s">
        <v>118</v>
      </c>
      <c r="B34" s="14">
        <v>-1</v>
      </c>
      <c r="C34" s="14"/>
      <c r="D34" s="15"/>
      <c r="F34" s="5" t="s">
        <v>118</v>
      </c>
      <c r="G34" s="14">
        <v>-1</v>
      </c>
      <c r="H34" s="14"/>
      <c r="I34" s="15"/>
      <c r="P34" s="5" t="s">
        <v>118</v>
      </c>
      <c r="Q34" s="14"/>
      <c r="R34" s="14"/>
      <c r="S34" s="15"/>
      <c r="T34" s="34">
        <v>23</v>
      </c>
      <c r="U34" s="6" t="s">
        <v>281</v>
      </c>
      <c r="V34" s="6">
        <v>2</v>
      </c>
      <c r="W34" s="11">
        <v>33.3333333333333</v>
      </c>
      <c r="X34" s="6">
        <v>42</v>
      </c>
      <c r="Y34" s="11">
        <f t="shared" si="1"/>
        <v>1.826086956521739</v>
      </c>
      <c r="Z34" s="6" t="s">
        <v>62</v>
      </c>
      <c r="AB34" s="5" t="s">
        <v>118</v>
      </c>
      <c r="AC34" s="14"/>
      <c r="AD34" s="14"/>
      <c r="AE34" s="15"/>
      <c r="AF34" s="34">
        <v>23</v>
      </c>
      <c r="AG34" s="6" t="s">
        <v>330</v>
      </c>
      <c r="AH34" s="6">
        <v>2</v>
      </c>
      <c r="AI34" s="11">
        <v>25</v>
      </c>
      <c r="AJ34" s="6">
        <v>35</v>
      </c>
      <c r="AK34" s="11">
        <f t="shared" si="2"/>
        <v>1.5217391304347827</v>
      </c>
      <c r="AL34" s="6" t="s">
        <v>124</v>
      </c>
    </row>
    <row r="35" spans="1:38" x14ac:dyDescent="0.35">
      <c r="A35" s="5" t="s">
        <v>121</v>
      </c>
      <c r="B35" s="31"/>
      <c r="C35" s="31"/>
      <c r="D35" s="33"/>
      <c r="F35" s="5" t="s">
        <v>121</v>
      </c>
      <c r="G35" s="14">
        <v>-1</v>
      </c>
      <c r="H35" s="14"/>
      <c r="I35" s="15"/>
      <c r="P35" s="5" t="s">
        <v>121</v>
      </c>
      <c r="Q35" s="31"/>
      <c r="R35" s="31"/>
      <c r="S35" s="33"/>
      <c r="T35" s="32"/>
      <c r="U35" s="32"/>
      <c r="V35" s="32"/>
      <c r="W35" s="32"/>
      <c r="X35" s="32"/>
      <c r="Y35" s="32"/>
      <c r="Z35" s="32"/>
      <c r="AB35" s="5" t="s">
        <v>121</v>
      </c>
      <c r="AC35" s="14"/>
      <c r="AD35" s="14"/>
      <c r="AE35" s="15"/>
      <c r="AF35" s="34">
        <v>50</v>
      </c>
      <c r="AG35" s="6" t="s">
        <v>332</v>
      </c>
      <c r="AH35" s="6">
        <v>1</v>
      </c>
      <c r="AI35" s="11">
        <v>25</v>
      </c>
      <c r="AJ35" s="6">
        <v>55</v>
      </c>
      <c r="AK35" s="11">
        <f t="shared" si="2"/>
        <v>1.1000000000000001</v>
      </c>
      <c r="AL35" s="6" t="s">
        <v>65</v>
      </c>
    </row>
    <row r="36" spans="1:38" x14ac:dyDescent="0.35">
      <c r="D36" s="17"/>
      <c r="F36" s="4"/>
      <c r="I36" s="17"/>
      <c r="P36" s="4"/>
      <c r="Q36" s="3"/>
      <c r="R36" s="3"/>
      <c r="S36" s="17"/>
      <c r="T36" s="58"/>
      <c r="U36" s="58"/>
      <c r="V36" s="58"/>
      <c r="W36" s="58"/>
      <c r="X36" s="58"/>
      <c r="Y36" s="58" t="s">
        <v>496</v>
      </c>
      <c r="Z36" s="6" t="s">
        <v>65</v>
      </c>
      <c r="AB36" s="4"/>
      <c r="AC36" s="3"/>
      <c r="AD36" s="3"/>
      <c r="AE36" s="17"/>
      <c r="AF36" s="59"/>
      <c r="AG36" s="3"/>
      <c r="AH36" s="3"/>
      <c r="AI36" s="17"/>
      <c r="AJ36" s="3"/>
      <c r="AK36" s="17"/>
      <c r="AL36" s="3"/>
    </row>
    <row r="37" spans="1:38" x14ac:dyDescent="0.35">
      <c r="D37" s="17"/>
      <c r="F37" s="4"/>
      <c r="I37" s="17"/>
      <c r="P37" s="4"/>
      <c r="Q37" s="3"/>
      <c r="R37" s="3"/>
      <c r="S37" s="17"/>
      <c r="T37" s="58"/>
      <c r="U37" s="58"/>
      <c r="V37" s="58"/>
      <c r="W37" s="58"/>
      <c r="X37" s="58"/>
      <c r="Y37" s="58"/>
      <c r="Z37" s="58"/>
      <c r="AB37" s="5" t="s">
        <v>114</v>
      </c>
      <c r="AC37" s="6">
        <v>7</v>
      </c>
      <c r="AD37" s="6">
        <v>1</v>
      </c>
      <c r="AE37" s="11">
        <v>4.7619047619047601</v>
      </c>
      <c r="AF37" s="29">
        <v>16</v>
      </c>
      <c r="AG37" s="57" t="s">
        <v>323</v>
      </c>
      <c r="AH37" s="6">
        <v>5</v>
      </c>
      <c r="AI37" s="11">
        <v>23.8095238095238</v>
      </c>
      <c r="AJ37" s="6">
        <v>7</v>
      </c>
      <c r="AK37" s="11">
        <f t="shared" ref="AK37" si="3">AJ37/AF37</f>
        <v>0.4375</v>
      </c>
      <c r="AL37" s="6" t="s">
        <v>64</v>
      </c>
    </row>
    <row r="38" spans="1:38" x14ac:dyDescent="0.35">
      <c r="P38" s="3"/>
      <c r="Q38" s="2"/>
      <c r="R38" s="2"/>
      <c r="S38"/>
      <c r="W38" s="19"/>
      <c r="Y38" s="19"/>
    </row>
    <row r="39" spans="1:38" x14ac:dyDescent="0.35">
      <c r="A39" s="38" t="s">
        <v>32</v>
      </c>
      <c r="B39" s="38"/>
      <c r="C39" s="38"/>
      <c r="D39" s="38"/>
      <c r="F39" s="38" t="s">
        <v>41</v>
      </c>
      <c r="G39" s="38"/>
      <c r="H39" s="38"/>
      <c r="I39" s="38"/>
      <c r="P39" s="38" t="s">
        <v>32</v>
      </c>
      <c r="Q39" s="38"/>
      <c r="R39" s="38"/>
      <c r="S39" s="39"/>
      <c r="T39" s="3"/>
      <c r="U39" s="3"/>
      <c r="V39" s="3"/>
      <c r="W39" s="17"/>
      <c r="X39" s="3"/>
      <c r="Y39" s="17"/>
      <c r="Z39" s="3"/>
      <c r="AB39" s="38" t="s">
        <v>41</v>
      </c>
      <c r="AC39" s="38"/>
      <c r="AD39" s="38"/>
      <c r="AE39" s="39"/>
      <c r="AF39" s="3"/>
      <c r="AG39" s="3"/>
      <c r="AH39" s="3"/>
      <c r="AI39" s="17"/>
      <c r="AJ39" s="3"/>
      <c r="AK39" s="17"/>
      <c r="AL39" s="3"/>
    </row>
    <row r="40" spans="1:38" x14ac:dyDescent="0.35">
      <c r="A40" s="8"/>
      <c r="B40" s="9" t="s">
        <v>57</v>
      </c>
      <c r="C40" s="9" t="s">
        <v>1</v>
      </c>
      <c r="D40" s="9" t="s">
        <v>53</v>
      </c>
      <c r="F40" s="8"/>
      <c r="G40" s="9" t="s">
        <v>57</v>
      </c>
      <c r="H40" s="9" t="s">
        <v>1</v>
      </c>
      <c r="I40" s="9" t="s">
        <v>53</v>
      </c>
      <c r="P40" s="5"/>
      <c r="Q40" s="7" t="s">
        <v>57</v>
      </c>
      <c r="R40" s="7" t="s">
        <v>1</v>
      </c>
      <c r="S40" s="7" t="s">
        <v>53</v>
      </c>
      <c r="T40" s="7" t="s">
        <v>123</v>
      </c>
      <c r="U40" s="7" t="s">
        <v>58</v>
      </c>
      <c r="V40" s="7" t="s">
        <v>60</v>
      </c>
      <c r="W40" s="13" t="s">
        <v>53</v>
      </c>
      <c r="X40" s="7" t="s">
        <v>2</v>
      </c>
      <c r="Y40" s="13" t="s">
        <v>63</v>
      </c>
      <c r="Z40" s="7" t="s">
        <v>59</v>
      </c>
      <c r="AB40" s="5"/>
      <c r="AC40" s="7" t="s">
        <v>57</v>
      </c>
      <c r="AD40" s="7" t="s">
        <v>1</v>
      </c>
      <c r="AE40" s="7" t="s">
        <v>53</v>
      </c>
      <c r="AF40" s="7" t="s">
        <v>123</v>
      </c>
      <c r="AG40" s="7" t="s">
        <v>58</v>
      </c>
      <c r="AH40" s="7" t="s">
        <v>60</v>
      </c>
      <c r="AI40" s="13" t="s">
        <v>53</v>
      </c>
      <c r="AJ40" s="7" t="s">
        <v>2</v>
      </c>
      <c r="AK40" s="13" t="s">
        <v>63</v>
      </c>
      <c r="AL40" s="7" t="s">
        <v>59</v>
      </c>
    </row>
    <row r="41" spans="1:38" x14ac:dyDescent="0.35">
      <c r="A41" s="5" t="s">
        <v>34</v>
      </c>
      <c r="B41" s="43">
        <v>1</v>
      </c>
      <c r="C41" s="6">
        <v>38</v>
      </c>
      <c r="D41" s="11">
        <v>48.717948717948701</v>
      </c>
      <c r="F41" s="5" t="s">
        <v>34</v>
      </c>
      <c r="G41" s="6">
        <v>2</v>
      </c>
      <c r="H41" s="6">
        <v>5</v>
      </c>
      <c r="I41" s="11">
        <v>26.315789473684202</v>
      </c>
      <c r="P41" s="5" t="s">
        <v>34</v>
      </c>
      <c r="Q41" s="43">
        <v>1</v>
      </c>
      <c r="R41" s="6">
        <v>38</v>
      </c>
      <c r="S41" s="11">
        <v>48.717948717948701</v>
      </c>
      <c r="T41" s="42"/>
      <c r="U41" s="42"/>
      <c r="V41" s="42"/>
      <c r="W41" s="42"/>
      <c r="X41" s="42"/>
      <c r="Y41" s="42"/>
      <c r="Z41" s="42"/>
      <c r="AB41" s="5" t="s">
        <v>34</v>
      </c>
      <c r="AC41" s="6">
        <v>2</v>
      </c>
      <c r="AD41" s="6">
        <v>5</v>
      </c>
      <c r="AE41" s="11">
        <v>26.315789473684202</v>
      </c>
      <c r="AF41" s="12">
        <v>13</v>
      </c>
      <c r="AG41" s="6" t="s">
        <v>346</v>
      </c>
      <c r="AH41" s="6">
        <v>9</v>
      </c>
      <c r="AI41" s="11">
        <v>47.368421052631497</v>
      </c>
      <c r="AJ41" s="6">
        <v>3</v>
      </c>
      <c r="AK41" s="11">
        <f>AJ41/AF41</f>
        <v>0.23076923076923078</v>
      </c>
      <c r="AL41" s="6" t="s">
        <v>64</v>
      </c>
    </row>
    <row r="42" spans="1:38" x14ac:dyDescent="0.35">
      <c r="A42" s="5" t="s">
        <v>36</v>
      </c>
      <c r="B42" s="6">
        <v>2</v>
      </c>
      <c r="C42" s="6">
        <v>11</v>
      </c>
      <c r="D42" s="11">
        <v>22</v>
      </c>
      <c r="F42" s="5" t="s">
        <v>36</v>
      </c>
      <c r="G42" s="6">
        <v>3</v>
      </c>
      <c r="H42" s="6">
        <v>2</v>
      </c>
      <c r="I42" s="11">
        <v>11.1111111111111</v>
      </c>
      <c r="P42" s="5" t="s">
        <v>36</v>
      </c>
      <c r="Q42" s="6">
        <v>2</v>
      </c>
      <c r="R42" s="6">
        <v>11</v>
      </c>
      <c r="S42" s="11">
        <v>22</v>
      </c>
      <c r="T42" s="12">
        <v>15</v>
      </c>
      <c r="U42" s="6" t="s">
        <v>336</v>
      </c>
      <c r="V42" s="6">
        <v>16</v>
      </c>
      <c r="W42" s="11">
        <v>32</v>
      </c>
      <c r="X42" s="6">
        <v>15</v>
      </c>
      <c r="Y42" s="11">
        <f>X42/T42</f>
        <v>1</v>
      </c>
      <c r="Z42" s="6" t="s">
        <v>125</v>
      </c>
      <c r="AB42" s="5" t="s">
        <v>36</v>
      </c>
      <c r="AC42" s="6">
        <v>3</v>
      </c>
      <c r="AD42" s="6">
        <v>2</v>
      </c>
      <c r="AE42" s="11">
        <v>11.1111111111111</v>
      </c>
      <c r="AF42" s="12">
        <v>15</v>
      </c>
      <c r="AG42" s="6" t="s">
        <v>347</v>
      </c>
      <c r="AH42" s="6">
        <v>6</v>
      </c>
      <c r="AI42" s="11">
        <v>33.3333333333333</v>
      </c>
      <c r="AJ42" s="6">
        <v>15</v>
      </c>
      <c r="AK42" s="11">
        <f t="shared" ref="AK42:AK44" si="4">AJ42/AF42</f>
        <v>1</v>
      </c>
      <c r="AL42" s="6" t="s">
        <v>125</v>
      </c>
    </row>
    <row r="43" spans="1:38" x14ac:dyDescent="0.35">
      <c r="A43" s="5" t="s">
        <v>38</v>
      </c>
      <c r="B43" s="6">
        <v>4</v>
      </c>
      <c r="C43" s="6">
        <v>2</v>
      </c>
      <c r="D43" s="11">
        <v>7.6923076923076898</v>
      </c>
      <c r="F43" s="5" t="s">
        <v>38</v>
      </c>
      <c r="G43" s="6">
        <v>2</v>
      </c>
      <c r="H43" s="6">
        <v>1</v>
      </c>
      <c r="I43" s="11">
        <v>10</v>
      </c>
      <c r="P43" s="5" t="s">
        <v>38</v>
      </c>
      <c r="Q43" s="6">
        <v>4</v>
      </c>
      <c r="R43" s="6">
        <v>2</v>
      </c>
      <c r="S43" s="11">
        <v>7.6923076923076898</v>
      </c>
      <c r="T43" s="12">
        <v>29</v>
      </c>
      <c r="U43" s="6" t="s">
        <v>339</v>
      </c>
      <c r="V43" s="6">
        <v>8</v>
      </c>
      <c r="W43" s="11">
        <v>30.769230769230699</v>
      </c>
      <c r="X43" s="6">
        <v>38</v>
      </c>
      <c r="Y43" s="11">
        <f>X43/T43</f>
        <v>1.3103448275862069</v>
      </c>
      <c r="Z43" s="6" t="s">
        <v>65</v>
      </c>
      <c r="AB43" s="5" t="s">
        <v>38</v>
      </c>
      <c r="AC43" s="6">
        <v>2</v>
      </c>
      <c r="AD43" s="6">
        <v>1</v>
      </c>
      <c r="AE43" s="11">
        <v>10</v>
      </c>
      <c r="AF43" s="12">
        <v>29</v>
      </c>
      <c r="AG43" s="57" t="s">
        <v>350</v>
      </c>
      <c r="AH43" s="6">
        <v>2</v>
      </c>
      <c r="AI43" s="11">
        <v>20</v>
      </c>
      <c r="AJ43" s="6">
        <v>31</v>
      </c>
      <c r="AK43" s="11">
        <f t="shared" si="4"/>
        <v>1.0689655172413792</v>
      </c>
      <c r="AL43" s="6" t="s">
        <v>65</v>
      </c>
    </row>
    <row r="44" spans="1:38" x14ac:dyDescent="0.35">
      <c r="A44" s="5" t="s">
        <v>40</v>
      </c>
      <c r="B44" s="43">
        <v>1</v>
      </c>
      <c r="C44" s="6">
        <v>1</v>
      </c>
      <c r="D44" s="11">
        <v>100</v>
      </c>
      <c r="F44" s="5" t="s">
        <v>40</v>
      </c>
      <c r="G44" s="14">
        <v>-1</v>
      </c>
      <c r="H44" s="14"/>
      <c r="I44" s="15"/>
      <c r="P44" s="5" t="s">
        <v>40</v>
      </c>
      <c r="Q44" s="43">
        <v>1</v>
      </c>
      <c r="R44" s="6">
        <v>1</v>
      </c>
      <c r="S44" s="11">
        <v>100</v>
      </c>
      <c r="T44" s="42"/>
      <c r="U44" s="42"/>
      <c r="V44" s="42"/>
      <c r="W44" s="42"/>
      <c r="X44" s="42"/>
      <c r="Y44" s="42"/>
      <c r="Z44" s="42"/>
      <c r="AB44" s="5" t="s">
        <v>40</v>
      </c>
      <c r="AC44" s="14"/>
      <c r="AD44" s="14"/>
      <c r="AE44" s="15"/>
      <c r="AF44" s="54">
        <v>30</v>
      </c>
      <c r="AG44" s="6" t="s">
        <v>357</v>
      </c>
      <c r="AH44" s="6">
        <v>5</v>
      </c>
      <c r="AI44" s="11">
        <v>29.411764705882302</v>
      </c>
      <c r="AJ44" s="6">
        <v>29</v>
      </c>
      <c r="AK44" s="11">
        <f t="shared" si="4"/>
        <v>0.96666666666666667</v>
      </c>
      <c r="AL44" s="6" t="s">
        <v>127</v>
      </c>
    </row>
    <row r="45" spans="1:38" x14ac:dyDescent="0.35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35" t="s">
        <v>42</v>
      </c>
      <c r="B46" s="36"/>
      <c r="C46" s="36"/>
      <c r="D46" s="37"/>
      <c r="P46" s="38" t="s">
        <v>42</v>
      </c>
      <c r="Q46" s="38"/>
      <c r="R46" s="38"/>
      <c r="S46" s="38"/>
      <c r="T46" s="3"/>
      <c r="U46" s="3"/>
      <c r="V46" s="3"/>
      <c r="W46" s="17"/>
      <c r="X46" s="3"/>
      <c r="Y46" s="17"/>
      <c r="Z46" s="3"/>
      <c r="AA46" s="4"/>
      <c r="AB46" s="5" t="s">
        <v>38</v>
      </c>
      <c r="AC46" s="6">
        <v>6</v>
      </c>
      <c r="AD46" s="6">
        <v>1</v>
      </c>
      <c r="AE46" s="11">
        <v>10</v>
      </c>
      <c r="AF46" s="12">
        <v>29</v>
      </c>
      <c r="AG46" s="57" t="s">
        <v>352</v>
      </c>
      <c r="AH46" s="6">
        <v>2</v>
      </c>
      <c r="AI46" s="11">
        <v>20</v>
      </c>
      <c r="AJ46" s="6">
        <v>32</v>
      </c>
      <c r="AK46" s="11">
        <f t="shared" ref="AK46" si="5">AJ46/AF46</f>
        <v>1.103448275862069</v>
      </c>
      <c r="AL46" s="6" t="s">
        <v>127</v>
      </c>
    </row>
    <row r="47" spans="1:38" x14ac:dyDescent="0.35">
      <c r="A47" s="5"/>
      <c r="B47" s="7" t="s">
        <v>57</v>
      </c>
      <c r="C47" s="7" t="s">
        <v>1</v>
      </c>
      <c r="D47" s="7" t="s">
        <v>53</v>
      </c>
      <c r="P47" s="8"/>
      <c r="Q47" s="9" t="s">
        <v>57</v>
      </c>
      <c r="R47" s="9" t="s">
        <v>1</v>
      </c>
      <c r="S47" s="9" t="s">
        <v>53</v>
      </c>
      <c r="T47" s="7" t="s">
        <v>123</v>
      </c>
      <c r="U47" s="7" t="s">
        <v>58</v>
      </c>
      <c r="V47" s="7" t="s">
        <v>60</v>
      </c>
      <c r="W47" s="13" t="s">
        <v>53</v>
      </c>
      <c r="X47" s="7" t="s">
        <v>2</v>
      </c>
      <c r="Y47" s="13" t="s">
        <v>63</v>
      </c>
      <c r="Z47" s="7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5" t="s">
        <v>34</v>
      </c>
      <c r="B48" s="43">
        <v>1</v>
      </c>
      <c r="C48" s="6">
        <v>67</v>
      </c>
      <c r="D48" s="11">
        <v>29.646017699114999</v>
      </c>
      <c r="E48"/>
      <c r="P48" s="5" t="s">
        <v>34</v>
      </c>
      <c r="Q48" s="43">
        <v>1</v>
      </c>
      <c r="R48" s="6">
        <v>67</v>
      </c>
      <c r="S48" s="11">
        <v>29.646017699114999</v>
      </c>
      <c r="T48" s="42"/>
      <c r="U48" s="42"/>
      <c r="V48" s="42"/>
      <c r="W48" s="42"/>
      <c r="X48" s="42"/>
      <c r="Y48" s="42"/>
      <c r="Z48" s="42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5" t="s">
        <v>36</v>
      </c>
      <c r="B49" s="43">
        <v>1</v>
      </c>
      <c r="C49" s="6">
        <v>53</v>
      </c>
      <c r="D49" s="11">
        <v>36.0544217687074</v>
      </c>
      <c r="E49"/>
      <c r="P49" s="5" t="s">
        <v>36</v>
      </c>
      <c r="Q49" s="43">
        <v>1</v>
      </c>
      <c r="R49" s="6">
        <v>53</v>
      </c>
      <c r="S49" s="11">
        <v>36.0544217687074</v>
      </c>
      <c r="T49" s="41"/>
      <c r="U49" s="43"/>
      <c r="V49" s="43"/>
      <c r="W49" s="43"/>
      <c r="X49" s="43"/>
      <c r="Y49" s="44"/>
      <c r="Z49" s="43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5" t="s">
        <v>38</v>
      </c>
      <c r="B50" s="43">
        <v>1</v>
      </c>
      <c r="C50" s="6">
        <v>78</v>
      </c>
      <c r="D50" s="11">
        <v>55.319148936170201</v>
      </c>
      <c r="E50"/>
      <c r="P50" s="5" t="s">
        <v>38</v>
      </c>
      <c r="Q50" s="43">
        <v>1</v>
      </c>
      <c r="R50" s="6">
        <v>78</v>
      </c>
      <c r="S50" s="11">
        <v>55.319148936170201</v>
      </c>
      <c r="T50" s="41"/>
      <c r="U50" s="43"/>
      <c r="V50" s="43"/>
      <c r="W50" s="43"/>
      <c r="X50" s="43"/>
      <c r="Y50" s="44"/>
      <c r="Z50" s="43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5" t="s">
        <v>40</v>
      </c>
      <c r="B51" s="6">
        <v>2</v>
      </c>
      <c r="C51" s="6">
        <v>28</v>
      </c>
      <c r="D51" s="11">
        <v>20.740740740740701</v>
      </c>
      <c r="P51" s="5" t="s">
        <v>40</v>
      </c>
      <c r="Q51" s="6">
        <v>2</v>
      </c>
      <c r="R51" s="6">
        <v>28</v>
      </c>
      <c r="S51" s="11">
        <v>20.740740740740701</v>
      </c>
      <c r="T51" s="29">
        <v>5</v>
      </c>
      <c r="U51" s="6" t="s">
        <v>364</v>
      </c>
      <c r="V51" s="6">
        <v>38</v>
      </c>
      <c r="W51" s="11">
        <v>28.148148148148099</v>
      </c>
      <c r="X51" s="6">
        <v>11</v>
      </c>
      <c r="Y51" s="11">
        <f>X51/T51</f>
        <v>2.2000000000000002</v>
      </c>
      <c r="Z51" s="6" t="s">
        <v>61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5" t="s">
        <v>98</v>
      </c>
      <c r="B52" s="6">
        <v>4</v>
      </c>
      <c r="C52" s="6">
        <v>12</v>
      </c>
      <c r="D52" s="11">
        <v>9.1603053435114496</v>
      </c>
      <c r="P52" s="5" t="s">
        <v>98</v>
      </c>
      <c r="Q52" s="6">
        <v>4</v>
      </c>
      <c r="R52" s="6">
        <v>12</v>
      </c>
      <c r="S52" s="11">
        <v>9.1603053435114496</v>
      </c>
      <c r="T52" s="29">
        <v>4</v>
      </c>
      <c r="U52" s="6" t="s">
        <v>367</v>
      </c>
      <c r="V52" s="6">
        <v>46</v>
      </c>
      <c r="W52" s="11">
        <v>35.1145038167938</v>
      </c>
      <c r="X52" s="6">
        <v>11</v>
      </c>
      <c r="Y52" s="11">
        <f t="shared" ref="Y52:Y55" si="6">X52/T52</f>
        <v>2.75</v>
      </c>
      <c r="Z52" s="6" t="s">
        <v>61</v>
      </c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5" t="s">
        <v>100</v>
      </c>
      <c r="B53" s="14">
        <v>-1</v>
      </c>
      <c r="C53" s="14"/>
      <c r="D53" s="15"/>
      <c r="P53" s="5" t="s">
        <v>100</v>
      </c>
      <c r="Q53" s="14"/>
      <c r="R53" s="14"/>
      <c r="S53" s="15"/>
      <c r="T53" s="34">
        <v>15</v>
      </c>
      <c r="U53" s="6" t="s">
        <v>371</v>
      </c>
      <c r="V53" s="6">
        <v>23</v>
      </c>
      <c r="W53" s="11">
        <v>28.395061728395</v>
      </c>
      <c r="X53" s="6">
        <v>15</v>
      </c>
      <c r="Y53" s="11">
        <f t="shared" si="6"/>
        <v>1</v>
      </c>
      <c r="Z53" s="40" t="s">
        <v>133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5" t="s">
        <v>103</v>
      </c>
      <c r="B54" s="14">
        <v>-1</v>
      </c>
      <c r="C54" s="14"/>
      <c r="D54" s="15"/>
      <c r="P54" s="5" t="s">
        <v>103</v>
      </c>
      <c r="Q54" s="14"/>
      <c r="R54" s="14"/>
      <c r="S54" s="15"/>
      <c r="T54" s="30">
        <v>12</v>
      </c>
      <c r="U54" s="6" t="s">
        <v>373</v>
      </c>
      <c r="V54" s="6">
        <v>38</v>
      </c>
      <c r="W54" s="11">
        <v>36.893203883495097</v>
      </c>
      <c r="X54" s="6">
        <v>12</v>
      </c>
      <c r="Y54" s="11">
        <f t="shared" si="6"/>
        <v>1</v>
      </c>
      <c r="Z54" s="40" t="s">
        <v>133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5" t="s">
        <v>105</v>
      </c>
      <c r="B55" s="14">
        <v>-1</v>
      </c>
      <c r="C55" s="14"/>
      <c r="D55" s="14"/>
      <c r="P55" s="5" t="s">
        <v>105</v>
      </c>
      <c r="Q55" s="14"/>
      <c r="R55" s="14"/>
      <c r="S55" s="14"/>
      <c r="T55" s="34">
        <v>4</v>
      </c>
      <c r="U55" s="6" t="s">
        <v>375</v>
      </c>
      <c r="V55" s="6">
        <v>36</v>
      </c>
      <c r="W55" s="11">
        <v>38.297872340425499</v>
      </c>
      <c r="X55" s="6">
        <v>25</v>
      </c>
      <c r="Y55" s="11">
        <f t="shared" si="6"/>
        <v>6.25</v>
      </c>
      <c r="Z55" s="6" t="s">
        <v>62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F56" s="4"/>
      <c r="G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38" t="s">
        <v>43</v>
      </c>
      <c r="B57" s="38"/>
      <c r="C57" s="38"/>
      <c r="D57" s="38"/>
      <c r="F57"/>
      <c r="G57"/>
      <c r="P57" s="38" t="s">
        <v>43</v>
      </c>
      <c r="Q57" s="38"/>
      <c r="R57" s="38"/>
      <c r="S57" s="39"/>
      <c r="T57" s="3"/>
      <c r="U57" s="3"/>
      <c r="V57" s="3"/>
      <c r="W57" s="17"/>
      <c r="X57" s="3"/>
      <c r="Y57" s="17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5"/>
      <c r="B58" s="7" t="s">
        <v>57</v>
      </c>
      <c r="C58" s="7" t="s">
        <v>1</v>
      </c>
      <c r="D58" s="7" t="s">
        <v>53</v>
      </c>
      <c r="F58"/>
      <c r="G58"/>
      <c r="P58" s="5"/>
      <c r="Q58" s="7" t="s">
        <v>57</v>
      </c>
      <c r="R58" s="7" t="s">
        <v>1</v>
      </c>
      <c r="S58" s="7" t="s">
        <v>53</v>
      </c>
      <c r="T58" s="7" t="s">
        <v>123</v>
      </c>
      <c r="U58" s="7" t="s">
        <v>58</v>
      </c>
      <c r="V58" s="7" t="s">
        <v>60</v>
      </c>
      <c r="W58" s="13" t="s">
        <v>53</v>
      </c>
      <c r="X58" s="7" t="s">
        <v>2</v>
      </c>
      <c r="Y58" s="13" t="s">
        <v>63</v>
      </c>
      <c r="Z58" s="7" t="s">
        <v>59</v>
      </c>
    </row>
    <row r="59" spans="1:38" x14ac:dyDescent="0.35">
      <c r="A59" s="5" t="s">
        <v>34</v>
      </c>
      <c r="B59" s="43">
        <v>1</v>
      </c>
      <c r="C59" s="6">
        <v>118</v>
      </c>
      <c r="D59" s="11">
        <v>77.124183006535901</v>
      </c>
      <c r="F59"/>
      <c r="G59"/>
      <c r="P59" s="5" t="s">
        <v>34</v>
      </c>
      <c r="Q59" s="43">
        <v>1</v>
      </c>
      <c r="R59" s="6">
        <v>118</v>
      </c>
      <c r="S59" s="11">
        <v>77.124183006535901</v>
      </c>
      <c r="T59" s="42"/>
      <c r="U59" s="42"/>
      <c r="V59" s="42"/>
      <c r="W59" s="42"/>
      <c r="X59" s="42"/>
      <c r="Y59" s="42"/>
      <c r="Z59" s="42"/>
    </row>
    <row r="60" spans="1:38" x14ac:dyDescent="0.35">
      <c r="A60" s="5" t="s">
        <v>36</v>
      </c>
      <c r="B60" s="43">
        <v>1</v>
      </c>
      <c r="C60" s="6">
        <v>118</v>
      </c>
      <c r="D60" s="11">
        <v>94.399999999999906</v>
      </c>
      <c r="F60"/>
      <c r="G60"/>
      <c r="P60" s="5" t="s">
        <v>36</v>
      </c>
      <c r="Q60" s="43">
        <v>1</v>
      </c>
      <c r="R60" s="6">
        <v>118</v>
      </c>
      <c r="S60" s="11">
        <v>94.399999999999906</v>
      </c>
      <c r="T60" s="42"/>
      <c r="U60" s="42"/>
      <c r="V60" s="42"/>
      <c r="W60" s="42"/>
      <c r="X60" s="42"/>
      <c r="Y60" s="42"/>
      <c r="Z60" s="42"/>
    </row>
    <row r="61" spans="1:38" x14ac:dyDescent="0.35">
      <c r="A61" s="5" t="s">
        <v>38</v>
      </c>
      <c r="B61" s="6">
        <v>2</v>
      </c>
      <c r="C61" s="6">
        <v>9</v>
      </c>
      <c r="D61" s="11">
        <v>8.1081081081080999</v>
      </c>
      <c r="F61"/>
      <c r="G61"/>
      <c r="P61" s="5" t="s">
        <v>38</v>
      </c>
      <c r="Q61" s="6">
        <v>2</v>
      </c>
      <c r="R61" s="6">
        <v>9</v>
      </c>
      <c r="S61" s="11">
        <v>8.1081081081080999</v>
      </c>
      <c r="T61" s="56">
        <v>16</v>
      </c>
      <c r="U61" s="6" t="s">
        <v>379</v>
      </c>
      <c r="V61" s="6">
        <v>68</v>
      </c>
      <c r="W61" s="11">
        <v>61.261261261261197</v>
      </c>
      <c r="X61" s="6">
        <v>16</v>
      </c>
      <c r="Y61" s="11">
        <f t="shared" ref="Y61:Y64" si="7">X61/T61</f>
        <v>1</v>
      </c>
      <c r="Z61" s="40" t="s">
        <v>133</v>
      </c>
    </row>
    <row r="62" spans="1:38" x14ac:dyDescent="0.35">
      <c r="A62" s="5" t="s">
        <v>40</v>
      </c>
      <c r="B62" s="6">
        <v>9</v>
      </c>
      <c r="C62" s="6">
        <v>1</v>
      </c>
      <c r="D62" s="11">
        <v>2.0833333333333299</v>
      </c>
      <c r="P62" s="5" t="s">
        <v>40</v>
      </c>
      <c r="Q62" s="6">
        <v>9</v>
      </c>
      <c r="R62" s="6">
        <v>1</v>
      </c>
      <c r="S62" s="11">
        <v>2.0833333333333299</v>
      </c>
      <c r="T62" s="6">
        <v>41</v>
      </c>
      <c r="U62" s="6" t="s">
        <v>382</v>
      </c>
      <c r="V62" s="6">
        <v>9</v>
      </c>
      <c r="W62" s="11">
        <v>18.75</v>
      </c>
      <c r="X62" s="6">
        <v>18</v>
      </c>
      <c r="Y62" s="11">
        <f t="shared" si="7"/>
        <v>0.43902439024390244</v>
      </c>
      <c r="Z62" s="6" t="s">
        <v>127</v>
      </c>
    </row>
    <row r="63" spans="1:38" x14ac:dyDescent="0.35">
      <c r="A63" s="5" t="s">
        <v>98</v>
      </c>
      <c r="B63" s="43">
        <v>1</v>
      </c>
      <c r="C63" s="6">
        <v>18</v>
      </c>
      <c r="D63" s="11">
        <v>31.034482758620602</v>
      </c>
      <c r="P63" s="5" t="s">
        <v>98</v>
      </c>
      <c r="Q63" s="43">
        <v>1</v>
      </c>
      <c r="R63" s="6">
        <v>18</v>
      </c>
      <c r="S63" s="11">
        <v>31.034482758620602</v>
      </c>
      <c r="T63" s="42"/>
      <c r="U63" s="42"/>
      <c r="V63" s="42"/>
      <c r="W63" s="46"/>
      <c r="X63" s="42"/>
      <c r="Y63" s="42"/>
      <c r="Z63" s="42"/>
    </row>
    <row r="64" spans="1:38" x14ac:dyDescent="0.35">
      <c r="A64" s="5" t="s">
        <v>100</v>
      </c>
      <c r="B64" s="55">
        <v>4</v>
      </c>
      <c r="C64" s="6">
        <v>6</v>
      </c>
      <c r="D64" s="11">
        <v>7.6923076923076898</v>
      </c>
      <c r="P64" s="5" t="s">
        <v>100</v>
      </c>
      <c r="Q64" s="55">
        <v>4</v>
      </c>
      <c r="R64" s="6">
        <v>6</v>
      </c>
      <c r="S64" s="11">
        <v>7.6923076923076898</v>
      </c>
      <c r="T64" s="54">
        <v>7</v>
      </c>
      <c r="U64" s="6" t="s">
        <v>399</v>
      </c>
      <c r="V64" s="6">
        <v>15</v>
      </c>
      <c r="W64" s="11">
        <v>19.230769230769202</v>
      </c>
      <c r="X64" s="6">
        <v>7</v>
      </c>
      <c r="Y64" s="11">
        <f t="shared" si="7"/>
        <v>1</v>
      </c>
      <c r="Z64" s="6" t="s">
        <v>125</v>
      </c>
    </row>
    <row r="65" spans="1:50" x14ac:dyDescent="0.35">
      <c r="A65" s="5" t="s">
        <v>103</v>
      </c>
      <c r="B65" s="50">
        <v>1</v>
      </c>
      <c r="C65" s="6">
        <v>1</v>
      </c>
      <c r="D65" s="11">
        <v>20</v>
      </c>
      <c r="P65" s="5" t="s">
        <v>103</v>
      </c>
      <c r="Q65" s="50">
        <v>1</v>
      </c>
      <c r="R65" s="6">
        <v>1</v>
      </c>
      <c r="S65" s="11">
        <v>20</v>
      </c>
      <c r="T65" s="47"/>
      <c r="U65" s="43"/>
      <c r="V65" s="43"/>
      <c r="W65" s="44"/>
      <c r="X65" s="43"/>
      <c r="Y65" s="44"/>
      <c r="Z65" s="43"/>
    </row>
    <row r="66" spans="1:50" x14ac:dyDescent="0.35">
      <c r="F66" s="4"/>
      <c r="I66" s="17"/>
      <c r="J66" s="20"/>
      <c r="L66" s="3"/>
      <c r="M66" s="3"/>
      <c r="N66" s="3"/>
      <c r="O66" s="3"/>
      <c r="P66" s="17"/>
      <c r="Q66" s="3"/>
    </row>
    <row r="67" spans="1:50" x14ac:dyDescent="0.35">
      <c r="A67" s="10" t="s">
        <v>44</v>
      </c>
      <c r="B67" s="51"/>
      <c r="C67" s="51"/>
      <c r="D67" s="51"/>
      <c r="F67" s="38" t="s">
        <v>45</v>
      </c>
      <c r="G67" s="38"/>
      <c r="H67" s="38"/>
      <c r="I67" s="38"/>
      <c r="K67" s="38" t="s">
        <v>46</v>
      </c>
      <c r="L67" s="38"/>
      <c r="M67" s="38"/>
      <c r="N67" s="38"/>
      <c r="O67" s="3"/>
      <c r="P67" s="38" t="s">
        <v>44</v>
      </c>
      <c r="Q67" s="38"/>
      <c r="R67" s="38"/>
      <c r="S67" s="39"/>
      <c r="T67" s="3"/>
      <c r="U67" s="3"/>
      <c r="V67" s="3"/>
      <c r="W67" s="17"/>
      <c r="X67" s="3"/>
      <c r="Y67" s="17"/>
      <c r="Z67" s="3"/>
      <c r="AB67" s="38" t="s">
        <v>45</v>
      </c>
      <c r="AC67" s="38"/>
      <c r="AD67" s="38"/>
      <c r="AE67" s="39"/>
      <c r="AF67" s="3"/>
      <c r="AG67" s="3"/>
      <c r="AH67" s="3"/>
      <c r="AI67" s="17"/>
      <c r="AJ67" s="3"/>
      <c r="AK67" s="17"/>
      <c r="AL67" s="3"/>
      <c r="AN67" s="10" t="s">
        <v>46</v>
      </c>
      <c r="AO67" s="10"/>
      <c r="AP67" s="10"/>
      <c r="AQ67" s="21"/>
      <c r="AR67" s="3"/>
      <c r="AS67" s="3"/>
      <c r="AT67" s="3"/>
      <c r="AU67" s="17"/>
      <c r="AV67" s="3"/>
      <c r="AW67" s="17"/>
      <c r="AX67" s="3"/>
    </row>
    <row r="68" spans="1:50" x14ac:dyDescent="0.35">
      <c r="A68" s="8"/>
      <c r="B68" s="9" t="s">
        <v>57</v>
      </c>
      <c r="C68" s="9" t="s">
        <v>1</v>
      </c>
      <c r="D68" s="9" t="s">
        <v>53</v>
      </c>
      <c r="F68" s="5"/>
      <c r="G68" s="7" t="s">
        <v>57</v>
      </c>
      <c r="H68" s="7" t="s">
        <v>1</v>
      </c>
      <c r="I68" s="7" t="s">
        <v>53</v>
      </c>
      <c r="K68" s="5"/>
      <c r="L68" s="7" t="s">
        <v>57</v>
      </c>
      <c r="M68" s="7" t="s">
        <v>1</v>
      </c>
      <c r="N68" s="7" t="s">
        <v>53</v>
      </c>
      <c r="O68" s="16"/>
      <c r="P68" s="5"/>
      <c r="Q68" s="7" t="s">
        <v>57</v>
      </c>
      <c r="R68" s="7" t="s">
        <v>1</v>
      </c>
      <c r="S68" s="7" t="s">
        <v>53</v>
      </c>
      <c r="T68" s="7" t="s">
        <v>123</v>
      </c>
      <c r="U68" s="7" t="s">
        <v>58</v>
      </c>
      <c r="V68" s="7" t="s">
        <v>60</v>
      </c>
      <c r="W68" s="13" t="s">
        <v>53</v>
      </c>
      <c r="X68" s="7" t="s">
        <v>2</v>
      </c>
      <c r="Y68" s="13" t="s">
        <v>63</v>
      </c>
      <c r="Z68" s="7" t="s">
        <v>59</v>
      </c>
      <c r="AB68" s="5"/>
      <c r="AC68" s="7" t="s">
        <v>57</v>
      </c>
      <c r="AD68" s="7" t="s">
        <v>1</v>
      </c>
      <c r="AE68" s="7" t="s">
        <v>53</v>
      </c>
      <c r="AF68" s="7" t="s">
        <v>123</v>
      </c>
      <c r="AG68" s="7" t="s">
        <v>58</v>
      </c>
      <c r="AH68" s="7" t="s">
        <v>60</v>
      </c>
      <c r="AI68" s="13" t="s">
        <v>53</v>
      </c>
      <c r="AJ68" s="7" t="s">
        <v>2</v>
      </c>
      <c r="AK68" s="13" t="s">
        <v>63</v>
      </c>
      <c r="AL68" s="7" t="s">
        <v>59</v>
      </c>
      <c r="AN68" s="5"/>
      <c r="AO68" s="7" t="s">
        <v>57</v>
      </c>
      <c r="AP68" s="7" t="s">
        <v>1</v>
      </c>
      <c r="AQ68" s="7" t="s">
        <v>53</v>
      </c>
      <c r="AR68" s="7" t="s">
        <v>123</v>
      </c>
      <c r="AS68" s="7" t="s">
        <v>58</v>
      </c>
      <c r="AT68" s="7" t="s">
        <v>60</v>
      </c>
      <c r="AU68" s="13" t="s">
        <v>53</v>
      </c>
      <c r="AV68" s="7" t="s">
        <v>2</v>
      </c>
      <c r="AW68" s="13" t="s">
        <v>63</v>
      </c>
      <c r="AX68" s="7" t="s">
        <v>59</v>
      </c>
    </row>
    <row r="69" spans="1:50" x14ac:dyDescent="0.35">
      <c r="A69" s="5" t="s">
        <v>34</v>
      </c>
      <c r="B69" s="43">
        <v>1</v>
      </c>
      <c r="C69" s="6">
        <v>57</v>
      </c>
      <c r="D69" s="11">
        <v>75</v>
      </c>
      <c r="F69" s="5" t="s">
        <v>34</v>
      </c>
      <c r="G69" s="6">
        <v>3</v>
      </c>
      <c r="H69" s="6">
        <v>21</v>
      </c>
      <c r="I69" s="11">
        <v>8.7136929460580905</v>
      </c>
      <c r="K69" s="5" t="s">
        <v>34</v>
      </c>
      <c r="L69" s="6">
        <v>2</v>
      </c>
      <c r="M69" s="6">
        <v>29</v>
      </c>
      <c r="N69" s="11">
        <v>18.238993710691801</v>
      </c>
      <c r="O69" s="3"/>
      <c r="P69" s="5" t="s">
        <v>34</v>
      </c>
      <c r="Q69" s="43">
        <v>1</v>
      </c>
      <c r="R69" s="6">
        <v>57</v>
      </c>
      <c r="S69" s="11">
        <v>75</v>
      </c>
      <c r="T69" s="43"/>
      <c r="U69" s="43"/>
      <c r="V69" s="43"/>
      <c r="W69" s="43"/>
      <c r="X69" s="43"/>
      <c r="Y69" s="43"/>
      <c r="Z69" s="43"/>
      <c r="AB69" s="5" t="s">
        <v>34</v>
      </c>
      <c r="AC69" s="6">
        <v>3</v>
      </c>
      <c r="AD69" s="6">
        <v>21</v>
      </c>
      <c r="AE69" s="11">
        <v>8.7136929460580905</v>
      </c>
      <c r="AF69" s="12">
        <v>5</v>
      </c>
      <c r="AG69" s="6" t="s">
        <v>423</v>
      </c>
      <c r="AH69" s="6">
        <v>101</v>
      </c>
      <c r="AI69" s="11">
        <v>41.908713692946002</v>
      </c>
      <c r="AJ69" s="6">
        <v>13</v>
      </c>
      <c r="AK69" s="11">
        <f>AJ69/AF69</f>
        <v>2.6</v>
      </c>
      <c r="AL69" s="6" t="s">
        <v>61</v>
      </c>
      <c r="AN69" s="5" t="s">
        <v>34</v>
      </c>
      <c r="AO69" s="6">
        <v>2</v>
      </c>
      <c r="AP69" s="6">
        <v>29</v>
      </c>
      <c r="AQ69" s="11">
        <v>18.238993710691801</v>
      </c>
      <c r="AR69" s="12">
        <v>5</v>
      </c>
      <c r="AS69" s="6" t="s">
        <v>423</v>
      </c>
      <c r="AT69" s="6">
        <v>62</v>
      </c>
      <c r="AU69" s="11">
        <v>38.9937106918239</v>
      </c>
      <c r="AV69" s="6">
        <v>13</v>
      </c>
      <c r="AW69" s="11">
        <f>AV69/AR69</f>
        <v>2.6</v>
      </c>
      <c r="AX69" s="6" t="s">
        <v>61</v>
      </c>
    </row>
    <row r="70" spans="1:50" x14ac:dyDescent="0.35">
      <c r="A70" s="5" t="s">
        <v>36</v>
      </c>
      <c r="B70" s="43">
        <v>1</v>
      </c>
      <c r="C70" s="6">
        <v>35</v>
      </c>
      <c r="D70" s="11">
        <v>58.3333333333333</v>
      </c>
      <c r="F70" s="5" t="s">
        <v>36</v>
      </c>
      <c r="G70" s="43">
        <v>1</v>
      </c>
      <c r="H70" s="6">
        <v>21</v>
      </c>
      <c r="I70" s="11">
        <v>11.797752808988699</v>
      </c>
      <c r="K70" s="5" t="s">
        <v>36</v>
      </c>
      <c r="L70" s="6">
        <v>9</v>
      </c>
      <c r="M70" s="6">
        <v>2</v>
      </c>
      <c r="N70" s="11">
        <v>1.57480314960629</v>
      </c>
      <c r="O70" s="3"/>
      <c r="P70" s="5" t="s">
        <v>36</v>
      </c>
      <c r="Q70" s="43">
        <v>1</v>
      </c>
      <c r="R70" s="6">
        <v>35</v>
      </c>
      <c r="S70" s="11">
        <v>58.3333333333333</v>
      </c>
      <c r="T70" s="43"/>
      <c r="U70" s="43"/>
      <c r="V70" s="43"/>
      <c r="W70" s="43"/>
      <c r="X70" s="43"/>
      <c r="Y70" s="43"/>
      <c r="Z70" s="43"/>
      <c r="AB70" s="5" t="s">
        <v>36</v>
      </c>
      <c r="AC70" s="43">
        <v>1</v>
      </c>
      <c r="AD70" s="6">
        <v>21</v>
      </c>
      <c r="AE70" s="11">
        <v>11.797752808988699</v>
      </c>
      <c r="AF70" s="41"/>
      <c r="AG70" s="41"/>
      <c r="AH70" s="41"/>
      <c r="AI70" s="44"/>
      <c r="AJ70" s="41"/>
      <c r="AK70" s="44"/>
      <c r="AL70" s="41"/>
      <c r="AN70" s="5" t="s">
        <v>36</v>
      </c>
      <c r="AO70" s="6">
        <v>9</v>
      </c>
      <c r="AP70" s="6">
        <v>2</v>
      </c>
      <c r="AQ70" s="11">
        <v>1.57480314960629</v>
      </c>
      <c r="AR70" s="12">
        <v>5</v>
      </c>
      <c r="AS70" s="6" t="s">
        <v>449</v>
      </c>
      <c r="AT70" s="6">
        <v>15</v>
      </c>
      <c r="AU70" s="11">
        <v>11.8110236220472</v>
      </c>
      <c r="AV70" s="6">
        <v>28</v>
      </c>
      <c r="AW70" s="11">
        <f t="shared" ref="AW70" si="8">AV70/AR70</f>
        <v>5.6</v>
      </c>
      <c r="AX70" s="6" t="s">
        <v>62</v>
      </c>
    </row>
    <row r="71" spans="1:50" x14ac:dyDescent="0.35">
      <c r="A71" s="5" t="s">
        <v>38</v>
      </c>
      <c r="B71" s="6">
        <v>8</v>
      </c>
      <c r="C71" s="6">
        <v>2</v>
      </c>
      <c r="D71" s="11">
        <v>3.17460317460317</v>
      </c>
      <c r="F71" s="5" t="s">
        <v>38</v>
      </c>
      <c r="G71" s="43">
        <v>1</v>
      </c>
      <c r="H71" s="6">
        <v>67</v>
      </c>
      <c r="I71" s="11">
        <v>42.948717948717899</v>
      </c>
      <c r="K71" s="5" t="s">
        <v>38</v>
      </c>
      <c r="L71" s="43">
        <v>1</v>
      </c>
      <c r="M71" s="6">
        <v>45</v>
      </c>
      <c r="N71" s="11">
        <v>43.269230769230703</v>
      </c>
      <c r="O71" s="3"/>
      <c r="P71" s="5" t="s">
        <v>38</v>
      </c>
      <c r="Q71" s="6">
        <v>8</v>
      </c>
      <c r="R71" s="6">
        <v>2</v>
      </c>
      <c r="S71" s="11">
        <v>3.17460317460317</v>
      </c>
      <c r="T71" s="6">
        <v>14</v>
      </c>
      <c r="U71" s="6" t="s">
        <v>411</v>
      </c>
      <c r="V71" s="6">
        <v>14</v>
      </c>
      <c r="W71" s="11">
        <v>22.2222222222222</v>
      </c>
      <c r="X71" s="6">
        <v>14</v>
      </c>
      <c r="Y71" s="11">
        <f>X71/T71</f>
        <v>1</v>
      </c>
      <c r="Z71" s="6" t="s">
        <v>126</v>
      </c>
      <c r="AB71" s="5" t="s">
        <v>38</v>
      </c>
      <c r="AC71" s="43">
        <v>1</v>
      </c>
      <c r="AD71" s="6">
        <v>67</v>
      </c>
      <c r="AE71" s="11">
        <v>42.948717948717899</v>
      </c>
      <c r="AF71" s="41"/>
      <c r="AG71" s="41"/>
      <c r="AH71" s="41"/>
      <c r="AI71" s="44"/>
      <c r="AJ71" s="41"/>
      <c r="AK71" s="41"/>
      <c r="AL71" s="41"/>
      <c r="AN71" s="5" t="s">
        <v>38</v>
      </c>
      <c r="AO71" s="43">
        <v>1</v>
      </c>
      <c r="AP71" s="6">
        <v>45</v>
      </c>
      <c r="AQ71" s="11">
        <v>43.269230769230703</v>
      </c>
      <c r="AR71" s="41"/>
      <c r="AS71" s="41"/>
      <c r="AT71" s="41"/>
      <c r="AU71" s="44"/>
      <c r="AV71" s="41"/>
      <c r="AW71" s="41"/>
      <c r="AX71" s="41"/>
    </row>
    <row r="72" spans="1:50" x14ac:dyDescent="0.35">
      <c r="A72" s="5" t="s">
        <v>40</v>
      </c>
      <c r="B72" s="14">
        <v>-1</v>
      </c>
      <c r="C72" s="14"/>
      <c r="D72" s="14"/>
      <c r="F72" s="5" t="s">
        <v>40</v>
      </c>
      <c r="G72" s="43">
        <v>1</v>
      </c>
      <c r="H72" s="6">
        <v>59</v>
      </c>
      <c r="I72" s="11">
        <v>29.6482412060301</v>
      </c>
      <c r="K72" s="5" t="s">
        <v>40</v>
      </c>
      <c r="L72" s="43">
        <v>1</v>
      </c>
      <c r="M72" s="6">
        <v>41</v>
      </c>
      <c r="N72" s="11">
        <v>32.539682539682502</v>
      </c>
      <c r="O72" s="3"/>
      <c r="P72" s="5" t="s">
        <v>40</v>
      </c>
      <c r="Q72" s="14"/>
      <c r="R72" s="14"/>
      <c r="S72" s="14"/>
      <c r="T72" s="6">
        <v>21</v>
      </c>
      <c r="U72" s="6" t="s">
        <v>421</v>
      </c>
      <c r="V72" s="6">
        <v>9</v>
      </c>
      <c r="W72" s="11">
        <v>22.5</v>
      </c>
      <c r="X72" s="6">
        <v>21</v>
      </c>
      <c r="Y72" s="11">
        <f t="shared" ref="Y72" si="9">X72/T72</f>
        <v>1</v>
      </c>
      <c r="Z72" s="6" t="s">
        <v>127</v>
      </c>
      <c r="AB72" s="5" t="s">
        <v>40</v>
      </c>
      <c r="AC72" s="43">
        <v>1</v>
      </c>
      <c r="AD72" s="6">
        <v>59</v>
      </c>
      <c r="AE72" s="11">
        <v>29.6482412060301</v>
      </c>
      <c r="AF72" s="41"/>
      <c r="AG72" s="41"/>
      <c r="AH72" s="41"/>
      <c r="AI72" s="44"/>
      <c r="AJ72" s="41"/>
      <c r="AK72" s="41"/>
      <c r="AL72" s="41"/>
      <c r="AN72" s="5" t="s">
        <v>40</v>
      </c>
      <c r="AO72" s="43">
        <v>1</v>
      </c>
      <c r="AP72" s="6">
        <v>41</v>
      </c>
      <c r="AQ72" s="11">
        <v>32.539682539682502</v>
      </c>
      <c r="AR72" s="41"/>
      <c r="AS72" s="41"/>
      <c r="AT72" s="41"/>
      <c r="AU72" s="44"/>
      <c r="AV72" s="41"/>
      <c r="AW72" s="41"/>
      <c r="AX72" s="41"/>
    </row>
    <row r="73" spans="1:50" x14ac:dyDescent="0.35">
      <c r="F73" s="5" t="s">
        <v>98</v>
      </c>
      <c r="G73" s="6">
        <v>5</v>
      </c>
      <c r="H73" s="6">
        <v>3</v>
      </c>
      <c r="I73" s="11">
        <v>3.2258064516128999</v>
      </c>
      <c r="K73" s="5" t="s">
        <v>98</v>
      </c>
      <c r="L73" s="6">
        <v>5</v>
      </c>
      <c r="M73" s="6">
        <v>3</v>
      </c>
      <c r="N73" s="11">
        <v>4</v>
      </c>
      <c r="O73" s="3"/>
      <c r="AB73" s="5" t="s">
        <v>98</v>
      </c>
      <c r="AC73" s="6">
        <v>5</v>
      </c>
      <c r="AD73" s="6">
        <v>3</v>
      </c>
      <c r="AE73" s="11">
        <v>3.2258064516128999</v>
      </c>
      <c r="AF73" s="12">
        <v>19</v>
      </c>
      <c r="AG73" s="6" t="s">
        <v>432</v>
      </c>
      <c r="AH73" s="6">
        <v>18</v>
      </c>
      <c r="AI73" s="11">
        <v>19.354838709677399</v>
      </c>
      <c r="AJ73" s="6">
        <v>8</v>
      </c>
      <c r="AK73" s="11">
        <f>AJ73/AF73</f>
        <v>0.42105263157894735</v>
      </c>
      <c r="AL73" s="6" t="s">
        <v>64</v>
      </c>
      <c r="AN73" s="5" t="s">
        <v>98</v>
      </c>
      <c r="AO73" s="6">
        <v>5</v>
      </c>
      <c r="AP73" s="6">
        <v>3</v>
      </c>
      <c r="AQ73" s="11">
        <v>4</v>
      </c>
      <c r="AR73" s="12">
        <v>19</v>
      </c>
      <c r="AS73" s="6" t="s">
        <v>468</v>
      </c>
      <c r="AT73" s="6">
        <v>22</v>
      </c>
      <c r="AU73" s="11">
        <v>29.3333333333333</v>
      </c>
      <c r="AV73" s="6">
        <v>19</v>
      </c>
      <c r="AW73" s="11">
        <f>AV73/AR73</f>
        <v>1</v>
      </c>
      <c r="AX73" s="6" t="s">
        <v>125</v>
      </c>
    </row>
    <row r="74" spans="1:50" x14ac:dyDescent="0.35">
      <c r="F74" s="5" t="s">
        <v>100</v>
      </c>
      <c r="G74" s="6">
        <v>2</v>
      </c>
      <c r="H74" s="6">
        <v>4</v>
      </c>
      <c r="I74" s="11">
        <v>3.125</v>
      </c>
      <c r="K74" s="5" t="s">
        <v>100</v>
      </c>
      <c r="L74" s="6">
        <v>4</v>
      </c>
      <c r="M74" s="6">
        <v>2</v>
      </c>
      <c r="N74" s="11">
        <v>1.9607843137254899</v>
      </c>
      <c r="O74" s="3"/>
      <c r="AB74" s="5" t="s">
        <v>100</v>
      </c>
      <c r="AC74" s="6">
        <v>2</v>
      </c>
      <c r="AD74" s="6">
        <v>4</v>
      </c>
      <c r="AE74" s="11">
        <v>3.125</v>
      </c>
      <c r="AF74" s="6">
        <v>12</v>
      </c>
      <c r="AG74" s="6" t="s">
        <v>409</v>
      </c>
      <c r="AH74" s="6">
        <v>108</v>
      </c>
      <c r="AI74" s="11">
        <v>84.375</v>
      </c>
      <c r="AJ74" s="6">
        <v>12</v>
      </c>
      <c r="AK74" s="11">
        <f t="shared" ref="AK74" si="10">AJ74/AF74</f>
        <v>1</v>
      </c>
      <c r="AL74" s="40" t="s">
        <v>133</v>
      </c>
      <c r="AN74" s="5" t="s">
        <v>100</v>
      </c>
      <c r="AO74" s="6">
        <v>4</v>
      </c>
      <c r="AP74" s="6">
        <v>2</v>
      </c>
      <c r="AQ74" s="11">
        <v>1.9607843137254899</v>
      </c>
      <c r="AR74" s="6">
        <v>12</v>
      </c>
      <c r="AS74" s="6" t="s">
        <v>472</v>
      </c>
      <c r="AT74" s="6">
        <v>60</v>
      </c>
      <c r="AU74" s="11">
        <v>58.823529411764703</v>
      </c>
      <c r="AV74" s="6">
        <v>12</v>
      </c>
      <c r="AW74" s="11">
        <f t="shared" ref="AW74:AW78" si="11">AV74/AR74</f>
        <v>1</v>
      </c>
      <c r="AX74" s="40" t="s">
        <v>133</v>
      </c>
    </row>
    <row r="75" spans="1:50" x14ac:dyDescent="0.35">
      <c r="F75" s="5" t="s">
        <v>103</v>
      </c>
      <c r="G75" s="43">
        <v>1</v>
      </c>
      <c r="H75" s="6">
        <v>16</v>
      </c>
      <c r="I75" s="11">
        <v>27.118644067796598</v>
      </c>
      <c r="K75" s="5" t="s">
        <v>103</v>
      </c>
      <c r="L75" s="6">
        <v>4</v>
      </c>
      <c r="M75" s="6">
        <v>3</v>
      </c>
      <c r="N75" s="11">
        <v>9.67741935483871</v>
      </c>
      <c r="O75" s="3"/>
      <c r="AB75" s="5" t="s">
        <v>103</v>
      </c>
      <c r="AC75" s="43">
        <v>1</v>
      </c>
      <c r="AD75" s="6">
        <v>16</v>
      </c>
      <c r="AE75" s="11">
        <v>27.118644067796598</v>
      </c>
      <c r="AF75" s="47"/>
      <c r="AG75" s="47"/>
      <c r="AH75" s="47"/>
      <c r="AI75" s="48"/>
      <c r="AJ75" s="47"/>
      <c r="AK75" s="47"/>
      <c r="AL75" s="47"/>
      <c r="AN75" s="5" t="s">
        <v>103</v>
      </c>
      <c r="AO75" s="6">
        <v>4</v>
      </c>
      <c r="AP75" s="6">
        <v>3</v>
      </c>
      <c r="AQ75" s="11">
        <v>9.67741935483871</v>
      </c>
      <c r="AR75" s="18">
        <v>16</v>
      </c>
      <c r="AS75" s="57" t="s">
        <v>480</v>
      </c>
      <c r="AT75" s="6">
        <v>5</v>
      </c>
      <c r="AU75" s="11">
        <v>16.129032258064498</v>
      </c>
      <c r="AV75" s="6">
        <v>19</v>
      </c>
      <c r="AW75" s="11">
        <f t="shared" si="11"/>
        <v>1.1875</v>
      </c>
      <c r="AX75" s="6" t="s">
        <v>62</v>
      </c>
    </row>
    <row r="76" spans="1:50" x14ac:dyDescent="0.35">
      <c r="F76" s="5" t="s">
        <v>105</v>
      </c>
      <c r="G76" s="14">
        <v>-1</v>
      </c>
      <c r="H76" s="14"/>
      <c r="I76" s="15"/>
      <c r="K76" s="5" t="s">
        <v>105</v>
      </c>
      <c r="L76" s="6">
        <v>6</v>
      </c>
      <c r="M76" s="6">
        <v>2</v>
      </c>
      <c r="N76" s="11">
        <v>2.98507462686567</v>
      </c>
      <c r="O76" s="3"/>
      <c r="AB76" s="5" t="s">
        <v>105</v>
      </c>
      <c r="AC76" s="14"/>
      <c r="AD76" s="14"/>
      <c r="AE76" s="15"/>
      <c r="AF76" s="6">
        <v>16</v>
      </c>
      <c r="AG76" s="6" t="s">
        <v>443</v>
      </c>
      <c r="AH76" s="6">
        <v>14</v>
      </c>
      <c r="AI76" s="11">
        <v>13.861386138613801</v>
      </c>
      <c r="AJ76" s="6">
        <v>8</v>
      </c>
      <c r="AK76" s="11">
        <f>AJ76/AF76</f>
        <v>0.5</v>
      </c>
      <c r="AL76" s="6" t="s">
        <v>64</v>
      </c>
      <c r="AN76" s="5" t="s">
        <v>105</v>
      </c>
      <c r="AO76" s="6">
        <v>6</v>
      </c>
      <c r="AP76" s="6">
        <v>2</v>
      </c>
      <c r="AQ76" s="11">
        <v>2.98507462686567</v>
      </c>
      <c r="AR76" s="12">
        <v>16</v>
      </c>
      <c r="AS76" s="6" t="s">
        <v>484</v>
      </c>
      <c r="AT76" s="6">
        <v>19</v>
      </c>
      <c r="AU76" s="11">
        <v>28.358208955223802</v>
      </c>
      <c r="AV76" s="6">
        <v>22</v>
      </c>
      <c r="AW76" s="11">
        <f t="shared" si="11"/>
        <v>1.375</v>
      </c>
      <c r="AX76" s="6" t="s">
        <v>62</v>
      </c>
    </row>
    <row r="77" spans="1:50" x14ac:dyDescent="0.35">
      <c r="F77" s="5" t="s">
        <v>107</v>
      </c>
      <c r="G77" s="6">
        <v>2</v>
      </c>
      <c r="H77" s="6">
        <v>14</v>
      </c>
      <c r="I77" s="11">
        <v>8.3832335329341294</v>
      </c>
      <c r="K77" s="5" t="s">
        <v>107</v>
      </c>
      <c r="L77" s="14">
        <v>-1</v>
      </c>
      <c r="M77" s="14"/>
      <c r="N77" s="14"/>
      <c r="O77" s="3"/>
      <c r="AB77" s="5" t="s">
        <v>107</v>
      </c>
      <c r="AC77" s="6">
        <v>2</v>
      </c>
      <c r="AD77" s="6">
        <v>14</v>
      </c>
      <c r="AE77" s="11">
        <v>8.3832335329341294</v>
      </c>
      <c r="AF77" s="6">
        <v>23</v>
      </c>
      <c r="AG77" s="6" t="s">
        <v>445</v>
      </c>
      <c r="AH77" s="6">
        <v>22</v>
      </c>
      <c r="AI77" s="11">
        <v>13.1736526946107</v>
      </c>
      <c r="AJ77" s="6">
        <v>48</v>
      </c>
      <c r="AK77" s="11">
        <f t="shared" ref="AK77" si="12">AJ77/AF77</f>
        <v>2.0869565217391304</v>
      </c>
      <c r="AL77" s="6" t="s">
        <v>62</v>
      </c>
      <c r="AN77" s="5" t="s">
        <v>107</v>
      </c>
      <c r="AO77" s="14"/>
      <c r="AP77" s="14"/>
      <c r="AQ77" s="14"/>
      <c r="AR77" s="6">
        <v>23</v>
      </c>
      <c r="AS77" s="6" t="s">
        <v>494</v>
      </c>
      <c r="AT77" s="6">
        <v>4</v>
      </c>
      <c r="AU77" s="11">
        <v>15.3846153846153</v>
      </c>
      <c r="AV77" s="6">
        <v>84</v>
      </c>
      <c r="AW77" s="11">
        <f t="shared" si="11"/>
        <v>3.652173913043478</v>
      </c>
      <c r="AX77" s="6" t="s">
        <v>65</v>
      </c>
    </row>
    <row r="78" spans="1:50" x14ac:dyDescent="0.35">
      <c r="F78" s="5" t="s">
        <v>109</v>
      </c>
      <c r="G78" s="14">
        <v>-1</v>
      </c>
      <c r="H78" s="14"/>
      <c r="I78" s="15"/>
      <c r="K78" s="5" t="s">
        <v>109</v>
      </c>
      <c r="L78" s="14">
        <v>-1</v>
      </c>
      <c r="M78" s="14"/>
      <c r="N78" s="14"/>
      <c r="O78" s="3"/>
      <c r="AB78" s="5" t="s">
        <v>109</v>
      </c>
      <c r="AC78" s="14"/>
      <c r="AD78" s="14"/>
      <c r="AE78" s="15"/>
      <c r="AF78" s="6">
        <v>22</v>
      </c>
      <c r="AG78" s="6" t="s">
        <v>448</v>
      </c>
      <c r="AH78" s="6">
        <v>3</v>
      </c>
      <c r="AI78" s="11">
        <v>75</v>
      </c>
      <c r="AJ78" s="6">
        <v>18</v>
      </c>
      <c r="AK78" s="11">
        <f>AJ78/AF78</f>
        <v>0.81818181818181823</v>
      </c>
      <c r="AL78" s="6" t="s">
        <v>127</v>
      </c>
      <c r="AN78" s="5" t="s">
        <v>109</v>
      </c>
      <c r="AO78" s="14"/>
      <c r="AP78" s="14"/>
      <c r="AQ78" s="14"/>
      <c r="AR78" s="6">
        <v>22</v>
      </c>
      <c r="AS78" s="6" t="s">
        <v>495</v>
      </c>
      <c r="AT78" s="6">
        <v>1</v>
      </c>
      <c r="AU78" s="11">
        <v>100</v>
      </c>
      <c r="AV78" s="6">
        <v>20</v>
      </c>
      <c r="AW78" s="11">
        <f t="shared" si="11"/>
        <v>0.90909090909090906</v>
      </c>
      <c r="AX78" s="6" t="s">
        <v>65</v>
      </c>
    </row>
    <row r="80" spans="1:50" x14ac:dyDescent="0.35">
      <c r="A80" s="38" t="s">
        <v>47</v>
      </c>
      <c r="B80" s="38"/>
      <c r="C80" s="38"/>
      <c r="D80" s="38"/>
      <c r="P80" s="38" t="s">
        <v>47</v>
      </c>
      <c r="Q80" s="38"/>
      <c r="R80" s="38"/>
      <c r="S80" s="39"/>
      <c r="T80" s="3"/>
      <c r="U80" s="3"/>
      <c r="V80" s="3"/>
      <c r="W80" s="17"/>
      <c r="X80" s="3"/>
      <c r="Y80" s="17"/>
      <c r="Z80" s="3"/>
      <c r="AN80" s="5" t="s">
        <v>103</v>
      </c>
      <c r="AO80" s="6">
        <v>4</v>
      </c>
      <c r="AP80" s="6">
        <v>3</v>
      </c>
      <c r="AQ80" s="11">
        <v>9.67741935483871</v>
      </c>
      <c r="AR80" s="18">
        <v>16</v>
      </c>
      <c r="AS80" s="57" t="s">
        <v>481</v>
      </c>
      <c r="AT80" s="6">
        <v>5</v>
      </c>
      <c r="AU80" s="6">
        <v>16.129032258064498</v>
      </c>
      <c r="AV80" s="6">
        <v>21</v>
      </c>
      <c r="AW80" s="11">
        <f t="shared" ref="AW80" si="13">AV80/AR80</f>
        <v>1.3125</v>
      </c>
      <c r="AX80" s="6" t="s">
        <v>62</v>
      </c>
    </row>
    <row r="81" spans="1:61" x14ac:dyDescent="0.35">
      <c r="A81" s="5"/>
      <c r="B81" s="7" t="s">
        <v>57</v>
      </c>
      <c r="C81" s="7" t="s">
        <v>1</v>
      </c>
      <c r="D81" s="7" t="s">
        <v>53</v>
      </c>
      <c r="P81" s="5"/>
      <c r="Q81" s="7" t="s">
        <v>57</v>
      </c>
      <c r="R81" s="7" t="s">
        <v>1</v>
      </c>
      <c r="S81" s="7" t="s">
        <v>53</v>
      </c>
      <c r="T81" s="7" t="s">
        <v>123</v>
      </c>
      <c r="U81" s="7" t="s">
        <v>58</v>
      </c>
      <c r="V81" s="7" t="s">
        <v>60</v>
      </c>
      <c r="W81" s="13" t="s">
        <v>53</v>
      </c>
      <c r="X81" s="7" t="s">
        <v>2</v>
      </c>
      <c r="Y81" s="13" t="s">
        <v>63</v>
      </c>
      <c r="Z81" s="7" t="s">
        <v>59</v>
      </c>
    </row>
    <row r="82" spans="1:61" x14ac:dyDescent="0.35">
      <c r="A82" s="5" t="s">
        <v>34</v>
      </c>
      <c r="B82" s="43">
        <v>1</v>
      </c>
      <c r="C82" s="6">
        <v>271</v>
      </c>
      <c r="D82" s="11">
        <v>21.525019857029299</v>
      </c>
      <c r="F82"/>
      <c r="G82"/>
      <c r="P82" s="5" t="s">
        <v>34</v>
      </c>
      <c r="Q82" s="43">
        <v>1</v>
      </c>
      <c r="R82" s="6">
        <v>271</v>
      </c>
      <c r="S82" s="11">
        <v>21.525019857029299</v>
      </c>
      <c r="T82" s="42"/>
      <c r="U82" s="42"/>
      <c r="V82" s="42"/>
      <c r="W82" s="42"/>
      <c r="X82" s="42"/>
      <c r="Y82" s="42"/>
      <c r="Z82" s="42"/>
    </row>
    <row r="83" spans="1:61" x14ac:dyDescent="0.35">
      <c r="A83" s="5" t="s">
        <v>36</v>
      </c>
      <c r="B83" s="43">
        <v>1</v>
      </c>
      <c r="C83" s="6">
        <v>373</v>
      </c>
      <c r="D83" s="11">
        <v>34.827264239028899</v>
      </c>
      <c r="F83"/>
      <c r="P83" s="5" t="s">
        <v>36</v>
      </c>
      <c r="Q83" s="43">
        <v>1</v>
      </c>
      <c r="R83" s="6">
        <v>373</v>
      </c>
      <c r="S83" s="11">
        <v>34.827264239028899</v>
      </c>
      <c r="T83" s="42"/>
      <c r="U83" s="42"/>
      <c r="V83" s="42"/>
      <c r="W83" s="42"/>
      <c r="X83" s="42"/>
      <c r="Y83" s="42"/>
      <c r="Z83" s="42"/>
    </row>
    <row r="84" spans="1:61" x14ac:dyDescent="0.35">
      <c r="A84" s="5" t="s">
        <v>38</v>
      </c>
      <c r="B84" s="43">
        <v>1</v>
      </c>
      <c r="C84" s="6">
        <v>154</v>
      </c>
      <c r="D84" s="11">
        <v>24.64</v>
      </c>
      <c r="F84"/>
      <c r="P84" s="5" t="s">
        <v>38</v>
      </c>
      <c r="Q84" s="43">
        <v>1</v>
      </c>
      <c r="R84" s="6">
        <v>154</v>
      </c>
      <c r="S84" s="11">
        <v>24.64</v>
      </c>
      <c r="T84" s="42"/>
      <c r="U84" s="42"/>
      <c r="V84" s="42"/>
      <c r="W84" s="42"/>
      <c r="X84" s="42"/>
      <c r="Y84" s="42"/>
      <c r="Z84" s="42"/>
    </row>
    <row r="85" spans="1:61" x14ac:dyDescent="0.35">
      <c r="A85" s="5" t="s">
        <v>40</v>
      </c>
      <c r="B85" s="6">
        <v>31</v>
      </c>
      <c r="C85" s="6">
        <v>4</v>
      </c>
      <c r="D85" s="11">
        <v>0.56657223796033995</v>
      </c>
      <c r="F85"/>
      <c r="G85"/>
      <c r="P85" s="5" t="s">
        <v>40</v>
      </c>
      <c r="Q85" s="6">
        <v>31</v>
      </c>
      <c r="R85" s="6">
        <v>4</v>
      </c>
      <c r="S85" s="11">
        <v>0.56657223796033995</v>
      </c>
      <c r="T85" s="12">
        <v>13</v>
      </c>
      <c r="U85" s="6" t="s">
        <v>504</v>
      </c>
      <c r="V85" s="6">
        <v>74</v>
      </c>
      <c r="W85" s="11">
        <v>10.481586402266201</v>
      </c>
      <c r="X85" s="6">
        <v>18</v>
      </c>
      <c r="Y85" s="11">
        <f t="shared" ref="Y85" si="14">X85/T85</f>
        <v>1.3846153846153846</v>
      </c>
      <c r="Z85" s="6" t="s">
        <v>65</v>
      </c>
    </row>
    <row r="86" spans="1:61" x14ac:dyDescent="0.35">
      <c r="A86" s="5" t="s">
        <v>98</v>
      </c>
      <c r="B86" s="43">
        <v>1</v>
      </c>
      <c r="C86" s="6">
        <v>18</v>
      </c>
      <c r="D86" s="11">
        <v>50</v>
      </c>
      <c r="F86"/>
      <c r="G86"/>
      <c r="P86" s="5" t="s">
        <v>98</v>
      </c>
      <c r="Q86" s="43">
        <v>1</v>
      </c>
      <c r="R86" s="6">
        <v>18</v>
      </c>
      <c r="S86" s="11">
        <v>50</v>
      </c>
      <c r="T86" s="42"/>
      <c r="U86" s="42"/>
      <c r="V86" s="42"/>
      <c r="W86" s="46"/>
      <c r="X86" s="42"/>
      <c r="Y86" s="42"/>
      <c r="Z86" s="42"/>
    </row>
    <row r="87" spans="1:61" x14ac:dyDescent="0.35">
      <c r="A87" s="5" t="s">
        <v>100</v>
      </c>
      <c r="B87" s="6">
        <v>19</v>
      </c>
      <c r="C87" s="6">
        <v>5</v>
      </c>
      <c r="D87" s="11">
        <v>0.91743119266054995</v>
      </c>
      <c r="P87" s="5" t="s">
        <v>100</v>
      </c>
      <c r="Q87" s="6">
        <v>19</v>
      </c>
      <c r="R87" s="6">
        <v>5</v>
      </c>
      <c r="S87" s="11">
        <v>0.91743119266054995</v>
      </c>
      <c r="T87" s="6">
        <v>18</v>
      </c>
      <c r="U87" s="6" t="s">
        <v>542</v>
      </c>
      <c r="V87" s="6">
        <v>81</v>
      </c>
      <c r="W87" s="11">
        <v>14.8623853211009</v>
      </c>
      <c r="X87" s="6">
        <v>17</v>
      </c>
      <c r="Y87" s="11">
        <f t="shared" ref="Y87" si="15">X87/T87</f>
        <v>0.94444444444444442</v>
      </c>
      <c r="Z87" s="40" t="s">
        <v>133</v>
      </c>
    </row>
    <row r="88" spans="1:61" x14ac:dyDescent="0.35">
      <c r="A88" s="5" t="s">
        <v>103</v>
      </c>
      <c r="B88" s="43">
        <v>1</v>
      </c>
      <c r="C88" s="6">
        <v>97</v>
      </c>
      <c r="D88" s="11">
        <v>24.371859296482398</v>
      </c>
      <c r="P88" s="5" t="s">
        <v>103</v>
      </c>
      <c r="Q88" s="43">
        <v>1</v>
      </c>
      <c r="R88" s="6">
        <v>97</v>
      </c>
      <c r="S88" s="11">
        <v>24.371859296482398</v>
      </c>
      <c r="T88" s="47"/>
      <c r="U88" s="47"/>
      <c r="V88" s="47"/>
      <c r="W88" s="48"/>
      <c r="X88" s="47"/>
      <c r="Y88" s="47"/>
      <c r="Z88" s="47"/>
    </row>
    <row r="89" spans="1:61" x14ac:dyDescent="0.35">
      <c r="A89" s="5" t="s">
        <v>105</v>
      </c>
      <c r="B89" s="6">
        <v>56</v>
      </c>
      <c r="C89" s="6">
        <v>1</v>
      </c>
      <c r="D89" s="11">
        <v>0.32786885245901598</v>
      </c>
      <c r="P89" s="5" t="s">
        <v>105</v>
      </c>
      <c r="Q89" s="6">
        <v>56</v>
      </c>
      <c r="R89" s="6">
        <v>1</v>
      </c>
      <c r="S89" s="11">
        <v>0.32786885245901598</v>
      </c>
      <c r="T89" s="12">
        <v>23</v>
      </c>
      <c r="U89" s="6" t="s">
        <v>564</v>
      </c>
      <c r="V89" s="6">
        <v>34</v>
      </c>
      <c r="W89" s="11">
        <v>11.1475409836065</v>
      </c>
      <c r="X89" s="6">
        <v>31</v>
      </c>
      <c r="Y89" s="11">
        <f t="shared" ref="Y89" si="16">X89/T89</f>
        <v>1.3478260869565217</v>
      </c>
      <c r="Z89" s="6" t="s">
        <v>65</v>
      </c>
    </row>
    <row r="91" spans="1:61" x14ac:dyDescent="0.35">
      <c r="A91" s="38" t="s">
        <v>48</v>
      </c>
      <c r="B91" s="38"/>
      <c r="C91" s="38"/>
      <c r="D91" s="38"/>
      <c r="F91" s="38" t="s">
        <v>49</v>
      </c>
      <c r="G91" s="38"/>
      <c r="H91" s="38"/>
      <c r="I91" s="38"/>
      <c r="P91" s="38" t="s">
        <v>48</v>
      </c>
      <c r="Q91" s="38"/>
      <c r="R91" s="38"/>
      <c r="S91" s="39"/>
      <c r="T91" s="3"/>
      <c r="U91" s="3"/>
      <c r="V91" s="3"/>
      <c r="W91" s="17"/>
      <c r="X91" s="3"/>
      <c r="Y91" s="17"/>
      <c r="Z91" s="3"/>
      <c r="AB91" s="38" t="s">
        <v>49</v>
      </c>
      <c r="AC91" s="38"/>
      <c r="AD91" s="38"/>
      <c r="AE91" s="39"/>
      <c r="AF91" s="3"/>
      <c r="AG91" s="3"/>
      <c r="AH91" s="3"/>
      <c r="AI91" s="17"/>
      <c r="AJ91" s="3"/>
      <c r="AK91" s="17"/>
      <c r="AL91" s="3"/>
    </row>
    <row r="92" spans="1:61" x14ac:dyDescent="0.35">
      <c r="A92" s="5"/>
      <c r="B92" s="7" t="s">
        <v>57</v>
      </c>
      <c r="C92" s="7" t="s">
        <v>1</v>
      </c>
      <c r="D92" s="7" t="s">
        <v>53</v>
      </c>
      <c r="F92" s="5"/>
      <c r="G92" s="7" t="s">
        <v>57</v>
      </c>
      <c r="H92" s="7" t="s">
        <v>1</v>
      </c>
      <c r="I92" s="7" t="s">
        <v>53</v>
      </c>
      <c r="P92" s="5"/>
      <c r="Q92" s="7" t="s">
        <v>57</v>
      </c>
      <c r="R92" s="7" t="s">
        <v>1</v>
      </c>
      <c r="S92" s="7" t="s">
        <v>53</v>
      </c>
      <c r="T92" s="7" t="s">
        <v>123</v>
      </c>
      <c r="U92" s="7" t="s">
        <v>58</v>
      </c>
      <c r="V92" s="7" t="s">
        <v>60</v>
      </c>
      <c r="W92" s="13" t="s">
        <v>53</v>
      </c>
      <c r="X92" s="7" t="s">
        <v>2</v>
      </c>
      <c r="Y92" s="13" t="s">
        <v>63</v>
      </c>
      <c r="Z92" s="7"/>
      <c r="AB92" s="5"/>
      <c r="AC92" s="7" t="s">
        <v>57</v>
      </c>
      <c r="AD92" s="7" t="s">
        <v>1</v>
      </c>
      <c r="AE92" s="7" t="s">
        <v>53</v>
      </c>
      <c r="AF92" s="7" t="s">
        <v>123</v>
      </c>
      <c r="AG92" s="7" t="s">
        <v>58</v>
      </c>
      <c r="AH92" s="7" t="s">
        <v>60</v>
      </c>
      <c r="AI92" s="13" t="s">
        <v>53</v>
      </c>
      <c r="AJ92" s="7" t="s">
        <v>2</v>
      </c>
      <c r="AK92" s="13" t="s">
        <v>63</v>
      </c>
      <c r="AL92" s="7" t="s">
        <v>59</v>
      </c>
      <c r="BI92">
        <v>212</v>
      </c>
    </row>
    <row r="93" spans="1:61" x14ac:dyDescent="0.35">
      <c r="A93" s="5" t="s">
        <v>34</v>
      </c>
      <c r="B93" s="43">
        <v>1</v>
      </c>
      <c r="C93" s="6">
        <v>144</v>
      </c>
      <c r="D93" s="11">
        <v>51.428571428571402</v>
      </c>
      <c r="F93" s="5" t="s">
        <v>34</v>
      </c>
      <c r="G93" s="43">
        <v>1</v>
      </c>
      <c r="H93" s="6">
        <v>27</v>
      </c>
      <c r="I93" s="11">
        <v>60</v>
      </c>
      <c r="P93" s="5" t="s">
        <v>34</v>
      </c>
      <c r="Q93" s="43">
        <v>1</v>
      </c>
      <c r="R93" s="6">
        <v>144</v>
      </c>
      <c r="S93" s="11">
        <v>51.428571428571402</v>
      </c>
      <c r="T93" s="42"/>
      <c r="U93" s="42"/>
      <c r="V93" s="42"/>
      <c r="W93" s="42"/>
      <c r="X93" s="42"/>
      <c r="Y93" s="42"/>
      <c r="Z93" s="42"/>
      <c r="AB93" s="5" t="s">
        <v>34</v>
      </c>
      <c r="AC93" s="43">
        <v>1</v>
      </c>
      <c r="AD93" s="6">
        <v>27</v>
      </c>
      <c r="AE93" s="11">
        <v>60</v>
      </c>
      <c r="AF93" s="43"/>
      <c r="AG93" s="43"/>
      <c r="AH93" s="43"/>
      <c r="AI93" s="44"/>
      <c r="AJ93" s="43"/>
      <c r="AK93" s="43"/>
      <c r="AL93" s="43"/>
    </row>
    <row r="94" spans="1:61" x14ac:dyDescent="0.35">
      <c r="A94" s="5" t="s">
        <v>36</v>
      </c>
      <c r="B94" s="6">
        <v>2</v>
      </c>
      <c r="C94" s="6">
        <v>86</v>
      </c>
      <c r="D94" s="11">
        <v>27.388535031847098</v>
      </c>
      <c r="F94" s="5" t="s">
        <v>36</v>
      </c>
      <c r="G94" s="43">
        <v>1</v>
      </c>
      <c r="H94" s="6">
        <v>37</v>
      </c>
      <c r="I94" s="11">
        <v>92.5</v>
      </c>
      <c r="P94" s="5" t="s">
        <v>36</v>
      </c>
      <c r="Q94" s="6">
        <v>2</v>
      </c>
      <c r="R94" s="6">
        <v>86</v>
      </c>
      <c r="S94" s="11">
        <v>27.388535031847098</v>
      </c>
      <c r="T94" s="29">
        <v>10</v>
      </c>
      <c r="U94" s="6" t="s">
        <v>657</v>
      </c>
      <c r="V94" s="6">
        <v>132</v>
      </c>
      <c r="W94" s="11">
        <v>42.038216560509497</v>
      </c>
      <c r="X94" s="6">
        <v>17</v>
      </c>
      <c r="Y94" s="11">
        <f t="shared" ref="Y94:Y102" si="17">X94/T94</f>
        <v>1.7</v>
      </c>
      <c r="Z94" s="6" t="s">
        <v>62</v>
      </c>
      <c r="AB94" s="5" t="s">
        <v>36</v>
      </c>
      <c r="AC94" s="43">
        <v>1</v>
      </c>
      <c r="AD94" s="6">
        <v>37</v>
      </c>
      <c r="AE94" s="11">
        <v>92.5</v>
      </c>
      <c r="AF94" s="43"/>
      <c r="AG94" s="43"/>
      <c r="AH94" s="43"/>
      <c r="AI94" s="44"/>
      <c r="AJ94" s="43"/>
      <c r="AK94" s="43"/>
      <c r="AL94" s="43"/>
    </row>
    <row r="95" spans="1:61" x14ac:dyDescent="0.35">
      <c r="A95" s="5" t="s">
        <v>38</v>
      </c>
      <c r="B95" s="6">
        <v>2</v>
      </c>
      <c r="C95" s="6">
        <v>59</v>
      </c>
      <c r="D95" s="11">
        <v>23.320158102766801</v>
      </c>
      <c r="F95" s="5" t="s">
        <v>38</v>
      </c>
      <c r="G95" s="43">
        <v>1</v>
      </c>
      <c r="H95" s="6">
        <v>9</v>
      </c>
      <c r="I95" s="11">
        <v>24.324324324324301</v>
      </c>
      <c r="P95" s="5" t="s">
        <v>38</v>
      </c>
      <c r="Q95" s="6">
        <v>2</v>
      </c>
      <c r="R95" s="6">
        <v>59</v>
      </c>
      <c r="S95" s="11">
        <v>23.320158102766801</v>
      </c>
      <c r="T95" s="29">
        <v>14</v>
      </c>
      <c r="U95" s="6" t="s">
        <v>660</v>
      </c>
      <c r="V95" s="6">
        <v>61</v>
      </c>
      <c r="W95" s="11">
        <v>24.110671936758798</v>
      </c>
      <c r="X95" s="6">
        <v>15</v>
      </c>
      <c r="Y95" s="11">
        <f t="shared" si="17"/>
        <v>1.0714285714285714</v>
      </c>
      <c r="Z95" s="6" t="s">
        <v>126</v>
      </c>
      <c r="AB95" s="5" t="s">
        <v>38</v>
      </c>
      <c r="AC95" s="43">
        <v>1</v>
      </c>
      <c r="AD95" s="6">
        <v>9</v>
      </c>
      <c r="AE95" s="11">
        <v>24.324324324324301</v>
      </c>
      <c r="AF95" s="43"/>
      <c r="AG95" s="43"/>
      <c r="AH95" s="43"/>
      <c r="AI95" s="44"/>
      <c r="AJ95" s="43"/>
      <c r="AK95" s="43"/>
      <c r="AL95" s="43"/>
    </row>
    <row r="96" spans="1:61" x14ac:dyDescent="0.35">
      <c r="A96" s="5" t="s">
        <v>40</v>
      </c>
      <c r="B96" s="6">
        <v>2</v>
      </c>
      <c r="C96" s="6">
        <v>33</v>
      </c>
      <c r="D96" s="11">
        <v>16.3366336633663</v>
      </c>
      <c r="F96" s="5" t="s">
        <v>40</v>
      </c>
      <c r="G96" s="6">
        <v>4</v>
      </c>
      <c r="H96" s="6">
        <v>1</v>
      </c>
      <c r="I96" s="11">
        <v>3.5714285714285698</v>
      </c>
      <c r="P96" s="5" t="s">
        <v>40</v>
      </c>
      <c r="Q96" s="6">
        <v>2</v>
      </c>
      <c r="R96" s="6">
        <v>33</v>
      </c>
      <c r="S96" s="11">
        <v>16.3366336633663</v>
      </c>
      <c r="T96" s="29">
        <v>14</v>
      </c>
      <c r="U96" s="6" t="s">
        <v>663</v>
      </c>
      <c r="V96" s="6">
        <v>34</v>
      </c>
      <c r="W96" s="11">
        <v>16.8316831683168</v>
      </c>
      <c r="X96" s="6">
        <v>16</v>
      </c>
      <c r="Y96" s="11">
        <f t="shared" si="17"/>
        <v>1.1428571428571428</v>
      </c>
      <c r="Z96" s="6" t="s">
        <v>126</v>
      </c>
      <c r="AB96" s="5" t="s">
        <v>40</v>
      </c>
      <c r="AC96" s="6">
        <v>4</v>
      </c>
      <c r="AD96" s="6">
        <v>1</v>
      </c>
      <c r="AE96" s="11">
        <v>3.5714285714285698</v>
      </c>
      <c r="AF96" s="6">
        <v>11</v>
      </c>
      <c r="AG96" s="6" t="s">
        <v>695</v>
      </c>
      <c r="AH96" s="6">
        <v>11</v>
      </c>
      <c r="AI96" s="11">
        <v>39.285714285714199</v>
      </c>
      <c r="AJ96" s="6">
        <v>7</v>
      </c>
      <c r="AK96" s="11">
        <f t="shared" ref="AK96" si="18">AJ96/AF96</f>
        <v>0.63636363636363635</v>
      </c>
      <c r="AL96" s="6" t="s">
        <v>64</v>
      </c>
    </row>
    <row r="97" spans="1:39" x14ac:dyDescent="0.35">
      <c r="A97" s="5" t="s">
        <v>98</v>
      </c>
      <c r="B97" s="14">
        <v>-1</v>
      </c>
      <c r="C97" s="14"/>
      <c r="D97" s="15"/>
      <c r="F97" s="5" t="s">
        <v>98</v>
      </c>
      <c r="G97" s="31"/>
      <c r="H97" s="31"/>
      <c r="I97" s="33"/>
      <c r="P97" s="5" t="s">
        <v>98</v>
      </c>
      <c r="Q97" s="14"/>
      <c r="R97" s="14"/>
      <c r="S97" s="15"/>
      <c r="T97" s="34">
        <v>14</v>
      </c>
      <c r="U97" s="6" t="s">
        <v>666</v>
      </c>
      <c r="V97" s="6">
        <v>55</v>
      </c>
      <c r="W97" s="11">
        <v>36.184210526315702</v>
      </c>
      <c r="X97" s="6">
        <v>16</v>
      </c>
      <c r="Y97" s="11">
        <f t="shared" si="17"/>
        <v>1.1428571428571428</v>
      </c>
      <c r="Z97" s="6" t="s">
        <v>126</v>
      </c>
      <c r="AB97" s="5" t="s">
        <v>98</v>
      </c>
      <c r="AC97" s="31"/>
      <c r="AD97" s="31"/>
      <c r="AE97" s="33"/>
      <c r="AF97" s="31"/>
      <c r="AG97" s="31"/>
      <c r="AH97" s="31"/>
      <c r="AI97" s="33"/>
      <c r="AJ97" s="31"/>
      <c r="AK97" s="31"/>
      <c r="AL97" s="31"/>
    </row>
    <row r="98" spans="1:39" x14ac:dyDescent="0.35">
      <c r="A98" s="5" t="s">
        <v>100</v>
      </c>
      <c r="B98" s="6">
        <v>3</v>
      </c>
      <c r="C98" s="6">
        <v>19</v>
      </c>
      <c r="D98" s="11">
        <v>10</v>
      </c>
      <c r="F98" s="5" t="s">
        <v>100</v>
      </c>
      <c r="G98" s="14">
        <v>-1</v>
      </c>
      <c r="H98" s="14"/>
      <c r="I98" s="15"/>
      <c r="P98" s="5" t="s">
        <v>100</v>
      </c>
      <c r="Q98" s="6">
        <v>3</v>
      </c>
      <c r="R98" s="6">
        <v>19</v>
      </c>
      <c r="S98" s="11">
        <v>10</v>
      </c>
      <c r="T98" s="34">
        <v>12</v>
      </c>
      <c r="U98" s="6" t="s">
        <v>668</v>
      </c>
      <c r="V98" s="6">
        <v>68</v>
      </c>
      <c r="W98" s="11">
        <v>35.789473684210499</v>
      </c>
      <c r="X98" s="6">
        <v>17</v>
      </c>
      <c r="Y98" s="11">
        <f t="shared" si="17"/>
        <v>1.4166666666666667</v>
      </c>
      <c r="Z98" s="6" t="s">
        <v>62</v>
      </c>
      <c r="AB98" s="5" t="s">
        <v>100</v>
      </c>
      <c r="AC98" s="14"/>
      <c r="AD98" s="14"/>
      <c r="AE98" s="15"/>
      <c r="AF98" s="6">
        <v>17</v>
      </c>
      <c r="AG98" s="6" t="s">
        <v>701</v>
      </c>
      <c r="AH98" s="6">
        <v>2</v>
      </c>
      <c r="AI98" s="11">
        <v>66.6666666666666</v>
      </c>
      <c r="AJ98" s="6">
        <v>24</v>
      </c>
      <c r="AK98" s="11">
        <f t="shared" ref="AK98:AK100" si="19">AJ98/AF98</f>
        <v>1.411764705882353</v>
      </c>
      <c r="AL98" s="6" t="s">
        <v>134</v>
      </c>
    </row>
    <row r="99" spans="1:39" x14ac:dyDescent="0.35">
      <c r="A99" s="5" t="s">
        <v>103</v>
      </c>
      <c r="B99" s="6">
        <v>6</v>
      </c>
      <c r="C99" s="6">
        <v>2</v>
      </c>
      <c r="D99" s="11">
        <v>1.2345679012345601</v>
      </c>
      <c r="F99" s="5" t="s">
        <v>103</v>
      </c>
      <c r="G99" s="14">
        <v>-1</v>
      </c>
      <c r="H99" s="14"/>
      <c r="I99" s="15"/>
      <c r="P99" s="5" t="s">
        <v>103</v>
      </c>
      <c r="Q99" s="6">
        <v>6</v>
      </c>
      <c r="R99" s="6">
        <v>2</v>
      </c>
      <c r="S99" s="11">
        <v>1.2345679012345601</v>
      </c>
      <c r="T99" s="30">
        <v>12</v>
      </c>
      <c r="U99" s="6" t="s">
        <v>672</v>
      </c>
      <c r="V99" s="6">
        <v>121</v>
      </c>
      <c r="W99" s="11">
        <v>74.691358024691297</v>
      </c>
      <c r="X99" s="6">
        <v>12</v>
      </c>
      <c r="Y99" s="11">
        <f t="shared" si="17"/>
        <v>1</v>
      </c>
      <c r="Z99" s="40" t="s">
        <v>133</v>
      </c>
      <c r="AB99" s="5" t="s">
        <v>103</v>
      </c>
      <c r="AC99" s="14"/>
      <c r="AD99" s="14"/>
      <c r="AE99" s="15"/>
      <c r="AF99" s="6">
        <v>17</v>
      </c>
      <c r="AG99" s="6" t="s">
        <v>703</v>
      </c>
      <c r="AH99" s="6">
        <v>4</v>
      </c>
      <c r="AI99" s="11">
        <v>50</v>
      </c>
      <c r="AJ99" s="6">
        <v>14</v>
      </c>
      <c r="AK99" s="11">
        <f t="shared" si="19"/>
        <v>0.82352941176470584</v>
      </c>
      <c r="AL99" s="6" t="s">
        <v>65</v>
      </c>
    </row>
    <row r="100" spans="1:39" x14ac:dyDescent="0.35">
      <c r="A100" s="5" t="s">
        <v>105</v>
      </c>
      <c r="B100" s="6">
        <v>4</v>
      </c>
      <c r="C100" s="6">
        <v>4</v>
      </c>
      <c r="D100" s="11">
        <v>2.3668639053254399</v>
      </c>
      <c r="F100" s="5" t="s">
        <v>105</v>
      </c>
      <c r="G100" s="14">
        <v>-1</v>
      </c>
      <c r="H100" s="14"/>
      <c r="I100" s="14"/>
      <c r="P100" s="5" t="s">
        <v>105</v>
      </c>
      <c r="Q100" s="6">
        <v>4</v>
      </c>
      <c r="R100" s="6">
        <v>4</v>
      </c>
      <c r="S100" s="11">
        <v>2.3668639053254399</v>
      </c>
      <c r="T100" s="29">
        <v>16</v>
      </c>
      <c r="U100" s="6" t="s">
        <v>681</v>
      </c>
      <c r="V100" s="6">
        <v>39</v>
      </c>
      <c r="W100" s="11">
        <v>23.076923076922998</v>
      </c>
      <c r="X100" s="6">
        <v>21</v>
      </c>
      <c r="Y100" s="11">
        <f t="shared" si="17"/>
        <v>1.3125</v>
      </c>
      <c r="Z100" s="6" t="s">
        <v>62</v>
      </c>
      <c r="AB100" s="5" t="s">
        <v>105</v>
      </c>
      <c r="AC100" s="14"/>
      <c r="AD100" s="14"/>
      <c r="AE100" s="14"/>
      <c r="AF100" s="6">
        <v>34</v>
      </c>
      <c r="AG100" s="6" t="s">
        <v>705</v>
      </c>
      <c r="AH100" s="6">
        <v>1</v>
      </c>
      <c r="AI100" s="11">
        <v>50</v>
      </c>
      <c r="AJ100" s="6">
        <v>30</v>
      </c>
      <c r="AK100" s="11">
        <f t="shared" si="19"/>
        <v>0.88235294117647056</v>
      </c>
      <c r="AL100" s="6" t="s">
        <v>127</v>
      </c>
    </row>
    <row r="101" spans="1:39" x14ac:dyDescent="0.35">
      <c r="A101" s="5" t="s">
        <v>107</v>
      </c>
      <c r="B101" s="6">
        <v>2</v>
      </c>
      <c r="C101" s="6">
        <v>23</v>
      </c>
      <c r="D101" s="11">
        <v>17.164179104477601</v>
      </c>
      <c r="F101" s="5" t="s">
        <v>107</v>
      </c>
      <c r="G101" s="31"/>
      <c r="H101" s="31"/>
      <c r="I101" s="31"/>
      <c r="P101" s="5" t="s">
        <v>107</v>
      </c>
      <c r="Q101" s="6">
        <v>2</v>
      </c>
      <c r="R101" s="6">
        <v>23</v>
      </c>
      <c r="S101" s="11">
        <v>17.164179104477601</v>
      </c>
      <c r="T101" s="34">
        <v>19</v>
      </c>
      <c r="U101" s="6" t="s">
        <v>686</v>
      </c>
      <c r="V101" s="6">
        <v>30</v>
      </c>
      <c r="W101" s="11">
        <v>22.388059701492502</v>
      </c>
      <c r="X101" s="6">
        <v>22</v>
      </c>
      <c r="Y101" s="11">
        <f t="shared" si="17"/>
        <v>1.1578947368421053</v>
      </c>
      <c r="Z101" s="6" t="s">
        <v>62</v>
      </c>
      <c r="AB101" s="5" t="s">
        <v>107</v>
      </c>
      <c r="AC101" s="31"/>
      <c r="AD101" s="31"/>
      <c r="AE101" s="31"/>
      <c r="AF101" s="31"/>
      <c r="AG101" s="31"/>
      <c r="AH101" s="31"/>
      <c r="AI101" s="33"/>
      <c r="AJ101" s="31"/>
      <c r="AK101" s="31"/>
      <c r="AL101" s="31"/>
      <c r="AM101" s="3"/>
    </row>
    <row r="102" spans="1:39" x14ac:dyDescent="0.35">
      <c r="A102" s="5" t="s">
        <v>109</v>
      </c>
      <c r="B102" s="14">
        <v>-1</v>
      </c>
      <c r="C102" s="14"/>
      <c r="D102" s="15"/>
      <c r="F102" s="5" t="s">
        <v>109</v>
      </c>
      <c r="G102" s="14">
        <v>-1</v>
      </c>
      <c r="H102" s="14"/>
      <c r="I102" s="14"/>
      <c r="P102" s="5" t="s">
        <v>109</v>
      </c>
      <c r="Q102" s="14"/>
      <c r="R102" s="14"/>
      <c r="S102" s="15"/>
      <c r="T102" s="34">
        <v>18</v>
      </c>
      <c r="U102" s="6" t="s">
        <v>689</v>
      </c>
      <c r="V102" s="6">
        <v>15</v>
      </c>
      <c r="W102" s="11">
        <v>15.4639175257731</v>
      </c>
      <c r="X102" s="6">
        <v>19</v>
      </c>
      <c r="Y102" s="11">
        <f t="shared" si="17"/>
        <v>1.0555555555555556</v>
      </c>
      <c r="Z102" s="6" t="s">
        <v>65</v>
      </c>
      <c r="AB102" s="5" t="s">
        <v>109</v>
      </c>
      <c r="AC102" s="14"/>
      <c r="AD102" s="14"/>
      <c r="AE102" s="14"/>
      <c r="AF102" s="6">
        <v>15</v>
      </c>
      <c r="AG102" s="6" t="s">
        <v>707</v>
      </c>
      <c r="AH102" s="6">
        <v>3</v>
      </c>
      <c r="AI102" s="11">
        <v>33.3333333333333</v>
      </c>
      <c r="AJ102" s="6">
        <v>15</v>
      </c>
      <c r="AK102" s="11">
        <f t="shared" ref="AK102:AK103" si="20">AJ102/AF102</f>
        <v>1</v>
      </c>
      <c r="AL102" s="6" t="s">
        <v>125</v>
      </c>
      <c r="AM102" s="3"/>
    </row>
    <row r="103" spans="1:39" x14ac:dyDescent="0.35">
      <c r="F103" s="5" t="s">
        <v>112</v>
      </c>
      <c r="G103" s="14">
        <v>-1</v>
      </c>
      <c r="H103" s="14"/>
      <c r="I103" s="14"/>
      <c r="AB103" s="5" t="s">
        <v>112</v>
      </c>
      <c r="AC103" s="14"/>
      <c r="AD103" s="14"/>
      <c r="AE103" s="14"/>
      <c r="AF103" s="6">
        <v>19</v>
      </c>
      <c r="AG103" s="6" t="s">
        <v>709</v>
      </c>
      <c r="AH103" s="6">
        <v>6</v>
      </c>
      <c r="AI103" s="11">
        <v>85.714285714285694</v>
      </c>
      <c r="AJ103" s="6">
        <v>19</v>
      </c>
      <c r="AK103" s="11">
        <f t="shared" si="20"/>
        <v>1</v>
      </c>
      <c r="AL103" s="6" t="s">
        <v>125</v>
      </c>
    </row>
    <row r="104" spans="1:39" x14ac:dyDescent="0.35">
      <c r="F104" s="5" t="s">
        <v>114</v>
      </c>
      <c r="G104" s="31"/>
      <c r="H104" s="31"/>
      <c r="I104" s="31"/>
      <c r="AB104" s="5" t="s">
        <v>114</v>
      </c>
      <c r="AC104" s="31"/>
      <c r="AD104" s="31"/>
      <c r="AE104" s="31"/>
      <c r="AF104" s="31"/>
      <c r="AG104" s="31"/>
      <c r="AH104" s="31"/>
      <c r="AI104" s="33"/>
      <c r="AJ104" s="31"/>
      <c r="AK104" s="31"/>
      <c r="AL104" s="31"/>
      <c r="AM104" s="3"/>
    </row>
    <row r="105" spans="1:39" x14ac:dyDescent="0.35">
      <c r="F105" s="5" t="s">
        <v>116</v>
      </c>
      <c r="G105" s="14">
        <v>-1</v>
      </c>
      <c r="H105" s="14"/>
      <c r="I105" s="14"/>
      <c r="AB105" s="5" t="s">
        <v>116</v>
      </c>
      <c r="AC105" s="14"/>
      <c r="AD105" s="14"/>
      <c r="AE105" s="14"/>
      <c r="AF105" s="6">
        <v>23</v>
      </c>
      <c r="AG105" s="6" t="s">
        <v>711</v>
      </c>
      <c r="AH105" s="6">
        <v>1</v>
      </c>
      <c r="AI105" s="11">
        <v>50</v>
      </c>
      <c r="AJ105" s="6">
        <v>24</v>
      </c>
      <c r="AK105" s="11">
        <f t="shared" ref="AK105" si="21">AJ105/AF105</f>
        <v>1.0434782608695652</v>
      </c>
      <c r="AL105" s="40" t="s">
        <v>133</v>
      </c>
    </row>
    <row r="106" spans="1:39" x14ac:dyDescent="0.35">
      <c r="F106" s="5" t="s">
        <v>118</v>
      </c>
      <c r="G106" s="31"/>
      <c r="H106" s="31"/>
      <c r="I106" s="31"/>
      <c r="AB106" s="5" t="s">
        <v>118</v>
      </c>
      <c r="AC106" s="31"/>
      <c r="AD106" s="31"/>
      <c r="AE106" s="31"/>
      <c r="AF106" s="31"/>
      <c r="AG106" s="31"/>
      <c r="AH106" s="31"/>
      <c r="AI106" s="33"/>
      <c r="AJ106" s="31"/>
      <c r="AK106" s="31"/>
      <c r="AL106" s="31"/>
    </row>
    <row r="107" spans="1:39" x14ac:dyDescent="0.35">
      <c r="F107" s="5" t="s">
        <v>121</v>
      </c>
      <c r="G107" s="14">
        <v>-1</v>
      </c>
      <c r="H107" s="14"/>
      <c r="I107" s="14"/>
      <c r="AB107" s="5" t="s">
        <v>121</v>
      </c>
      <c r="AC107" s="14"/>
      <c r="AD107" s="14"/>
      <c r="AE107" s="14"/>
      <c r="AF107" s="6">
        <v>18</v>
      </c>
      <c r="AG107" s="6" t="s">
        <v>716</v>
      </c>
      <c r="AH107" s="6">
        <v>1</v>
      </c>
      <c r="AI107" s="11">
        <v>33.3333333333333</v>
      </c>
      <c r="AJ107" s="6">
        <v>33</v>
      </c>
      <c r="AK107" s="11">
        <f t="shared" ref="AK107:AK108" si="22">AJ107/AF107</f>
        <v>1.8333333333333333</v>
      </c>
      <c r="AL107" s="6" t="s">
        <v>127</v>
      </c>
    </row>
    <row r="108" spans="1:39" x14ac:dyDescent="0.35">
      <c r="F108" s="5" t="s">
        <v>128</v>
      </c>
      <c r="G108" s="14">
        <v>-1</v>
      </c>
      <c r="H108" s="14"/>
      <c r="I108" s="14"/>
      <c r="AA108" s="27"/>
      <c r="AB108" s="5" t="s">
        <v>128</v>
      </c>
      <c r="AC108" s="14"/>
      <c r="AD108" s="14"/>
      <c r="AE108" s="14"/>
      <c r="AF108" s="6">
        <v>25</v>
      </c>
      <c r="AG108" s="6" t="s">
        <v>721</v>
      </c>
      <c r="AH108" s="6">
        <v>1</v>
      </c>
      <c r="AI108" s="11">
        <v>100</v>
      </c>
      <c r="AJ108" s="6">
        <v>25</v>
      </c>
      <c r="AK108" s="11">
        <f t="shared" si="22"/>
        <v>1</v>
      </c>
      <c r="AL108" s="40" t="s">
        <v>133</v>
      </c>
    </row>
    <row r="109" spans="1:39" x14ac:dyDescent="0.35">
      <c r="F109" s="5" t="s">
        <v>129</v>
      </c>
      <c r="G109" s="31"/>
      <c r="H109" s="31"/>
      <c r="I109" s="31"/>
      <c r="AA109" s="27"/>
      <c r="AB109" s="5" t="s">
        <v>129</v>
      </c>
      <c r="AC109" s="31"/>
      <c r="AD109" s="31"/>
      <c r="AE109" s="31"/>
      <c r="AF109" s="31"/>
      <c r="AG109" s="31"/>
      <c r="AH109" s="31"/>
      <c r="AI109" s="33"/>
      <c r="AJ109" s="31"/>
      <c r="AK109" s="31"/>
      <c r="AL109" s="31"/>
    </row>
    <row r="110" spans="1:39" x14ac:dyDescent="0.35">
      <c r="F110" s="5" t="s">
        <v>130</v>
      </c>
      <c r="G110" s="31"/>
      <c r="H110" s="31"/>
      <c r="I110" s="31"/>
      <c r="AA110" s="27"/>
      <c r="AB110" s="5" t="s">
        <v>130</v>
      </c>
      <c r="AC110" s="31"/>
      <c r="AD110" s="31"/>
      <c r="AE110" s="31"/>
      <c r="AF110" s="31"/>
      <c r="AG110" s="31"/>
      <c r="AH110" s="31"/>
      <c r="AI110" s="33"/>
      <c r="AJ110" s="31"/>
      <c r="AK110" s="31"/>
      <c r="AL110" s="31"/>
    </row>
    <row r="111" spans="1:39" x14ac:dyDescent="0.35">
      <c r="F111" s="4"/>
      <c r="AB111" s="4"/>
      <c r="AC111" s="3"/>
      <c r="AD111" s="3"/>
      <c r="AE111" s="3"/>
      <c r="AF111" s="3"/>
      <c r="AG111" s="3"/>
      <c r="AH111" s="3"/>
      <c r="AI111" s="17"/>
      <c r="AJ111" s="3"/>
      <c r="AK111" s="3"/>
      <c r="AL111" s="3"/>
    </row>
    <row r="112" spans="1:39" x14ac:dyDescent="0.35">
      <c r="F112" s="4"/>
      <c r="AB112" s="5" t="s">
        <v>105</v>
      </c>
      <c r="AC112" s="14"/>
      <c r="AD112" s="14"/>
      <c r="AE112" s="14"/>
      <c r="AF112" s="6">
        <v>34</v>
      </c>
      <c r="AG112" s="6" t="s">
        <v>713</v>
      </c>
      <c r="AH112" s="6">
        <v>1</v>
      </c>
      <c r="AI112" s="11">
        <v>50</v>
      </c>
      <c r="AJ112" s="6">
        <v>32</v>
      </c>
      <c r="AK112" s="11">
        <f t="shared" ref="AK112:AK116" si="23">AJ112/AF112</f>
        <v>0.94117647058823528</v>
      </c>
      <c r="AL112" s="6" t="s">
        <v>127</v>
      </c>
    </row>
    <row r="113" spans="1:50" x14ac:dyDescent="0.35">
      <c r="F113" s="4"/>
      <c r="AB113" s="5" t="s">
        <v>109</v>
      </c>
      <c r="AC113" s="14"/>
      <c r="AD113" s="14"/>
      <c r="AE113" s="14"/>
      <c r="AF113" s="6">
        <v>15</v>
      </c>
      <c r="AG113" s="6" t="s">
        <v>712</v>
      </c>
      <c r="AH113" s="6">
        <v>3</v>
      </c>
      <c r="AI113" s="11">
        <v>33.3333333333333</v>
      </c>
      <c r="AJ113" s="6">
        <v>15</v>
      </c>
      <c r="AK113" s="11">
        <f t="shared" si="23"/>
        <v>1</v>
      </c>
      <c r="AL113" s="40" t="s">
        <v>133</v>
      </c>
    </row>
    <row r="114" spans="1:50" x14ac:dyDescent="0.35">
      <c r="F114" s="4"/>
      <c r="AB114" s="5" t="s">
        <v>116</v>
      </c>
      <c r="AC114" s="14"/>
      <c r="AD114" s="14"/>
      <c r="AE114" s="14"/>
      <c r="AF114" s="6">
        <v>23</v>
      </c>
      <c r="AG114" s="6" t="s">
        <v>714</v>
      </c>
      <c r="AH114" s="6">
        <v>1</v>
      </c>
      <c r="AI114" s="11">
        <v>50</v>
      </c>
      <c r="AJ114" s="6">
        <v>23</v>
      </c>
      <c r="AK114" s="11">
        <f t="shared" si="23"/>
        <v>1</v>
      </c>
      <c r="AL114" s="40" t="s">
        <v>133</v>
      </c>
    </row>
    <row r="115" spans="1:50" x14ac:dyDescent="0.35">
      <c r="F115" s="4"/>
      <c r="AB115" s="5" t="s">
        <v>121</v>
      </c>
      <c r="AC115" s="14"/>
      <c r="AD115" s="14"/>
      <c r="AE115" s="14"/>
      <c r="AF115" s="6">
        <v>18</v>
      </c>
      <c r="AG115" s="6" t="s">
        <v>717</v>
      </c>
      <c r="AH115" s="6">
        <v>1</v>
      </c>
      <c r="AI115" s="11">
        <v>33.3333333333333</v>
      </c>
      <c r="AJ115" s="6">
        <v>21</v>
      </c>
      <c r="AK115" s="11">
        <f t="shared" si="23"/>
        <v>1.1666666666666667</v>
      </c>
      <c r="AL115" s="6" t="s">
        <v>127</v>
      </c>
    </row>
    <row r="116" spans="1:50" x14ac:dyDescent="0.35">
      <c r="F116" s="4"/>
      <c r="AB116" s="5" t="s">
        <v>121</v>
      </c>
      <c r="AC116" s="14"/>
      <c r="AD116" s="14"/>
      <c r="AE116" s="14"/>
      <c r="AF116" s="6">
        <v>18</v>
      </c>
      <c r="AG116" s="6" t="s">
        <v>718</v>
      </c>
      <c r="AH116" s="6">
        <v>1</v>
      </c>
      <c r="AI116" s="11">
        <v>33.3333333333333</v>
      </c>
      <c r="AJ116" s="6">
        <v>18</v>
      </c>
      <c r="AK116" s="11">
        <f t="shared" si="23"/>
        <v>1</v>
      </c>
      <c r="AL116" s="6" t="s">
        <v>127</v>
      </c>
    </row>
    <row r="117" spans="1:50" x14ac:dyDescent="0.35">
      <c r="F117" s="4"/>
      <c r="AB117" s="4"/>
      <c r="AC117" s="3"/>
      <c r="AD117" s="3"/>
      <c r="AE117" s="3"/>
      <c r="AF117" s="3"/>
      <c r="AG117" s="3"/>
      <c r="AH117" s="3"/>
      <c r="AI117" s="17"/>
      <c r="AJ117" s="3"/>
      <c r="AK117" s="17" t="s">
        <v>722</v>
      </c>
      <c r="AL117" s="6" t="s">
        <v>125</v>
      </c>
    </row>
    <row r="118" spans="1:50" x14ac:dyDescent="0.35">
      <c r="F118" s="4"/>
      <c r="AB118" s="4"/>
      <c r="AC118" s="3"/>
      <c r="AD118" s="3"/>
      <c r="AE118" s="3"/>
      <c r="AF118" s="3"/>
      <c r="AG118" s="3"/>
      <c r="AH118" s="3"/>
      <c r="AI118" s="17"/>
      <c r="AJ118" s="3"/>
      <c r="AK118" s="17" t="s">
        <v>722</v>
      </c>
      <c r="AL118" s="6" t="s">
        <v>125</v>
      </c>
    </row>
    <row r="119" spans="1:50" x14ac:dyDescent="0.35">
      <c r="F119" s="4"/>
      <c r="AB119" s="4"/>
      <c r="AC119" s="3"/>
      <c r="AD119" s="3"/>
      <c r="AE119" s="3"/>
      <c r="AF119" s="3"/>
      <c r="AG119" s="3"/>
      <c r="AH119" s="3"/>
      <c r="AI119" s="17"/>
      <c r="AJ119" s="3"/>
      <c r="AK119" s="17" t="s">
        <v>723</v>
      </c>
      <c r="AL119" s="40" t="s">
        <v>133</v>
      </c>
    </row>
    <row r="120" spans="1:50" x14ac:dyDescent="0.35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50" x14ac:dyDescent="0.35">
      <c r="A121" s="38" t="s">
        <v>50</v>
      </c>
      <c r="B121" s="38"/>
      <c r="C121" s="38"/>
      <c r="D121" s="38"/>
      <c r="F121" s="38" t="s">
        <v>51</v>
      </c>
      <c r="G121" s="38"/>
      <c r="H121" s="38"/>
      <c r="I121" s="38"/>
      <c r="K121" s="38" t="s">
        <v>52</v>
      </c>
      <c r="L121" s="38"/>
      <c r="M121" s="38"/>
      <c r="N121" s="38"/>
      <c r="O121" s="3"/>
      <c r="P121" s="38" t="s">
        <v>50</v>
      </c>
      <c r="Q121" s="38"/>
      <c r="R121" s="38"/>
      <c r="S121" s="39"/>
      <c r="T121" s="3"/>
      <c r="U121" s="3"/>
      <c r="V121" s="3"/>
      <c r="W121" s="17"/>
      <c r="X121" s="3"/>
      <c r="Y121" s="17"/>
      <c r="Z121" s="3"/>
      <c r="AA121" s="4"/>
      <c r="AB121" s="38" t="s">
        <v>51</v>
      </c>
      <c r="AC121" s="38"/>
      <c r="AD121" s="38"/>
      <c r="AE121" s="39"/>
      <c r="AF121" s="3"/>
      <c r="AG121" s="3"/>
      <c r="AH121" s="3"/>
      <c r="AI121" s="17"/>
      <c r="AJ121" s="3"/>
      <c r="AK121" s="17"/>
      <c r="AL121" s="3"/>
      <c r="AN121" s="38" t="s">
        <v>52</v>
      </c>
      <c r="AO121" s="38"/>
      <c r="AP121" s="38"/>
      <c r="AQ121" s="39"/>
      <c r="AR121" s="3"/>
      <c r="AS121" s="3"/>
      <c r="AT121" s="3"/>
      <c r="AU121" s="17"/>
      <c r="AV121" s="3"/>
      <c r="AW121" s="17"/>
      <c r="AX121" s="3"/>
    </row>
    <row r="122" spans="1:50" x14ac:dyDescent="0.35">
      <c r="A122" s="5"/>
      <c r="B122" s="7" t="s">
        <v>57</v>
      </c>
      <c r="C122" s="7" t="s">
        <v>1</v>
      </c>
      <c r="D122" s="7" t="s">
        <v>53</v>
      </c>
      <c r="F122" s="5"/>
      <c r="G122" s="7" t="s">
        <v>57</v>
      </c>
      <c r="H122" s="7" t="s">
        <v>1</v>
      </c>
      <c r="I122" s="7" t="s">
        <v>53</v>
      </c>
      <c r="K122" s="5"/>
      <c r="L122" s="7" t="s">
        <v>57</v>
      </c>
      <c r="M122" s="7" t="s">
        <v>1</v>
      </c>
      <c r="N122" s="7" t="s">
        <v>53</v>
      </c>
      <c r="O122" s="16"/>
      <c r="P122" s="5"/>
      <c r="Q122" s="7" t="s">
        <v>57</v>
      </c>
      <c r="R122" s="7" t="s">
        <v>1</v>
      </c>
      <c r="S122" s="7" t="s">
        <v>53</v>
      </c>
      <c r="T122" s="7" t="s">
        <v>123</v>
      </c>
      <c r="U122" s="7" t="s">
        <v>58</v>
      </c>
      <c r="V122" s="7" t="s">
        <v>60</v>
      </c>
      <c r="W122" s="13" t="s">
        <v>53</v>
      </c>
      <c r="X122" s="7" t="s">
        <v>2</v>
      </c>
      <c r="Y122" s="13" t="s">
        <v>63</v>
      </c>
      <c r="Z122" s="7" t="s">
        <v>59</v>
      </c>
      <c r="AA122" s="4"/>
      <c r="AB122" s="5"/>
      <c r="AC122" s="7" t="s">
        <v>57</v>
      </c>
      <c r="AD122" s="7" t="s">
        <v>1</v>
      </c>
      <c r="AE122" s="7" t="s">
        <v>53</v>
      </c>
      <c r="AF122" s="7" t="s">
        <v>123</v>
      </c>
      <c r="AG122" s="7" t="s">
        <v>58</v>
      </c>
      <c r="AH122" s="7" t="s">
        <v>60</v>
      </c>
      <c r="AI122" s="13" t="s">
        <v>53</v>
      </c>
      <c r="AJ122" s="7" t="s">
        <v>2</v>
      </c>
      <c r="AK122" s="13" t="s">
        <v>63</v>
      </c>
      <c r="AL122" s="7" t="s">
        <v>59</v>
      </c>
      <c r="AN122" s="5"/>
      <c r="AO122" s="7" t="s">
        <v>57</v>
      </c>
      <c r="AP122" s="7" t="s">
        <v>1</v>
      </c>
      <c r="AQ122" s="7" t="s">
        <v>53</v>
      </c>
      <c r="AR122" s="7" t="s">
        <v>123</v>
      </c>
      <c r="AS122" s="7" t="s">
        <v>58</v>
      </c>
      <c r="AT122" s="7" t="s">
        <v>60</v>
      </c>
      <c r="AU122" s="13" t="s">
        <v>53</v>
      </c>
      <c r="AV122" s="7" t="s">
        <v>2</v>
      </c>
      <c r="AW122" s="13" t="s">
        <v>63</v>
      </c>
      <c r="AX122" s="7" t="s">
        <v>59</v>
      </c>
    </row>
    <row r="123" spans="1:50" x14ac:dyDescent="0.35">
      <c r="A123" s="5" t="s">
        <v>34</v>
      </c>
      <c r="B123" s="6">
        <v>2</v>
      </c>
      <c r="C123" s="6">
        <v>109</v>
      </c>
      <c r="D123" s="11">
        <v>26.781326781326701</v>
      </c>
      <c r="F123" s="5" t="s">
        <v>34</v>
      </c>
      <c r="G123" s="6">
        <v>2</v>
      </c>
      <c r="H123" s="6">
        <v>25</v>
      </c>
      <c r="I123" s="11">
        <v>20</v>
      </c>
      <c r="K123" s="5" t="s">
        <v>34</v>
      </c>
      <c r="L123" s="43">
        <v>1</v>
      </c>
      <c r="M123" s="6">
        <v>201</v>
      </c>
      <c r="N123" s="11">
        <v>73.626373626373606</v>
      </c>
      <c r="O123" s="3"/>
      <c r="P123" s="5" t="s">
        <v>34</v>
      </c>
      <c r="Q123" s="6">
        <v>2</v>
      </c>
      <c r="R123" s="6">
        <v>109</v>
      </c>
      <c r="S123" s="11">
        <v>26.781326781326701</v>
      </c>
      <c r="T123" s="6">
        <v>2</v>
      </c>
      <c r="U123" s="6" t="s">
        <v>725</v>
      </c>
      <c r="V123" s="6">
        <v>175</v>
      </c>
      <c r="W123" s="11">
        <v>42.997542997543</v>
      </c>
      <c r="X123" s="6">
        <v>9</v>
      </c>
      <c r="Y123" s="11">
        <f t="shared" ref="Y123:Y129" si="24">X123/T123</f>
        <v>4.5</v>
      </c>
      <c r="Z123" s="6" t="s">
        <v>61</v>
      </c>
      <c r="AA123" s="4"/>
      <c r="AB123" s="5" t="s">
        <v>34</v>
      </c>
      <c r="AC123" s="6">
        <v>2</v>
      </c>
      <c r="AD123" s="6">
        <v>25</v>
      </c>
      <c r="AE123" s="11">
        <v>20</v>
      </c>
      <c r="AF123" s="6">
        <v>4</v>
      </c>
      <c r="AG123" s="6" t="s">
        <v>758</v>
      </c>
      <c r="AH123" s="6">
        <v>65</v>
      </c>
      <c r="AI123" s="11">
        <v>52</v>
      </c>
      <c r="AJ123" s="6">
        <v>5</v>
      </c>
      <c r="AK123" s="11">
        <f t="shared" ref="AK123:AK124" si="25">AJ123/AF123</f>
        <v>1.25</v>
      </c>
      <c r="AL123" s="6" t="s">
        <v>134</v>
      </c>
      <c r="AN123" s="5" t="s">
        <v>34</v>
      </c>
      <c r="AO123" s="43">
        <v>1</v>
      </c>
      <c r="AP123" s="6">
        <v>201</v>
      </c>
      <c r="AQ123" s="11">
        <v>73.626373626373606</v>
      </c>
      <c r="AR123" s="43"/>
      <c r="AS123" s="43"/>
      <c r="AT123" s="43"/>
      <c r="AU123" s="43"/>
      <c r="AV123" s="43"/>
      <c r="AW123" s="43"/>
      <c r="AX123" s="43"/>
    </row>
    <row r="124" spans="1:50" x14ac:dyDescent="0.35">
      <c r="A124" s="5" t="s">
        <v>36</v>
      </c>
      <c r="B124" s="6">
        <v>2</v>
      </c>
      <c r="C124" s="6">
        <v>43</v>
      </c>
      <c r="D124" s="11">
        <v>21.717171717171698</v>
      </c>
      <c r="F124" s="5" t="s">
        <v>36</v>
      </c>
      <c r="G124" s="6">
        <v>2</v>
      </c>
      <c r="H124" s="6">
        <v>20</v>
      </c>
      <c r="I124" s="11">
        <v>24.390243902439</v>
      </c>
      <c r="K124" s="5" t="s">
        <v>36</v>
      </c>
      <c r="L124" s="43">
        <v>1</v>
      </c>
      <c r="M124" s="6">
        <v>69</v>
      </c>
      <c r="N124" s="11">
        <v>41.818181818181799</v>
      </c>
      <c r="O124" s="3"/>
      <c r="P124" s="5" t="s">
        <v>36</v>
      </c>
      <c r="Q124" s="6">
        <v>2</v>
      </c>
      <c r="R124" s="6">
        <v>43</v>
      </c>
      <c r="S124" s="11">
        <v>21.717171717171698</v>
      </c>
      <c r="T124" s="6">
        <v>3</v>
      </c>
      <c r="U124" s="6" t="s">
        <v>727</v>
      </c>
      <c r="V124" s="6">
        <v>125</v>
      </c>
      <c r="W124" s="11">
        <v>63.1313131313131</v>
      </c>
      <c r="X124" s="6">
        <v>9</v>
      </c>
      <c r="Y124" s="11">
        <f t="shared" si="24"/>
        <v>3</v>
      </c>
      <c r="Z124" s="6" t="s">
        <v>61</v>
      </c>
      <c r="AA124" s="4"/>
      <c r="AB124" s="5" t="s">
        <v>36</v>
      </c>
      <c r="AC124" s="6">
        <v>2</v>
      </c>
      <c r="AD124" s="6">
        <v>20</v>
      </c>
      <c r="AE124" s="11">
        <v>24.390243902439</v>
      </c>
      <c r="AF124" s="6">
        <v>6</v>
      </c>
      <c r="AG124" s="6" t="s">
        <v>761</v>
      </c>
      <c r="AH124" s="6">
        <v>59</v>
      </c>
      <c r="AI124" s="11">
        <v>71.951219512195095</v>
      </c>
      <c r="AJ124" s="6">
        <v>6</v>
      </c>
      <c r="AK124" s="11">
        <f t="shared" si="25"/>
        <v>1</v>
      </c>
      <c r="AL124" s="40" t="s">
        <v>133</v>
      </c>
      <c r="AN124" s="5" t="s">
        <v>36</v>
      </c>
      <c r="AO124" s="43">
        <v>1</v>
      </c>
      <c r="AP124" s="6">
        <v>69</v>
      </c>
      <c r="AQ124" s="11">
        <v>41.818181818181799</v>
      </c>
      <c r="AR124" s="43"/>
      <c r="AS124" s="43"/>
      <c r="AT124" s="43"/>
      <c r="AU124" s="43"/>
      <c r="AV124" s="43"/>
      <c r="AW124" s="43"/>
      <c r="AX124" s="43"/>
    </row>
    <row r="125" spans="1:50" x14ac:dyDescent="0.35">
      <c r="A125" s="5" t="s">
        <v>38</v>
      </c>
      <c r="B125" s="6">
        <v>2</v>
      </c>
      <c r="C125" s="6">
        <v>34</v>
      </c>
      <c r="D125" s="11">
        <v>18.681318681318601</v>
      </c>
      <c r="F125" s="5" t="s">
        <v>38</v>
      </c>
      <c r="G125" s="43">
        <v>1</v>
      </c>
      <c r="H125" s="6">
        <v>98</v>
      </c>
      <c r="I125" s="11">
        <v>98.989898989898904</v>
      </c>
      <c r="K125" s="5" t="s">
        <v>38</v>
      </c>
      <c r="L125" s="43">
        <v>1</v>
      </c>
      <c r="M125" s="6">
        <v>77</v>
      </c>
      <c r="N125" s="11">
        <v>48.734177215189803</v>
      </c>
      <c r="O125" s="3"/>
      <c r="P125" s="5" t="s">
        <v>38</v>
      </c>
      <c r="Q125" s="6">
        <v>2</v>
      </c>
      <c r="R125" s="6">
        <v>34</v>
      </c>
      <c r="S125" s="11">
        <v>18.681318681318601</v>
      </c>
      <c r="T125" s="6">
        <v>2</v>
      </c>
      <c r="U125" s="6" t="s">
        <v>729</v>
      </c>
      <c r="V125" s="6">
        <v>134</v>
      </c>
      <c r="W125" s="11">
        <v>73.626373626373606</v>
      </c>
      <c r="X125" s="6">
        <v>9</v>
      </c>
      <c r="Y125" s="11">
        <f t="shared" si="24"/>
        <v>4.5</v>
      </c>
      <c r="Z125" s="6" t="s">
        <v>61</v>
      </c>
      <c r="AB125" s="5" t="s">
        <v>38</v>
      </c>
      <c r="AC125" s="43">
        <v>1</v>
      </c>
      <c r="AD125" s="6">
        <v>98</v>
      </c>
      <c r="AE125" s="11">
        <v>98.989898989898904</v>
      </c>
      <c r="AF125" s="43"/>
      <c r="AG125" s="43"/>
      <c r="AH125" s="43"/>
      <c r="AI125" s="44"/>
      <c r="AJ125" s="43"/>
      <c r="AK125" s="43"/>
      <c r="AL125" s="43"/>
      <c r="AN125" s="5" t="s">
        <v>38</v>
      </c>
      <c r="AO125" s="43">
        <v>1</v>
      </c>
      <c r="AP125" s="6">
        <v>77</v>
      </c>
      <c r="AQ125" s="11">
        <v>48.734177215189803</v>
      </c>
      <c r="AR125" s="43"/>
      <c r="AS125" s="43"/>
      <c r="AT125" s="43"/>
      <c r="AU125" s="43"/>
      <c r="AV125" s="43"/>
      <c r="AW125" s="43"/>
      <c r="AX125" s="43"/>
    </row>
    <row r="126" spans="1:50" x14ac:dyDescent="0.35">
      <c r="A126" s="5" t="s">
        <v>40</v>
      </c>
      <c r="B126" s="6">
        <v>4</v>
      </c>
      <c r="C126" s="6">
        <v>32</v>
      </c>
      <c r="D126" s="11">
        <v>16.161616161616099</v>
      </c>
      <c r="F126" s="5" t="s">
        <v>40</v>
      </c>
      <c r="G126" s="43">
        <v>1</v>
      </c>
      <c r="H126" s="6">
        <v>80</v>
      </c>
      <c r="I126" s="11">
        <v>74.766355140186903</v>
      </c>
      <c r="K126" s="5" t="s">
        <v>40</v>
      </c>
      <c r="L126" s="43">
        <v>1</v>
      </c>
      <c r="M126" s="6">
        <v>87</v>
      </c>
      <c r="N126" s="11">
        <v>53.374233128834298</v>
      </c>
      <c r="O126" s="3"/>
      <c r="P126" s="5" t="s">
        <v>40</v>
      </c>
      <c r="Q126" s="6">
        <v>4</v>
      </c>
      <c r="R126" s="6">
        <v>32</v>
      </c>
      <c r="S126" s="11">
        <v>16.161616161616099</v>
      </c>
      <c r="T126" s="6">
        <v>4</v>
      </c>
      <c r="U126" s="6" t="s">
        <v>731</v>
      </c>
      <c r="V126" s="6">
        <v>45</v>
      </c>
      <c r="W126" s="11">
        <v>22.727272727272702</v>
      </c>
      <c r="X126" s="6">
        <v>13</v>
      </c>
      <c r="Y126" s="11">
        <f t="shared" si="24"/>
        <v>3.25</v>
      </c>
      <c r="Z126" s="6" t="s">
        <v>61</v>
      </c>
      <c r="AB126" s="5" t="s">
        <v>40</v>
      </c>
      <c r="AC126" s="43">
        <v>1</v>
      </c>
      <c r="AD126" s="6">
        <v>80</v>
      </c>
      <c r="AE126" s="11">
        <v>74.766355140186903</v>
      </c>
      <c r="AF126" s="43"/>
      <c r="AG126" s="43"/>
      <c r="AH126" s="43"/>
      <c r="AI126" s="44"/>
      <c r="AJ126" s="43"/>
      <c r="AK126" s="43"/>
      <c r="AL126" s="43"/>
      <c r="AN126" s="5" t="s">
        <v>40</v>
      </c>
      <c r="AO126" s="43">
        <v>1</v>
      </c>
      <c r="AP126" s="6">
        <v>87</v>
      </c>
      <c r="AQ126" s="11">
        <v>53.374233128834298</v>
      </c>
      <c r="AR126" s="43"/>
      <c r="AS126" s="43"/>
      <c r="AT126" s="43"/>
      <c r="AU126" s="43"/>
      <c r="AV126" s="43"/>
      <c r="AW126" s="43"/>
      <c r="AX126" s="43"/>
    </row>
    <row r="127" spans="1:50" x14ac:dyDescent="0.35">
      <c r="A127" s="5" t="s">
        <v>98</v>
      </c>
      <c r="B127" s="14">
        <v>-1</v>
      </c>
      <c r="C127" s="14"/>
      <c r="D127" s="15"/>
      <c r="F127" s="5" t="s">
        <v>98</v>
      </c>
      <c r="G127" s="43">
        <v>1</v>
      </c>
      <c r="H127" s="6">
        <v>35</v>
      </c>
      <c r="I127" s="11">
        <v>54.6875</v>
      </c>
      <c r="K127" s="5" t="s">
        <v>98</v>
      </c>
      <c r="L127" s="6">
        <v>3</v>
      </c>
      <c r="M127" s="6">
        <v>11</v>
      </c>
      <c r="N127" s="11">
        <v>7.0512820512820502</v>
      </c>
      <c r="O127" s="3"/>
      <c r="P127" s="5" t="s">
        <v>98</v>
      </c>
      <c r="Q127" s="14"/>
      <c r="R127" s="14"/>
      <c r="S127" s="15"/>
      <c r="T127" s="6">
        <v>5</v>
      </c>
      <c r="U127" s="6" t="s">
        <v>735</v>
      </c>
      <c r="V127" s="6">
        <v>112</v>
      </c>
      <c r="W127" s="11">
        <v>59.259259259259203</v>
      </c>
      <c r="X127" s="6">
        <v>13</v>
      </c>
      <c r="Y127" s="11">
        <f t="shared" si="24"/>
        <v>2.6</v>
      </c>
      <c r="Z127" s="6" t="s">
        <v>61</v>
      </c>
      <c r="AB127" s="5" t="s">
        <v>98</v>
      </c>
      <c r="AC127" s="43">
        <v>1</v>
      </c>
      <c r="AD127" s="6">
        <v>35</v>
      </c>
      <c r="AE127" s="11">
        <v>54.6875</v>
      </c>
      <c r="AF127" s="43"/>
      <c r="AG127" s="43"/>
      <c r="AH127" s="43"/>
      <c r="AI127" s="44"/>
      <c r="AJ127" s="43"/>
      <c r="AK127" s="43"/>
      <c r="AL127" s="43"/>
      <c r="AN127" s="5" t="s">
        <v>98</v>
      </c>
      <c r="AO127" s="6">
        <v>3</v>
      </c>
      <c r="AP127" s="6">
        <v>11</v>
      </c>
      <c r="AQ127" s="11">
        <v>7.0512820512820502</v>
      </c>
      <c r="AR127" s="6">
        <v>5</v>
      </c>
      <c r="AS127" s="6" t="s">
        <v>819</v>
      </c>
      <c r="AT127" s="6">
        <v>79</v>
      </c>
      <c r="AU127" s="11">
        <v>50.6410256410256</v>
      </c>
      <c r="AV127" s="6">
        <v>5</v>
      </c>
      <c r="AW127" s="11">
        <f t="shared" ref="AW127:AW128" si="26">AV127/AR127</f>
        <v>1</v>
      </c>
      <c r="AX127" s="40" t="s">
        <v>133</v>
      </c>
    </row>
    <row r="128" spans="1:50" x14ac:dyDescent="0.35">
      <c r="A128" s="5" t="s">
        <v>100</v>
      </c>
      <c r="B128" s="6">
        <v>7</v>
      </c>
      <c r="C128" s="6">
        <v>3</v>
      </c>
      <c r="D128" s="11">
        <v>1.6666666666666601</v>
      </c>
      <c r="F128" s="5" t="s">
        <v>100</v>
      </c>
      <c r="G128" s="43">
        <v>1</v>
      </c>
      <c r="H128" s="6">
        <v>30</v>
      </c>
      <c r="I128" s="11">
        <v>25.4237288135593</v>
      </c>
      <c r="K128" s="5" t="s">
        <v>100</v>
      </c>
      <c r="L128" s="6">
        <v>5</v>
      </c>
      <c r="M128" s="6">
        <v>3</v>
      </c>
      <c r="N128" s="11">
        <v>1.7341040462427699</v>
      </c>
      <c r="O128" s="3"/>
      <c r="P128" s="5" t="s">
        <v>100</v>
      </c>
      <c r="Q128" s="6">
        <v>7</v>
      </c>
      <c r="R128" s="6">
        <v>3</v>
      </c>
      <c r="S128" s="11">
        <v>1.6666666666666601</v>
      </c>
      <c r="T128" s="6">
        <v>5</v>
      </c>
      <c r="U128" s="6" t="s">
        <v>737</v>
      </c>
      <c r="V128" s="6">
        <v>40</v>
      </c>
      <c r="W128" s="11">
        <v>22.2222222222222</v>
      </c>
      <c r="X128" s="6">
        <v>10</v>
      </c>
      <c r="Y128" s="11">
        <f t="shared" si="24"/>
        <v>2</v>
      </c>
      <c r="Z128" s="6" t="s">
        <v>61</v>
      </c>
      <c r="AB128" s="5" t="s">
        <v>100</v>
      </c>
      <c r="AC128" s="43">
        <v>1</v>
      </c>
      <c r="AD128" s="6">
        <v>30</v>
      </c>
      <c r="AE128" s="11">
        <v>25.4237288135593</v>
      </c>
      <c r="AF128" s="43"/>
      <c r="AG128" s="43"/>
      <c r="AH128" s="43"/>
      <c r="AI128" s="44"/>
      <c r="AJ128" s="43"/>
      <c r="AK128" s="43"/>
      <c r="AL128" s="43"/>
      <c r="AN128" s="5" t="s">
        <v>100</v>
      </c>
      <c r="AO128" s="6">
        <v>5</v>
      </c>
      <c r="AP128" s="6">
        <v>3</v>
      </c>
      <c r="AQ128" s="11">
        <v>1.7341040462427699</v>
      </c>
      <c r="AR128" s="6">
        <v>5</v>
      </c>
      <c r="AS128" s="6" t="s">
        <v>822</v>
      </c>
      <c r="AT128" s="6">
        <v>109</v>
      </c>
      <c r="AU128" s="11">
        <v>63.005780346820799</v>
      </c>
      <c r="AV128" s="6">
        <v>10</v>
      </c>
      <c r="AW128" s="11">
        <f t="shared" si="26"/>
        <v>2</v>
      </c>
      <c r="AX128" s="6" t="s">
        <v>61</v>
      </c>
    </row>
    <row r="129" spans="1:50" x14ac:dyDescent="0.35">
      <c r="A129" s="5" t="s">
        <v>103</v>
      </c>
      <c r="B129" s="6">
        <v>4</v>
      </c>
      <c r="C129" s="6">
        <v>7</v>
      </c>
      <c r="D129" s="11">
        <v>4.43037974683544</v>
      </c>
      <c r="F129" s="5" t="s">
        <v>103</v>
      </c>
      <c r="G129" s="43">
        <v>1</v>
      </c>
      <c r="H129" s="6">
        <v>67</v>
      </c>
      <c r="I129" s="11">
        <v>69.7916666666666</v>
      </c>
      <c r="K129" s="5" t="s">
        <v>103</v>
      </c>
      <c r="L129" s="43">
        <v>1</v>
      </c>
      <c r="M129" s="6">
        <v>32</v>
      </c>
      <c r="N129" s="11">
        <v>23.3576642335766</v>
      </c>
      <c r="O129" s="3"/>
      <c r="P129" s="5" t="s">
        <v>103</v>
      </c>
      <c r="Q129" s="6">
        <v>4</v>
      </c>
      <c r="R129" s="6">
        <v>7</v>
      </c>
      <c r="S129" s="11">
        <v>4.43037974683544</v>
      </c>
      <c r="T129" s="6">
        <v>6</v>
      </c>
      <c r="U129" s="6" t="s">
        <v>744</v>
      </c>
      <c r="V129" s="6">
        <v>26</v>
      </c>
      <c r="W129" s="11">
        <v>16.455696202531598</v>
      </c>
      <c r="X129" s="6">
        <v>16</v>
      </c>
      <c r="Y129" s="11">
        <f t="shared" si="24"/>
        <v>2.6666666666666665</v>
      </c>
      <c r="Z129" s="6" t="s">
        <v>62</v>
      </c>
      <c r="AB129" s="5" t="s">
        <v>103</v>
      </c>
      <c r="AC129" s="43">
        <v>1</v>
      </c>
      <c r="AD129" s="6">
        <v>67</v>
      </c>
      <c r="AE129" s="11">
        <v>69.7916666666666</v>
      </c>
      <c r="AF129" s="43"/>
      <c r="AG129" s="43"/>
      <c r="AH129" s="43"/>
      <c r="AI129" s="44"/>
      <c r="AJ129" s="43"/>
      <c r="AK129" s="43"/>
      <c r="AL129" s="43"/>
      <c r="AN129" s="5" t="s">
        <v>103</v>
      </c>
      <c r="AO129" s="43">
        <v>1</v>
      </c>
      <c r="AP129" s="6">
        <v>32</v>
      </c>
      <c r="AQ129" s="11">
        <v>23.3576642335766</v>
      </c>
      <c r="AR129" s="43"/>
      <c r="AS129" s="43"/>
      <c r="AT129" s="43"/>
      <c r="AU129" s="44"/>
      <c r="AV129" s="43"/>
      <c r="AW129" s="44"/>
      <c r="AX129" s="50"/>
    </row>
    <row r="130" spans="1:50" x14ac:dyDescent="0.35">
      <c r="A130" s="5" t="s">
        <v>105</v>
      </c>
      <c r="B130" s="43">
        <v>1</v>
      </c>
      <c r="C130" s="6">
        <v>46</v>
      </c>
      <c r="D130" s="11">
        <v>24.5989304812834</v>
      </c>
      <c r="F130" s="5" t="s">
        <v>105</v>
      </c>
      <c r="G130" s="6">
        <v>2</v>
      </c>
      <c r="H130" s="6">
        <v>18</v>
      </c>
      <c r="I130" s="11">
        <v>32.142857142857103</v>
      </c>
      <c r="K130" s="5" t="s">
        <v>105</v>
      </c>
      <c r="L130" s="43">
        <v>1</v>
      </c>
      <c r="M130" s="6">
        <v>86</v>
      </c>
      <c r="N130" s="11">
        <v>54.088050314465399</v>
      </c>
      <c r="O130" s="3"/>
      <c r="P130" s="5" t="s">
        <v>105</v>
      </c>
      <c r="Q130" s="43">
        <v>1</v>
      </c>
      <c r="R130" s="6">
        <v>46</v>
      </c>
      <c r="S130" s="11">
        <v>24.5989304812834</v>
      </c>
      <c r="T130" s="43"/>
      <c r="U130" s="43"/>
      <c r="V130" s="43"/>
      <c r="W130" s="44"/>
      <c r="X130" s="43"/>
      <c r="Y130" s="43"/>
      <c r="Z130" s="43"/>
      <c r="AB130" s="5" t="s">
        <v>105</v>
      </c>
      <c r="AC130" s="6">
        <v>2</v>
      </c>
      <c r="AD130" s="6">
        <v>18</v>
      </c>
      <c r="AE130" s="11">
        <v>32.142857142857103</v>
      </c>
      <c r="AF130" s="6">
        <v>13</v>
      </c>
      <c r="AG130" s="6" t="s">
        <v>770</v>
      </c>
      <c r="AH130" s="6">
        <v>22</v>
      </c>
      <c r="AI130" s="11">
        <v>39.285714285714199</v>
      </c>
      <c r="AJ130" s="6">
        <v>16</v>
      </c>
      <c r="AK130" s="11">
        <f t="shared" ref="AK130:AK136" si="27">AJ130/AF130</f>
        <v>1.2307692307692308</v>
      </c>
      <c r="AL130" s="6" t="s">
        <v>65</v>
      </c>
      <c r="AN130" s="5" t="s">
        <v>105</v>
      </c>
      <c r="AO130" s="43">
        <v>1</v>
      </c>
      <c r="AP130" s="6">
        <v>86</v>
      </c>
      <c r="AQ130" s="11">
        <v>54.088050314465399</v>
      </c>
      <c r="AR130" s="43"/>
      <c r="AS130" s="43"/>
      <c r="AT130" s="43"/>
      <c r="AU130" s="44"/>
      <c r="AV130" s="43"/>
      <c r="AW130" s="43"/>
      <c r="AX130" s="43"/>
    </row>
    <row r="131" spans="1:50" x14ac:dyDescent="0.35">
      <c r="A131" s="5" t="s">
        <v>107</v>
      </c>
      <c r="B131" s="43">
        <v>1</v>
      </c>
      <c r="C131" s="6">
        <v>33</v>
      </c>
      <c r="D131" s="11">
        <v>21.710526315789402</v>
      </c>
      <c r="F131" s="5" t="s">
        <v>107</v>
      </c>
      <c r="G131" s="43">
        <v>1</v>
      </c>
      <c r="H131" s="6">
        <v>44</v>
      </c>
      <c r="I131" s="11">
        <v>50</v>
      </c>
      <c r="K131" s="5" t="s">
        <v>107</v>
      </c>
      <c r="L131" s="43">
        <v>1</v>
      </c>
      <c r="M131" s="6">
        <v>51</v>
      </c>
      <c r="N131" s="11">
        <v>36.956521739130402</v>
      </c>
      <c r="O131" s="3"/>
      <c r="P131" s="5" t="s">
        <v>107</v>
      </c>
      <c r="Q131" s="43">
        <v>1</v>
      </c>
      <c r="R131" s="6">
        <v>33</v>
      </c>
      <c r="S131" s="11">
        <v>21.710526315789402</v>
      </c>
      <c r="T131" s="43"/>
      <c r="U131" s="43"/>
      <c r="V131" s="43"/>
      <c r="W131" s="44"/>
      <c r="X131" s="43"/>
      <c r="Y131" s="43"/>
      <c r="Z131" s="43"/>
      <c r="AB131" s="5" t="s">
        <v>107</v>
      </c>
      <c r="AC131" s="43">
        <v>1</v>
      </c>
      <c r="AD131" s="6">
        <v>44</v>
      </c>
      <c r="AE131" s="11">
        <v>50</v>
      </c>
      <c r="AF131" s="43"/>
      <c r="AG131" s="43"/>
      <c r="AH131" s="43"/>
      <c r="AI131" s="44"/>
      <c r="AJ131" s="43"/>
      <c r="AK131" s="43"/>
      <c r="AL131" s="43"/>
      <c r="AN131" s="5" t="s">
        <v>107</v>
      </c>
      <c r="AO131" s="43">
        <v>1</v>
      </c>
      <c r="AP131" s="6">
        <v>51</v>
      </c>
      <c r="AQ131" s="11">
        <v>36.956521739130402</v>
      </c>
      <c r="AR131" s="43"/>
      <c r="AS131" s="43"/>
      <c r="AT131" s="43"/>
      <c r="AU131" s="44"/>
      <c r="AV131" s="43"/>
      <c r="AW131" s="43"/>
      <c r="AX131" s="43"/>
    </row>
    <row r="132" spans="1:50" x14ac:dyDescent="0.35">
      <c r="A132" s="5" t="s">
        <v>109</v>
      </c>
      <c r="B132" s="6">
        <v>5</v>
      </c>
      <c r="C132" s="6">
        <v>8</v>
      </c>
      <c r="D132" s="11">
        <v>6.1068702290076304</v>
      </c>
      <c r="F132" s="5" t="s">
        <v>109</v>
      </c>
      <c r="G132" s="6">
        <v>2</v>
      </c>
      <c r="H132" s="6">
        <v>23</v>
      </c>
      <c r="I132" s="11">
        <v>43.396226415094297</v>
      </c>
      <c r="K132" s="5" t="s">
        <v>109</v>
      </c>
      <c r="L132" s="6">
        <v>2</v>
      </c>
      <c r="M132" s="6">
        <v>32</v>
      </c>
      <c r="N132" s="11">
        <v>25.1968503937007</v>
      </c>
      <c r="O132" s="3"/>
      <c r="P132" s="5" t="s">
        <v>109</v>
      </c>
      <c r="Q132" s="6">
        <v>5</v>
      </c>
      <c r="R132" s="6">
        <v>8</v>
      </c>
      <c r="S132" s="11">
        <v>6.1068702290076304</v>
      </c>
      <c r="T132" s="6">
        <v>15</v>
      </c>
      <c r="U132" s="6" t="s">
        <v>752</v>
      </c>
      <c r="V132" s="6">
        <v>28</v>
      </c>
      <c r="W132" s="11">
        <v>21.374045801526702</v>
      </c>
      <c r="X132" s="6">
        <v>20</v>
      </c>
      <c r="Y132" s="11">
        <f t="shared" ref="Y132" si="28">X132/T132</f>
        <v>1.3333333333333333</v>
      </c>
      <c r="Z132" s="6" t="s">
        <v>62</v>
      </c>
      <c r="AB132" s="5" t="s">
        <v>109</v>
      </c>
      <c r="AC132" s="6">
        <v>2</v>
      </c>
      <c r="AD132" s="6">
        <v>23</v>
      </c>
      <c r="AE132" s="11">
        <v>43.396226415094297</v>
      </c>
      <c r="AF132" s="6">
        <v>5</v>
      </c>
      <c r="AG132" s="6" t="s">
        <v>774</v>
      </c>
      <c r="AH132" s="6">
        <v>25</v>
      </c>
      <c r="AI132" s="11">
        <v>47.169811320754697</v>
      </c>
      <c r="AJ132" s="6">
        <v>5</v>
      </c>
      <c r="AK132" s="11">
        <f t="shared" si="27"/>
        <v>1</v>
      </c>
      <c r="AL132" s="6" t="s">
        <v>125</v>
      </c>
      <c r="AN132" s="5" t="s">
        <v>109</v>
      </c>
      <c r="AO132" s="6">
        <v>2</v>
      </c>
      <c r="AP132" s="6">
        <v>32</v>
      </c>
      <c r="AQ132" s="11">
        <v>25.1968503937007</v>
      </c>
      <c r="AR132" s="6">
        <v>15</v>
      </c>
      <c r="AS132" s="6" t="s">
        <v>753</v>
      </c>
      <c r="AT132" s="6">
        <v>37</v>
      </c>
      <c r="AU132" s="11">
        <v>29.133858267716501</v>
      </c>
      <c r="AV132" s="6">
        <v>5</v>
      </c>
      <c r="AW132" s="11">
        <f t="shared" ref="AW132" si="29">AV132/AR132</f>
        <v>0.33333333333333331</v>
      </c>
      <c r="AX132" s="6" t="s">
        <v>64</v>
      </c>
    </row>
    <row r="133" spans="1:50" x14ac:dyDescent="0.35">
      <c r="F133" s="5" t="s">
        <v>112</v>
      </c>
      <c r="G133" s="6">
        <v>4</v>
      </c>
      <c r="H133" s="6">
        <v>12</v>
      </c>
      <c r="I133" s="11">
        <v>14.814814814814801</v>
      </c>
      <c r="AB133" s="5" t="s">
        <v>112</v>
      </c>
      <c r="AC133" s="6">
        <v>4</v>
      </c>
      <c r="AD133" s="6">
        <v>12</v>
      </c>
      <c r="AE133" s="11">
        <v>14.814814814814801</v>
      </c>
      <c r="AF133" s="6">
        <v>7</v>
      </c>
      <c r="AG133" s="6" t="s">
        <v>776</v>
      </c>
      <c r="AH133" s="6">
        <v>18</v>
      </c>
      <c r="AI133" s="11">
        <v>22.2222222222222</v>
      </c>
      <c r="AJ133" s="6">
        <v>15</v>
      </c>
      <c r="AK133" s="11">
        <f t="shared" si="27"/>
        <v>2.1428571428571428</v>
      </c>
      <c r="AL133" s="6" t="s">
        <v>61</v>
      </c>
    </row>
    <row r="134" spans="1:50" x14ac:dyDescent="0.35">
      <c r="F134" s="5" t="s">
        <v>114</v>
      </c>
      <c r="G134" s="6">
        <v>2</v>
      </c>
      <c r="H134" s="6">
        <v>7</v>
      </c>
      <c r="I134" s="11">
        <v>19.4444444444444</v>
      </c>
      <c r="AB134" s="5" t="s">
        <v>114</v>
      </c>
      <c r="AC134" s="6">
        <v>2</v>
      </c>
      <c r="AD134" s="6">
        <v>7</v>
      </c>
      <c r="AE134" s="11">
        <v>19.4444444444444</v>
      </c>
      <c r="AF134" s="6">
        <v>11</v>
      </c>
      <c r="AG134" s="6" t="s">
        <v>781</v>
      </c>
      <c r="AH134" s="6">
        <v>11</v>
      </c>
      <c r="AI134" s="11">
        <v>30.5555555555555</v>
      </c>
      <c r="AJ134" s="6">
        <v>12</v>
      </c>
      <c r="AK134" s="11">
        <f t="shared" si="27"/>
        <v>1.0909090909090908</v>
      </c>
      <c r="AL134" s="6" t="s">
        <v>135</v>
      </c>
    </row>
    <row r="135" spans="1:50" x14ac:dyDescent="0.35">
      <c r="F135" s="5" t="s">
        <v>116</v>
      </c>
      <c r="G135" s="6">
        <v>2</v>
      </c>
      <c r="H135" s="6">
        <v>15</v>
      </c>
      <c r="I135" s="11">
        <v>18.518518518518501</v>
      </c>
      <c r="AB135" s="5" t="s">
        <v>116</v>
      </c>
      <c r="AC135" s="6">
        <v>2</v>
      </c>
      <c r="AD135" s="6">
        <v>15</v>
      </c>
      <c r="AE135" s="11">
        <v>18.518518518518501</v>
      </c>
      <c r="AF135" s="6">
        <v>11</v>
      </c>
      <c r="AG135" s="6" t="s">
        <v>784</v>
      </c>
      <c r="AH135" s="6">
        <v>20</v>
      </c>
      <c r="AI135" s="11">
        <v>24.691358024691301</v>
      </c>
      <c r="AJ135" s="6">
        <v>14</v>
      </c>
      <c r="AK135" s="11">
        <f t="shared" si="27"/>
        <v>1.2727272727272727</v>
      </c>
      <c r="AL135" s="40" t="s">
        <v>133</v>
      </c>
    </row>
    <row r="136" spans="1:50" x14ac:dyDescent="0.35">
      <c r="F136" s="5" t="s">
        <v>118</v>
      </c>
      <c r="G136" s="6">
        <v>5</v>
      </c>
      <c r="H136" s="6">
        <v>6</v>
      </c>
      <c r="I136" s="11">
        <v>9.0909090909090899</v>
      </c>
      <c r="AB136" s="5" t="s">
        <v>118</v>
      </c>
      <c r="AC136" s="6">
        <v>5</v>
      </c>
      <c r="AD136" s="6">
        <v>6</v>
      </c>
      <c r="AE136" s="11">
        <v>9.0909090909090899</v>
      </c>
      <c r="AF136" s="6">
        <v>13</v>
      </c>
      <c r="AG136" s="6" t="s">
        <v>787</v>
      </c>
      <c r="AH136" s="6">
        <v>8</v>
      </c>
      <c r="AI136" s="11">
        <v>12.1212121212121</v>
      </c>
      <c r="AJ136" s="6">
        <v>13</v>
      </c>
      <c r="AK136" s="11">
        <f t="shared" si="27"/>
        <v>1</v>
      </c>
      <c r="AL136" s="40" t="s">
        <v>133</v>
      </c>
    </row>
    <row r="137" spans="1:50" x14ac:dyDescent="0.35">
      <c r="F137" s="5" t="s">
        <v>121</v>
      </c>
      <c r="G137" s="43">
        <v>1</v>
      </c>
      <c r="H137" s="6">
        <v>48</v>
      </c>
      <c r="I137" s="11">
        <v>97.959183673469298</v>
      </c>
      <c r="AB137" s="5" t="s">
        <v>121</v>
      </c>
      <c r="AC137" s="43">
        <v>1</v>
      </c>
      <c r="AD137" s="6">
        <v>48</v>
      </c>
      <c r="AE137" s="11">
        <v>97.959183673469298</v>
      </c>
      <c r="AF137" s="43"/>
      <c r="AG137" s="43"/>
      <c r="AH137" s="43"/>
      <c r="AI137" s="44"/>
      <c r="AJ137" s="43"/>
      <c r="AK137" s="43"/>
      <c r="AL137" s="43"/>
    </row>
    <row r="138" spans="1:50" x14ac:dyDescent="0.35">
      <c r="F138" s="5" t="s">
        <v>128</v>
      </c>
      <c r="G138" s="43">
        <v>1</v>
      </c>
      <c r="H138" s="6">
        <v>17</v>
      </c>
      <c r="I138" s="11">
        <v>34</v>
      </c>
      <c r="AB138" s="5" t="s">
        <v>128</v>
      </c>
      <c r="AC138" s="43">
        <v>1</v>
      </c>
      <c r="AD138" s="6">
        <v>17</v>
      </c>
      <c r="AE138" s="11">
        <v>34</v>
      </c>
      <c r="AF138" s="43"/>
      <c r="AG138" s="43"/>
      <c r="AH138" s="43"/>
      <c r="AI138" s="44"/>
      <c r="AJ138" s="43"/>
      <c r="AK138" s="43"/>
      <c r="AL138" s="43"/>
    </row>
    <row r="139" spans="1:50" x14ac:dyDescent="0.35">
      <c r="F139" s="5" t="s">
        <v>129</v>
      </c>
      <c r="G139" s="6">
        <v>9</v>
      </c>
      <c r="H139" s="6">
        <v>1</v>
      </c>
      <c r="I139" s="11">
        <v>2.1276595744680802</v>
      </c>
      <c r="AB139" s="5" t="s">
        <v>129</v>
      </c>
      <c r="AC139" s="6">
        <v>9</v>
      </c>
      <c r="AD139" s="6">
        <v>1</v>
      </c>
      <c r="AE139" s="11">
        <v>2.1276595744680802</v>
      </c>
      <c r="AF139" s="6">
        <v>6</v>
      </c>
      <c r="AG139" s="6" t="s">
        <v>799</v>
      </c>
      <c r="AH139" s="6">
        <v>9</v>
      </c>
      <c r="AI139" s="11">
        <v>19.1489361702127</v>
      </c>
      <c r="AJ139" s="6">
        <v>15</v>
      </c>
      <c r="AK139" s="11">
        <f t="shared" ref="AK139" si="30">AJ139/AF139</f>
        <v>2.5</v>
      </c>
      <c r="AL139" s="6" t="s">
        <v>61</v>
      </c>
    </row>
    <row r="140" spans="1:50" x14ac:dyDescent="0.35">
      <c r="F140" s="5" t="s">
        <v>130</v>
      </c>
      <c r="G140" s="43">
        <v>1</v>
      </c>
      <c r="H140" s="6">
        <v>14</v>
      </c>
      <c r="I140" s="11">
        <v>31.1111111111111</v>
      </c>
      <c r="AB140" s="5" t="s">
        <v>130</v>
      </c>
      <c r="AC140" s="43">
        <v>1</v>
      </c>
      <c r="AD140" s="6">
        <v>14</v>
      </c>
      <c r="AE140" s="11">
        <v>31.1111111111111</v>
      </c>
      <c r="AF140" s="43"/>
      <c r="AG140" s="43"/>
      <c r="AH140" s="43"/>
      <c r="AI140" s="44"/>
      <c r="AJ140" s="43"/>
      <c r="AK140" s="43"/>
      <c r="AL140" s="43"/>
    </row>
    <row r="141" spans="1:50" x14ac:dyDescent="0.35">
      <c r="F141" s="5" t="s">
        <v>131</v>
      </c>
      <c r="G141" s="43">
        <v>1</v>
      </c>
      <c r="H141" s="6">
        <v>23</v>
      </c>
      <c r="I141" s="11">
        <v>52.272727272727202</v>
      </c>
      <c r="AB141" s="5" t="s">
        <v>131</v>
      </c>
      <c r="AC141" s="43">
        <v>1</v>
      </c>
      <c r="AD141" s="6">
        <v>23</v>
      </c>
      <c r="AE141" s="11">
        <v>52.272727272727202</v>
      </c>
      <c r="AF141" s="43"/>
      <c r="AG141" s="43"/>
      <c r="AH141" s="43"/>
      <c r="AI141" s="44"/>
      <c r="AJ141" s="43"/>
      <c r="AK141" s="43"/>
      <c r="AL141" s="43"/>
    </row>
    <row r="142" spans="1:50" x14ac:dyDescent="0.35">
      <c r="F142" s="5" t="s">
        <v>132</v>
      </c>
      <c r="G142" s="14">
        <v>-1</v>
      </c>
      <c r="H142" s="14"/>
      <c r="I142" s="15"/>
      <c r="AB142" s="5" t="s">
        <v>132</v>
      </c>
      <c r="AC142" s="14"/>
      <c r="AD142" s="14"/>
      <c r="AE142" s="15"/>
      <c r="AF142" s="6">
        <v>15</v>
      </c>
      <c r="AG142" s="6" t="s">
        <v>817</v>
      </c>
      <c r="AH142" s="6">
        <v>35</v>
      </c>
      <c r="AI142" s="11">
        <v>66.037735849056602</v>
      </c>
      <c r="AJ142" s="6">
        <v>14</v>
      </c>
      <c r="AK142" s="11">
        <f t="shared" ref="AK142" si="31">AJ142/AF142</f>
        <v>0.93333333333333335</v>
      </c>
      <c r="AL142" s="40" t="s">
        <v>133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2C82-C973-470C-ACB6-721CE4A5B389}">
  <dimension ref="A1:AA224"/>
  <sheetViews>
    <sheetView workbookViewId="0"/>
  </sheetViews>
  <sheetFormatPr defaultRowHeight="14.5" x14ac:dyDescent="0.35"/>
  <cols>
    <col min="1" max="1" width="8.7265625" style="4"/>
    <col min="2" max="2" width="87.453125" style="3" customWidth="1"/>
    <col min="3" max="27" width="8.7265625" style="3"/>
  </cols>
  <sheetData>
    <row r="1" spans="1:27" s="1" customForma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5">
      <c r="A3" s="3" t="s">
        <v>97</v>
      </c>
      <c r="B3" s="3" t="s">
        <v>9</v>
      </c>
      <c r="C3" s="3" t="s">
        <v>4</v>
      </c>
      <c r="D3" s="3" t="s">
        <v>4</v>
      </c>
      <c r="E3" s="3">
        <v>4</v>
      </c>
      <c r="F3" s="3">
        <v>2</v>
      </c>
      <c r="G3" s="3">
        <v>0</v>
      </c>
      <c r="H3" s="3">
        <v>0</v>
      </c>
      <c r="I3" s="3">
        <v>0</v>
      </c>
    </row>
    <row r="4" spans="1:27" x14ac:dyDescent="0.35">
      <c r="A4" s="3" t="s">
        <v>98</v>
      </c>
      <c r="B4" s="3" t="s">
        <v>9</v>
      </c>
      <c r="C4" s="3">
        <v>34</v>
      </c>
      <c r="D4" s="3">
        <v>23.776223776223699</v>
      </c>
      <c r="E4" s="3">
        <v>4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6" spans="1:27" x14ac:dyDescent="0.35">
      <c r="A6" s="3" t="s">
        <v>113</v>
      </c>
      <c r="B6" s="3" t="s">
        <v>21</v>
      </c>
      <c r="C6" s="3" t="s">
        <v>4</v>
      </c>
      <c r="D6" s="3" t="s">
        <v>4</v>
      </c>
      <c r="E6" s="3">
        <v>12</v>
      </c>
      <c r="F6" s="3">
        <v>4</v>
      </c>
      <c r="G6" s="3">
        <v>0</v>
      </c>
      <c r="H6" s="3">
        <v>1</v>
      </c>
      <c r="I6" s="3">
        <v>0</v>
      </c>
    </row>
    <row r="7" spans="1:27" x14ac:dyDescent="0.35">
      <c r="A7" s="3" t="s">
        <v>114</v>
      </c>
      <c r="B7" s="3" t="s">
        <v>22</v>
      </c>
      <c r="C7" s="3">
        <v>11</v>
      </c>
      <c r="D7" s="3">
        <v>16.6666666666666</v>
      </c>
      <c r="E7" s="3">
        <v>12</v>
      </c>
      <c r="F7" s="3">
        <v>4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9" spans="1:27" x14ac:dyDescent="0.35">
      <c r="A9" s="4" t="s">
        <v>28</v>
      </c>
    </row>
    <row r="10" spans="1:27" x14ac:dyDescent="0.35">
      <c r="A10" s="3"/>
    </row>
    <row r="11" spans="1:27" x14ac:dyDescent="0.35">
      <c r="A11" s="3" t="s">
        <v>33</v>
      </c>
      <c r="B11" s="3" t="s">
        <v>3</v>
      </c>
      <c r="C11" s="3" t="s">
        <v>4</v>
      </c>
      <c r="D11" s="3" t="s">
        <v>4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</row>
    <row r="12" spans="1:27" x14ac:dyDescent="0.35">
      <c r="A12" s="3" t="s">
        <v>34</v>
      </c>
      <c r="B12" s="3" t="s">
        <v>3</v>
      </c>
      <c r="C12" s="3">
        <v>81</v>
      </c>
      <c r="D12" s="3">
        <v>36.651583710407202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4" spans="1:27" x14ac:dyDescent="0.35">
      <c r="A14" s="3" t="s">
        <v>35</v>
      </c>
      <c r="B14" s="3" t="s">
        <v>6</v>
      </c>
      <c r="C14" s="3" t="s">
        <v>4</v>
      </c>
      <c r="D14" s="3" t="s">
        <v>4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</row>
    <row r="15" spans="1:27" x14ac:dyDescent="0.35">
      <c r="A15" s="3" t="s">
        <v>36</v>
      </c>
      <c r="B15" s="3" t="s">
        <v>6</v>
      </c>
      <c r="C15" s="3">
        <v>121</v>
      </c>
      <c r="D15" s="3">
        <v>87.681159420289802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7" spans="1:27" x14ac:dyDescent="0.35">
      <c r="A17" s="3" t="s">
        <v>37</v>
      </c>
      <c r="B17" s="3" t="s">
        <v>7</v>
      </c>
      <c r="C17" s="3" t="s">
        <v>4</v>
      </c>
      <c r="D17" s="3" t="s">
        <v>4</v>
      </c>
      <c r="E17" s="3">
        <v>4</v>
      </c>
      <c r="F17" s="3">
        <v>2</v>
      </c>
      <c r="G17" s="3">
        <v>0</v>
      </c>
      <c r="H17" s="3">
        <v>0</v>
      </c>
      <c r="I17" s="3">
        <v>0</v>
      </c>
    </row>
    <row r="18" spans="1:27" x14ac:dyDescent="0.35">
      <c r="A18" s="3" t="s">
        <v>38</v>
      </c>
      <c r="B18" s="3" t="s">
        <v>140</v>
      </c>
      <c r="C18" s="3">
        <v>73</v>
      </c>
      <c r="D18" s="3">
        <v>51.048951048950997</v>
      </c>
      <c r="E18" s="3">
        <v>4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20" spans="1:27" x14ac:dyDescent="0.35">
      <c r="A20" s="3" t="s">
        <v>39</v>
      </c>
      <c r="B20" s="3" t="s">
        <v>8</v>
      </c>
      <c r="C20" s="3" t="s">
        <v>4</v>
      </c>
      <c r="D20" s="3" t="s">
        <v>4</v>
      </c>
      <c r="E20" s="3">
        <v>5</v>
      </c>
      <c r="F20" s="3">
        <v>2</v>
      </c>
      <c r="G20" s="3">
        <v>0</v>
      </c>
      <c r="H20" s="3">
        <v>0</v>
      </c>
      <c r="I20" s="3">
        <v>0</v>
      </c>
    </row>
    <row r="21" spans="1:27" x14ac:dyDescent="0.35">
      <c r="A21" s="3" t="s">
        <v>40</v>
      </c>
      <c r="B21" s="3" t="s">
        <v>141</v>
      </c>
      <c r="C21" s="3">
        <v>31</v>
      </c>
      <c r="D21" s="3">
        <v>20.5298013245033</v>
      </c>
      <c r="E21" s="3">
        <v>5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3" spans="1:27" x14ac:dyDescent="0.35">
      <c r="A23" s="3" t="s">
        <v>97</v>
      </c>
      <c r="B23" s="3" t="s">
        <v>9</v>
      </c>
      <c r="C23" s="3" t="s">
        <v>4</v>
      </c>
      <c r="D23" s="3" t="s">
        <v>4</v>
      </c>
      <c r="E23" s="3">
        <v>4</v>
      </c>
      <c r="F23" s="3">
        <v>2</v>
      </c>
      <c r="G23" s="3">
        <v>0</v>
      </c>
      <c r="H23" s="3">
        <v>0</v>
      </c>
      <c r="I23" s="3">
        <v>0</v>
      </c>
    </row>
    <row r="24" spans="1:27" x14ac:dyDescent="0.35">
      <c r="A24" s="3" t="s">
        <v>98</v>
      </c>
      <c r="B24" s="3" t="s">
        <v>9</v>
      </c>
      <c r="C24" s="3">
        <v>89</v>
      </c>
      <c r="D24" s="3">
        <v>66.917293233082702</v>
      </c>
      <c r="E24" s="3">
        <v>4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6" spans="1:27" x14ac:dyDescent="0.35">
      <c r="A26" s="3" t="s">
        <v>99</v>
      </c>
      <c r="B26" s="3" t="s">
        <v>10</v>
      </c>
      <c r="C26" s="3" t="s">
        <v>4</v>
      </c>
      <c r="D26" s="3" t="s">
        <v>4</v>
      </c>
      <c r="E26" s="3">
        <v>10</v>
      </c>
      <c r="F26" s="3">
        <v>3</v>
      </c>
      <c r="G26" s="3">
        <v>0</v>
      </c>
      <c r="H26" s="3">
        <v>1</v>
      </c>
      <c r="I26" s="3">
        <v>0</v>
      </c>
    </row>
    <row r="27" spans="1:27" x14ac:dyDescent="0.35">
      <c r="A27" s="3" t="s">
        <v>100</v>
      </c>
      <c r="B27" s="3" t="s">
        <v>10</v>
      </c>
      <c r="C27" s="3">
        <v>76</v>
      </c>
      <c r="D27" s="3">
        <v>53.146853146853097</v>
      </c>
      <c r="E27" s="3">
        <v>10</v>
      </c>
      <c r="F27" s="3">
        <v>3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9" spans="1:27" x14ac:dyDescent="0.35">
      <c r="A29" s="3" t="s">
        <v>104</v>
      </c>
      <c r="B29" s="3" t="s">
        <v>14</v>
      </c>
      <c r="C29" s="3" t="s">
        <v>4</v>
      </c>
      <c r="D29" s="3" t="s">
        <v>4</v>
      </c>
      <c r="E29" s="3">
        <v>10</v>
      </c>
      <c r="F29" s="3">
        <v>3</v>
      </c>
      <c r="G29" s="3">
        <v>0</v>
      </c>
      <c r="H29" s="3">
        <v>1</v>
      </c>
      <c r="I29" s="3">
        <v>0</v>
      </c>
    </row>
    <row r="30" spans="1:27" x14ac:dyDescent="0.35">
      <c r="A30" s="3" t="s">
        <v>105</v>
      </c>
      <c r="B30" s="3" t="s">
        <v>152</v>
      </c>
      <c r="C30" s="3">
        <v>94</v>
      </c>
      <c r="D30" s="3">
        <v>70.676691729323295</v>
      </c>
      <c r="E30" s="3">
        <v>10</v>
      </c>
      <c r="F30" s="3">
        <v>3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2" spans="1:27" x14ac:dyDescent="0.35">
      <c r="A32" s="3" t="s">
        <v>108</v>
      </c>
      <c r="B32" s="3" t="s">
        <v>17</v>
      </c>
      <c r="C32" s="3" t="s">
        <v>4</v>
      </c>
      <c r="D32" s="3" t="s">
        <v>4</v>
      </c>
      <c r="E32" s="3">
        <v>16</v>
      </c>
      <c r="F32" s="3">
        <v>5</v>
      </c>
      <c r="G32" s="3">
        <v>0</v>
      </c>
      <c r="H32" s="3">
        <v>1</v>
      </c>
      <c r="I32" s="3">
        <v>0</v>
      </c>
    </row>
    <row r="33" spans="1:27" x14ac:dyDescent="0.35">
      <c r="A33" s="3" t="s">
        <v>109</v>
      </c>
      <c r="B33" s="3" t="s">
        <v>17</v>
      </c>
      <c r="C33" s="3">
        <v>39</v>
      </c>
      <c r="D33" s="3">
        <v>33.913043478260803</v>
      </c>
      <c r="E33" s="3">
        <v>16</v>
      </c>
      <c r="F33" s="3">
        <v>5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5" spans="1:27" x14ac:dyDescent="0.35">
      <c r="A35" s="3" t="s">
        <v>113</v>
      </c>
      <c r="B35" s="3" t="s">
        <v>21</v>
      </c>
      <c r="C35" s="3" t="s">
        <v>4</v>
      </c>
      <c r="D35" s="3" t="s">
        <v>4</v>
      </c>
      <c r="E35" s="3">
        <v>12</v>
      </c>
      <c r="F35" s="3">
        <v>4</v>
      </c>
      <c r="G35" s="3">
        <v>0</v>
      </c>
      <c r="H35" s="3">
        <v>1</v>
      </c>
      <c r="I35" s="3">
        <v>0</v>
      </c>
    </row>
    <row r="36" spans="1:27" x14ac:dyDescent="0.35">
      <c r="A36" s="3" t="s">
        <v>114</v>
      </c>
      <c r="B36" s="3" t="s">
        <v>22</v>
      </c>
      <c r="C36" s="3">
        <v>49</v>
      </c>
      <c r="D36" s="3">
        <v>71.014492753623102</v>
      </c>
      <c r="E36" s="3">
        <v>12</v>
      </c>
      <c r="F36" s="3">
        <v>4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8" spans="1:27" x14ac:dyDescent="0.35">
      <c r="A38" s="3" t="s">
        <v>115</v>
      </c>
      <c r="B38" s="3" t="s">
        <v>23</v>
      </c>
      <c r="C38" s="3" t="s">
        <v>4</v>
      </c>
      <c r="D38" s="3" t="s">
        <v>4</v>
      </c>
      <c r="E38" s="3">
        <v>5</v>
      </c>
      <c r="F38" s="3">
        <v>2</v>
      </c>
      <c r="G38" s="3">
        <v>0</v>
      </c>
      <c r="H38" s="3">
        <v>0</v>
      </c>
      <c r="I38" s="3">
        <v>0</v>
      </c>
    </row>
    <row r="39" spans="1:27" x14ac:dyDescent="0.35">
      <c r="A39" s="3" t="s">
        <v>116</v>
      </c>
      <c r="B39" s="3" t="s">
        <v>158</v>
      </c>
      <c r="C39" s="3">
        <v>18</v>
      </c>
      <c r="D39" s="3">
        <v>19.1489361702127</v>
      </c>
      <c r="E39" s="3">
        <v>5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1" spans="1:27" x14ac:dyDescent="0.35">
      <c r="A41" s="4" t="s">
        <v>30</v>
      </c>
    </row>
    <row r="43" spans="1:27" x14ac:dyDescent="0.35">
      <c r="A43" s="4" t="s">
        <v>31</v>
      </c>
    </row>
    <row r="45" spans="1:27" x14ac:dyDescent="0.35">
      <c r="A45" s="3" t="s">
        <v>102</v>
      </c>
      <c r="B45" s="3" t="s">
        <v>248</v>
      </c>
      <c r="C45" s="3" t="s">
        <v>4</v>
      </c>
      <c r="D45" s="3" t="s">
        <v>4</v>
      </c>
      <c r="E45" s="3">
        <v>18</v>
      </c>
      <c r="F45" s="3">
        <v>6</v>
      </c>
      <c r="G45" s="3">
        <v>0</v>
      </c>
      <c r="H45" s="3">
        <v>1</v>
      </c>
      <c r="I45" s="3">
        <v>0</v>
      </c>
    </row>
    <row r="46" spans="1:27" x14ac:dyDescent="0.35">
      <c r="A46" s="3" t="s">
        <v>103</v>
      </c>
      <c r="B46" s="3" t="s">
        <v>312</v>
      </c>
      <c r="C46" s="3">
        <v>1</v>
      </c>
      <c r="D46" s="3">
        <v>20</v>
      </c>
      <c r="E46" s="3">
        <v>18</v>
      </c>
      <c r="F46" s="3">
        <v>6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8" spans="1:27" x14ac:dyDescent="0.35">
      <c r="A48" s="3" t="s">
        <v>104</v>
      </c>
      <c r="B48" s="3" t="s">
        <v>253</v>
      </c>
      <c r="C48" s="3" t="s">
        <v>4</v>
      </c>
      <c r="D48" s="3" t="s">
        <v>4</v>
      </c>
      <c r="E48" s="3">
        <v>14</v>
      </c>
      <c r="F48" s="3">
        <v>5</v>
      </c>
      <c r="G48" s="3">
        <v>0</v>
      </c>
      <c r="H48" s="3">
        <v>1</v>
      </c>
      <c r="I48" s="3">
        <v>0</v>
      </c>
    </row>
    <row r="49" spans="1:27" x14ac:dyDescent="0.35">
      <c r="A49" s="3" t="s">
        <v>105</v>
      </c>
      <c r="B49" s="3" t="s">
        <v>313</v>
      </c>
      <c r="C49" s="3">
        <v>14</v>
      </c>
      <c r="D49" s="3">
        <v>26.923076923076898</v>
      </c>
      <c r="E49" s="3">
        <v>14</v>
      </c>
      <c r="F49" s="3">
        <v>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1" spans="1:27" x14ac:dyDescent="0.35">
      <c r="A51" s="3" t="s">
        <v>108</v>
      </c>
      <c r="B51" s="3" t="s">
        <v>266</v>
      </c>
      <c r="C51" s="3" t="s">
        <v>4</v>
      </c>
      <c r="D51" s="3" t="s">
        <v>4</v>
      </c>
      <c r="E51" s="3">
        <v>7</v>
      </c>
      <c r="F51" s="3">
        <v>3</v>
      </c>
      <c r="G51" s="3">
        <v>0</v>
      </c>
      <c r="H51" s="3">
        <v>0</v>
      </c>
      <c r="I51" s="3">
        <v>0</v>
      </c>
    </row>
    <row r="52" spans="1:27" x14ac:dyDescent="0.35">
      <c r="A52" s="3" t="s">
        <v>109</v>
      </c>
      <c r="B52" s="3" t="s">
        <v>266</v>
      </c>
      <c r="C52" s="3">
        <v>33</v>
      </c>
      <c r="D52" s="3">
        <v>16.019417475728101</v>
      </c>
      <c r="E52" s="3">
        <v>7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4" spans="1:27" x14ac:dyDescent="0.35">
      <c r="A54" s="4" t="s">
        <v>32</v>
      </c>
    </row>
    <row r="56" spans="1:27" x14ac:dyDescent="0.35">
      <c r="A56" s="3" t="s">
        <v>33</v>
      </c>
      <c r="B56" s="3" t="s">
        <v>333</v>
      </c>
      <c r="C56" s="3" t="s">
        <v>4</v>
      </c>
      <c r="D56" s="3" t="s">
        <v>4</v>
      </c>
      <c r="E56" s="3">
        <v>13</v>
      </c>
      <c r="F56" s="3">
        <v>4</v>
      </c>
      <c r="G56" s="3">
        <v>0</v>
      </c>
      <c r="H56" s="3">
        <v>1</v>
      </c>
      <c r="I56" s="3">
        <v>0</v>
      </c>
    </row>
    <row r="57" spans="1:27" x14ac:dyDescent="0.35">
      <c r="A57" s="3" t="s">
        <v>34</v>
      </c>
      <c r="B57" s="3" t="s">
        <v>334</v>
      </c>
      <c r="C57" s="3">
        <v>38</v>
      </c>
      <c r="D57" s="3">
        <v>48.717948717948701</v>
      </c>
      <c r="E57" s="3">
        <v>13</v>
      </c>
      <c r="F57" s="3">
        <v>4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9" spans="1:27" x14ac:dyDescent="0.35">
      <c r="A59" s="3" t="s">
        <v>39</v>
      </c>
      <c r="B59" s="3" t="s">
        <v>344</v>
      </c>
      <c r="C59" s="3" t="s">
        <v>4</v>
      </c>
      <c r="D59" s="3" t="s">
        <v>4</v>
      </c>
      <c r="E59" s="3">
        <v>22</v>
      </c>
      <c r="F59" s="3">
        <v>8</v>
      </c>
      <c r="G59" s="3">
        <v>0</v>
      </c>
      <c r="H59" s="3">
        <v>1</v>
      </c>
      <c r="I59" s="3">
        <v>0</v>
      </c>
    </row>
    <row r="60" spans="1:27" x14ac:dyDescent="0.35">
      <c r="A60" s="3" t="s">
        <v>40</v>
      </c>
      <c r="B60" s="3" t="s">
        <v>345</v>
      </c>
      <c r="C60" s="3">
        <v>1</v>
      </c>
      <c r="D60" s="3">
        <v>100</v>
      </c>
      <c r="E60" s="3">
        <v>24</v>
      </c>
      <c r="F60" s="3">
        <v>8</v>
      </c>
      <c r="G60" s="3">
        <v>0</v>
      </c>
      <c r="H60" s="3">
        <v>2</v>
      </c>
      <c r="I60" s="3">
        <v>0</v>
      </c>
      <c r="J60" s="3">
        <v>-2</v>
      </c>
      <c r="K60" s="3">
        <v>0</v>
      </c>
      <c r="L60" s="3">
        <v>0</v>
      </c>
      <c r="M60" s="3">
        <v>-1</v>
      </c>
      <c r="N60" s="3">
        <v>0</v>
      </c>
      <c r="O60" s="3">
        <v>0.91666666666666596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2" spans="1:27" x14ac:dyDescent="0.35">
      <c r="A62" s="4" t="s">
        <v>41</v>
      </c>
    </row>
    <row r="64" spans="1:27" x14ac:dyDescent="0.35">
      <c r="A64" s="4" t="s">
        <v>42</v>
      </c>
    </row>
    <row r="66" spans="1:27" x14ac:dyDescent="0.35">
      <c r="A66" s="3" t="s">
        <v>33</v>
      </c>
      <c r="B66" s="3" t="s">
        <v>358</v>
      </c>
      <c r="C66" s="3" t="s">
        <v>4</v>
      </c>
      <c r="D66" s="3" t="s">
        <v>4</v>
      </c>
      <c r="E66" s="3">
        <v>4</v>
      </c>
      <c r="F66" s="3">
        <v>2</v>
      </c>
      <c r="G66" s="3">
        <v>0</v>
      </c>
      <c r="H66" s="3">
        <v>0</v>
      </c>
      <c r="I66" s="3">
        <v>0</v>
      </c>
    </row>
    <row r="67" spans="1:27" x14ac:dyDescent="0.35">
      <c r="A67" s="3" t="s">
        <v>34</v>
      </c>
      <c r="B67" s="3" t="s">
        <v>359</v>
      </c>
      <c r="C67" s="3">
        <v>67</v>
      </c>
      <c r="D67" s="3">
        <v>29.646017699114999</v>
      </c>
      <c r="E67" s="3">
        <v>4</v>
      </c>
      <c r="F67" s="3">
        <v>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9" spans="1:27" x14ac:dyDescent="0.35">
      <c r="A69" s="3" t="s">
        <v>35</v>
      </c>
      <c r="B69" s="3" t="s">
        <v>360</v>
      </c>
      <c r="C69" s="3" t="s">
        <v>4</v>
      </c>
      <c r="D69" s="3" t="s">
        <v>4</v>
      </c>
      <c r="E69" s="3">
        <v>5</v>
      </c>
      <c r="F69" s="3">
        <v>3</v>
      </c>
      <c r="G69" s="3">
        <v>0</v>
      </c>
      <c r="H69" s="3">
        <v>0</v>
      </c>
      <c r="I69" s="3">
        <v>0</v>
      </c>
    </row>
    <row r="70" spans="1:27" x14ac:dyDescent="0.35">
      <c r="A70" s="3" t="s">
        <v>36</v>
      </c>
      <c r="B70" s="3" t="s">
        <v>360</v>
      </c>
      <c r="C70" s="3">
        <v>53</v>
      </c>
      <c r="D70" s="3">
        <v>36.0544217687074</v>
      </c>
      <c r="E70" s="3">
        <v>5</v>
      </c>
      <c r="F70" s="3">
        <v>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2" spans="1:27" x14ac:dyDescent="0.35">
      <c r="A72" s="3" t="s">
        <v>37</v>
      </c>
      <c r="B72" s="3" t="s">
        <v>361</v>
      </c>
      <c r="C72" s="3" t="s">
        <v>4</v>
      </c>
      <c r="D72" s="3" t="s">
        <v>4</v>
      </c>
      <c r="E72" s="3">
        <v>12</v>
      </c>
      <c r="F72" s="3">
        <v>4</v>
      </c>
      <c r="G72" s="3">
        <v>0</v>
      </c>
      <c r="H72" s="3">
        <v>1</v>
      </c>
      <c r="I72" s="3">
        <v>0</v>
      </c>
    </row>
    <row r="73" spans="1:27" x14ac:dyDescent="0.35">
      <c r="A73" s="3" t="s">
        <v>38</v>
      </c>
      <c r="B73" s="3" t="s">
        <v>362</v>
      </c>
      <c r="C73" s="3">
        <v>78</v>
      </c>
      <c r="D73" s="3">
        <v>55.319148936170201</v>
      </c>
      <c r="E73" s="3">
        <v>12</v>
      </c>
      <c r="F73" s="3">
        <v>4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5" spans="1:27" x14ac:dyDescent="0.35">
      <c r="A75" s="4" t="s">
        <v>43</v>
      </c>
    </row>
    <row r="77" spans="1:27" x14ac:dyDescent="0.35">
      <c r="A77" s="3" t="s">
        <v>33</v>
      </c>
      <c r="B77" s="3" t="s">
        <v>376</v>
      </c>
      <c r="C77" s="3" t="s">
        <v>4</v>
      </c>
      <c r="D77" s="3" t="s">
        <v>4</v>
      </c>
      <c r="E77" s="3">
        <v>10</v>
      </c>
      <c r="F77" s="3">
        <v>3</v>
      </c>
      <c r="G77" s="3">
        <v>0</v>
      </c>
      <c r="H77" s="3">
        <v>1</v>
      </c>
      <c r="I77" s="3">
        <v>0</v>
      </c>
    </row>
    <row r="78" spans="1:27" x14ac:dyDescent="0.35">
      <c r="A78" s="3" t="s">
        <v>34</v>
      </c>
      <c r="B78" s="3" t="s">
        <v>376</v>
      </c>
      <c r="C78" s="3">
        <v>118</v>
      </c>
      <c r="D78" s="3">
        <v>77.124183006535901</v>
      </c>
      <c r="E78" s="3">
        <v>10</v>
      </c>
      <c r="F78" s="3">
        <v>3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80" spans="1:27" x14ac:dyDescent="0.35">
      <c r="A80" s="3" t="s">
        <v>35</v>
      </c>
      <c r="B80" s="3" t="s">
        <v>377</v>
      </c>
      <c r="C80" s="3" t="s">
        <v>4</v>
      </c>
      <c r="D80" s="3" t="s">
        <v>4</v>
      </c>
      <c r="E80" s="3">
        <v>2</v>
      </c>
      <c r="F80" s="3">
        <v>1</v>
      </c>
      <c r="G80" s="3">
        <v>0</v>
      </c>
      <c r="H80" s="3">
        <v>0</v>
      </c>
      <c r="I80" s="3">
        <v>0</v>
      </c>
    </row>
    <row r="81" spans="1:27" x14ac:dyDescent="0.35">
      <c r="A81" s="3" t="s">
        <v>36</v>
      </c>
      <c r="B81" s="3" t="s">
        <v>377</v>
      </c>
      <c r="C81" s="3">
        <v>118</v>
      </c>
      <c r="D81" s="3">
        <v>94.399999999999906</v>
      </c>
      <c r="E81" s="3">
        <v>2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3" spans="1:27" x14ac:dyDescent="0.35">
      <c r="A83" s="3" t="s">
        <v>97</v>
      </c>
      <c r="B83" s="3" t="s">
        <v>396</v>
      </c>
      <c r="C83" s="3" t="s">
        <v>4</v>
      </c>
      <c r="D83" s="3" t="s">
        <v>4</v>
      </c>
      <c r="E83" s="3">
        <v>18</v>
      </c>
      <c r="F83" s="3">
        <v>6</v>
      </c>
      <c r="G83" s="3">
        <v>0</v>
      </c>
      <c r="H83" s="3">
        <v>1</v>
      </c>
      <c r="I83" s="3">
        <v>0</v>
      </c>
    </row>
    <row r="84" spans="1:27" x14ac:dyDescent="0.35">
      <c r="A84" s="3" t="s">
        <v>98</v>
      </c>
      <c r="B84" s="3" t="s">
        <v>397</v>
      </c>
      <c r="C84" s="3">
        <v>18</v>
      </c>
      <c r="D84" s="3">
        <v>31.034482758620602</v>
      </c>
      <c r="E84" s="3">
        <v>18</v>
      </c>
      <c r="F84" s="3">
        <v>6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5">
      <c r="A85" s="3"/>
    </row>
    <row r="86" spans="1:27" x14ac:dyDescent="0.35">
      <c r="A86" s="4" t="s">
        <v>43</v>
      </c>
    </row>
    <row r="88" spans="1:27" x14ac:dyDescent="0.35">
      <c r="A88" s="3" t="s">
        <v>102</v>
      </c>
      <c r="B88" s="60" t="s">
        <v>404</v>
      </c>
      <c r="C88" s="3" t="s">
        <v>4</v>
      </c>
      <c r="D88" s="3" t="s">
        <v>4</v>
      </c>
      <c r="E88" s="3">
        <v>44</v>
      </c>
      <c r="F88" s="3">
        <v>13</v>
      </c>
      <c r="G88" s="3">
        <v>0</v>
      </c>
      <c r="H88" s="3">
        <v>3</v>
      </c>
      <c r="I88" s="3">
        <v>0</v>
      </c>
    </row>
    <row r="89" spans="1:27" x14ac:dyDescent="0.35">
      <c r="A89" s="3" t="s">
        <v>103</v>
      </c>
      <c r="B89" s="3" t="s">
        <v>405</v>
      </c>
      <c r="C89" s="3">
        <v>1</v>
      </c>
      <c r="D89" s="3">
        <v>20</v>
      </c>
      <c r="E89" s="3">
        <v>44</v>
      </c>
      <c r="F89" s="3">
        <v>13</v>
      </c>
      <c r="G89" s="3">
        <v>0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1" spans="1:27" x14ac:dyDescent="0.35">
      <c r="A91" s="4" t="s">
        <v>44</v>
      </c>
    </row>
    <row r="92" spans="1:27" x14ac:dyDescent="0.35">
      <c r="A92" s="3"/>
    </row>
    <row r="93" spans="1:27" x14ac:dyDescent="0.35">
      <c r="A93" s="3" t="s">
        <v>33</v>
      </c>
      <c r="B93" s="3" t="s">
        <v>406</v>
      </c>
      <c r="C93" s="3" t="s">
        <v>4</v>
      </c>
      <c r="D93" s="3" t="s">
        <v>4</v>
      </c>
      <c r="E93" s="3">
        <v>10</v>
      </c>
      <c r="F93" s="3">
        <v>3</v>
      </c>
      <c r="G93" s="3">
        <v>0</v>
      </c>
      <c r="H93" s="3">
        <v>1</v>
      </c>
      <c r="I93" s="3">
        <v>0</v>
      </c>
    </row>
    <row r="94" spans="1:27" x14ac:dyDescent="0.35">
      <c r="A94" s="3" t="s">
        <v>34</v>
      </c>
      <c r="B94" s="3" t="s">
        <v>407</v>
      </c>
      <c r="C94" s="3">
        <v>57</v>
      </c>
      <c r="D94" s="3">
        <v>75</v>
      </c>
      <c r="E94" s="3">
        <v>10</v>
      </c>
      <c r="F94" s="3">
        <v>3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6" spans="1:27" x14ac:dyDescent="0.35">
      <c r="A96" s="3" t="s">
        <v>35</v>
      </c>
      <c r="B96" s="3" t="s">
        <v>408</v>
      </c>
      <c r="C96" s="3" t="s">
        <v>4</v>
      </c>
      <c r="D96" s="3" t="s">
        <v>4</v>
      </c>
      <c r="E96" s="3">
        <v>12</v>
      </c>
      <c r="F96" s="3">
        <v>4</v>
      </c>
      <c r="G96" s="3">
        <v>0</v>
      </c>
      <c r="H96" s="3">
        <v>1</v>
      </c>
      <c r="I96" s="3">
        <v>0</v>
      </c>
    </row>
    <row r="97" spans="1:27" x14ac:dyDescent="0.35">
      <c r="A97" s="3" t="s">
        <v>36</v>
      </c>
      <c r="B97" s="3" t="s">
        <v>409</v>
      </c>
      <c r="C97" s="3">
        <v>35</v>
      </c>
      <c r="D97" s="3">
        <v>58.3333333333333</v>
      </c>
      <c r="E97" s="3">
        <v>12</v>
      </c>
      <c r="F97" s="3">
        <v>4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9" spans="1:27" x14ac:dyDescent="0.35">
      <c r="A99" s="4" t="s">
        <v>45</v>
      </c>
    </row>
    <row r="101" spans="1:27" x14ac:dyDescent="0.35">
      <c r="A101" s="3" t="s">
        <v>35</v>
      </c>
      <c r="B101" s="3" t="s">
        <v>425</v>
      </c>
      <c r="C101" s="3" t="s">
        <v>4</v>
      </c>
      <c r="D101" s="3" t="s">
        <v>4</v>
      </c>
      <c r="E101" s="3">
        <v>5</v>
      </c>
      <c r="F101" s="3">
        <v>2</v>
      </c>
      <c r="G101" s="3">
        <v>0</v>
      </c>
      <c r="H101" s="3">
        <v>0</v>
      </c>
      <c r="I101" s="3">
        <v>0</v>
      </c>
    </row>
    <row r="102" spans="1:27" x14ac:dyDescent="0.35">
      <c r="A102" s="3" t="s">
        <v>36</v>
      </c>
      <c r="B102" s="3" t="s">
        <v>425</v>
      </c>
      <c r="C102" s="3">
        <v>21</v>
      </c>
      <c r="D102" s="3">
        <v>11.797752808988699</v>
      </c>
      <c r="E102" s="3">
        <v>5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35">
      <c r="A103" s="3"/>
    </row>
    <row r="104" spans="1:27" x14ac:dyDescent="0.35">
      <c r="A104" s="3" t="s">
        <v>37</v>
      </c>
      <c r="B104" s="3" t="s">
        <v>427</v>
      </c>
      <c r="C104" s="3" t="s">
        <v>4</v>
      </c>
      <c r="D104" s="3" t="s">
        <v>4</v>
      </c>
      <c r="E104" s="3">
        <v>10</v>
      </c>
      <c r="F104" s="3">
        <v>3</v>
      </c>
      <c r="G104" s="3">
        <v>0</v>
      </c>
      <c r="H104" s="3">
        <v>1</v>
      </c>
      <c r="I104" s="3">
        <v>0</v>
      </c>
    </row>
    <row r="105" spans="1:27" x14ac:dyDescent="0.35">
      <c r="A105" s="3" t="s">
        <v>38</v>
      </c>
      <c r="B105" s="3" t="s">
        <v>428</v>
      </c>
      <c r="C105" s="3">
        <v>67</v>
      </c>
      <c r="D105" s="3">
        <v>42.948717948717899</v>
      </c>
      <c r="E105" s="3">
        <v>10</v>
      </c>
      <c r="F105" s="3">
        <v>3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7" spans="1:27" x14ac:dyDescent="0.35">
      <c r="A107" s="3" t="s">
        <v>39</v>
      </c>
      <c r="B107" s="3" t="s">
        <v>429</v>
      </c>
      <c r="C107" s="3" t="s">
        <v>4</v>
      </c>
      <c r="D107" s="3" t="s">
        <v>4</v>
      </c>
      <c r="E107" s="3">
        <v>21</v>
      </c>
      <c r="F107" s="3">
        <v>6</v>
      </c>
      <c r="G107" s="3">
        <v>1</v>
      </c>
      <c r="H107" s="3">
        <v>2</v>
      </c>
      <c r="I107" s="3">
        <v>0</v>
      </c>
    </row>
    <row r="108" spans="1:27" x14ac:dyDescent="0.35">
      <c r="A108" s="3" t="s">
        <v>40</v>
      </c>
      <c r="B108" s="3" t="s">
        <v>430</v>
      </c>
      <c r="C108" s="3">
        <v>59</v>
      </c>
      <c r="D108" s="3">
        <v>29.6482412060301</v>
      </c>
      <c r="E108" s="3">
        <v>21</v>
      </c>
      <c r="F108" s="3">
        <v>6</v>
      </c>
      <c r="G108" s="3">
        <v>1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10" spans="1:27" x14ac:dyDescent="0.35">
      <c r="A110" s="3" t="s">
        <v>102</v>
      </c>
      <c r="B110" s="3" t="s">
        <v>440</v>
      </c>
      <c r="C110" s="3" t="s">
        <v>4</v>
      </c>
      <c r="D110" s="3" t="s">
        <v>4</v>
      </c>
      <c r="E110" s="3">
        <v>16</v>
      </c>
      <c r="F110" s="3">
        <v>5</v>
      </c>
      <c r="G110" s="3">
        <v>1</v>
      </c>
      <c r="H110" s="3">
        <v>1</v>
      </c>
      <c r="I110" s="3">
        <v>0</v>
      </c>
    </row>
    <row r="111" spans="1:27" x14ac:dyDescent="0.35">
      <c r="A111" s="3" t="s">
        <v>103</v>
      </c>
      <c r="B111" s="3" t="s">
        <v>441</v>
      </c>
      <c r="C111" s="3">
        <v>16</v>
      </c>
      <c r="D111" s="3">
        <v>27.118644067796598</v>
      </c>
      <c r="E111" s="3">
        <v>16</v>
      </c>
      <c r="F111" s="3">
        <v>5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3" spans="1:27" x14ac:dyDescent="0.35">
      <c r="A113" s="4" t="s">
        <v>46</v>
      </c>
      <c r="B113" s="60"/>
    </row>
    <row r="114" spans="1:27" x14ac:dyDescent="0.35">
      <c r="A114" s="3"/>
      <c r="B114" s="60"/>
    </row>
    <row r="115" spans="1:27" s="3" customFormat="1" ht="13" x14ac:dyDescent="0.3">
      <c r="A115" s="3" t="s">
        <v>37</v>
      </c>
      <c r="B115" s="3" t="s">
        <v>427</v>
      </c>
      <c r="C115" s="3" t="s">
        <v>4</v>
      </c>
      <c r="D115" s="3" t="s">
        <v>4</v>
      </c>
      <c r="E115" s="3">
        <v>10</v>
      </c>
      <c r="F115" s="3">
        <v>3</v>
      </c>
      <c r="G115" s="3">
        <v>0</v>
      </c>
      <c r="H115" s="3">
        <v>1</v>
      </c>
      <c r="I115" s="3">
        <v>0</v>
      </c>
    </row>
    <row r="116" spans="1:27" s="3" customFormat="1" ht="13" x14ac:dyDescent="0.3">
      <c r="A116" s="3" t="s">
        <v>38</v>
      </c>
      <c r="B116" s="3" t="s">
        <v>466</v>
      </c>
      <c r="C116" s="3">
        <v>45</v>
      </c>
      <c r="D116" s="3">
        <v>43.269230769230703</v>
      </c>
      <c r="E116" s="3">
        <v>10</v>
      </c>
      <c r="F116" s="3">
        <v>3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35">
      <c r="A117" s="3"/>
    </row>
    <row r="118" spans="1:27" s="3" customFormat="1" ht="13" x14ac:dyDescent="0.3">
      <c r="A118" s="3" t="s">
        <v>39</v>
      </c>
      <c r="B118" s="3" t="s">
        <v>429</v>
      </c>
      <c r="C118" s="3" t="s">
        <v>4</v>
      </c>
      <c r="D118" s="3" t="s">
        <v>4</v>
      </c>
      <c r="E118" s="3">
        <v>21</v>
      </c>
      <c r="F118" s="3">
        <v>6</v>
      </c>
      <c r="G118" s="3">
        <v>1</v>
      </c>
      <c r="H118" s="3">
        <v>2</v>
      </c>
      <c r="I118" s="3">
        <v>0</v>
      </c>
    </row>
    <row r="119" spans="1:27" s="3" customFormat="1" ht="13" x14ac:dyDescent="0.3">
      <c r="A119" s="3" t="s">
        <v>40</v>
      </c>
      <c r="B119" s="3" t="s">
        <v>467</v>
      </c>
      <c r="C119" s="3">
        <v>41</v>
      </c>
      <c r="D119" s="3">
        <v>32.539682539682502</v>
      </c>
      <c r="E119" s="3">
        <v>21</v>
      </c>
      <c r="F119" s="3">
        <v>6</v>
      </c>
      <c r="G119" s="3">
        <v>1</v>
      </c>
      <c r="H119" s="3">
        <v>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1" spans="1:27" x14ac:dyDescent="0.35">
      <c r="A121" s="4" t="s">
        <v>47</v>
      </c>
    </row>
    <row r="122" spans="1:27" x14ac:dyDescent="0.35">
      <c r="A122" s="3"/>
    </row>
    <row r="123" spans="1:27" s="3" customFormat="1" ht="13" x14ac:dyDescent="0.3">
      <c r="A123" s="3" t="s">
        <v>33</v>
      </c>
      <c r="B123" s="3" t="s">
        <v>497</v>
      </c>
      <c r="C123" s="3" t="s">
        <v>4</v>
      </c>
      <c r="D123" s="3" t="s">
        <v>4</v>
      </c>
      <c r="E123" s="3">
        <v>10</v>
      </c>
      <c r="F123" s="3">
        <v>3</v>
      </c>
      <c r="G123" s="3">
        <v>0</v>
      </c>
      <c r="H123" s="3">
        <v>1</v>
      </c>
      <c r="I123" s="3">
        <v>0</v>
      </c>
    </row>
    <row r="124" spans="1:27" s="3" customFormat="1" ht="13" x14ac:dyDescent="0.3">
      <c r="A124" s="3" t="s">
        <v>34</v>
      </c>
      <c r="B124" s="3" t="s">
        <v>498</v>
      </c>
      <c r="C124" s="3">
        <v>271</v>
      </c>
      <c r="D124" s="3">
        <v>21.525019857029299</v>
      </c>
      <c r="E124" s="3">
        <v>10</v>
      </c>
      <c r="F124" s="3">
        <v>3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5">
      <c r="A125" s="3"/>
      <c r="B125" s="60"/>
    </row>
    <row r="126" spans="1:27" s="3" customFormat="1" ht="13" x14ac:dyDescent="0.3">
      <c r="A126" s="3" t="s">
        <v>35</v>
      </c>
      <c r="B126" s="3" t="s">
        <v>499</v>
      </c>
      <c r="C126" s="3" t="s">
        <v>4</v>
      </c>
      <c r="D126" s="3" t="s">
        <v>4</v>
      </c>
      <c r="E126" s="3">
        <v>11</v>
      </c>
      <c r="F126" s="3">
        <v>3</v>
      </c>
      <c r="G126" s="3">
        <v>0</v>
      </c>
      <c r="H126" s="3">
        <v>1</v>
      </c>
      <c r="I126" s="3">
        <v>0</v>
      </c>
    </row>
    <row r="127" spans="1:27" s="3" customFormat="1" ht="13" x14ac:dyDescent="0.3">
      <c r="A127" s="3" t="s">
        <v>36</v>
      </c>
      <c r="B127" s="3" t="s">
        <v>500</v>
      </c>
      <c r="C127" s="3">
        <v>373</v>
      </c>
      <c r="D127" s="3">
        <v>34.827264239028899</v>
      </c>
      <c r="E127" s="3">
        <v>11</v>
      </c>
      <c r="F127" s="3">
        <v>3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9" spans="1:27" s="3" customFormat="1" ht="13" x14ac:dyDescent="0.3">
      <c r="A129" s="3" t="s">
        <v>37</v>
      </c>
      <c r="B129" s="3" t="s">
        <v>501</v>
      </c>
      <c r="C129" s="3" t="s">
        <v>4</v>
      </c>
      <c r="D129" s="3" t="s">
        <v>4</v>
      </c>
      <c r="E129" s="3">
        <v>17</v>
      </c>
      <c r="F129" s="3">
        <v>6</v>
      </c>
      <c r="G129" s="3">
        <v>0</v>
      </c>
      <c r="H129" s="3">
        <v>1</v>
      </c>
      <c r="I129" s="3">
        <v>0</v>
      </c>
    </row>
    <row r="130" spans="1:27" s="3" customFormat="1" ht="13" x14ac:dyDescent="0.3">
      <c r="A130" s="3" t="s">
        <v>38</v>
      </c>
      <c r="B130" s="3" t="s">
        <v>502</v>
      </c>
      <c r="C130" s="3">
        <v>154</v>
      </c>
      <c r="D130" s="3">
        <v>24.64</v>
      </c>
      <c r="E130" s="3">
        <v>17</v>
      </c>
      <c r="F130" s="3">
        <v>6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2" spans="1:27" s="3" customFormat="1" ht="13" x14ac:dyDescent="0.3">
      <c r="A132" s="3" t="s">
        <v>97</v>
      </c>
      <c r="B132" s="3" t="s">
        <v>539</v>
      </c>
      <c r="C132" s="3" t="s">
        <v>4</v>
      </c>
      <c r="D132" s="3" t="s">
        <v>4</v>
      </c>
      <c r="E132" s="3">
        <v>13</v>
      </c>
      <c r="F132" s="3">
        <v>4</v>
      </c>
      <c r="G132" s="3">
        <v>0</v>
      </c>
      <c r="H132" s="3">
        <v>1</v>
      </c>
      <c r="I132" s="3">
        <v>0</v>
      </c>
    </row>
    <row r="133" spans="1:27" s="3" customFormat="1" ht="13" x14ac:dyDescent="0.3">
      <c r="A133" s="3" t="s">
        <v>98</v>
      </c>
      <c r="B133" s="3" t="s">
        <v>540</v>
      </c>
      <c r="C133" s="3">
        <v>18</v>
      </c>
      <c r="D133" s="3">
        <v>50</v>
      </c>
      <c r="E133" s="3">
        <v>13</v>
      </c>
      <c r="F133" s="3">
        <v>4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5" spans="1:27" s="3" customFormat="1" ht="13" x14ac:dyDescent="0.3">
      <c r="A135" s="3" t="s">
        <v>102</v>
      </c>
      <c r="B135" s="3" t="s">
        <v>561</v>
      </c>
      <c r="C135" s="3" t="s">
        <v>4</v>
      </c>
      <c r="D135" s="3" t="s">
        <v>4</v>
      </c>
      <c r="E135" s="3">
        <v>21</v>
      </c>
      <c r="F135" s="3">
        <v>8</v>
      </c>
      <c r="G135" s="3">
        <v>0</v>
      </c>
      <c r="H135" s="3">
        <v>1</v>
      </c>
      <c r="I135" s="3">
        <v>0</v>
      </c>
    </row>
    <row r="136" spans="1:27" s="3" customFormat="1" ht="13" x14ac:dyDescent="0.3">
      <c r="A136" s="3" t="s">
        <v>103</v>
      </c>
      <c r="B136" s="3" t="s">
        <v>562</v>
      </c>
      <c r="C136" s="3">
        <v>97</v>
      </c>
      <c r="D136" s="3">
        <v>24.371859296482398</v>
      </c>
      <c r="E136" s="3">
        <v>21</v>
      </c>
      <c r="F136" s="3">
        <v>8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8" spans="1:27" x14ac:dyDescent="0.35">
      <c r="A138" s="4" t="s">
        <v>48</v>
      </c>
    </row>
    <row r="139" spans="1:27" x14ac:dyDescent="0.35">
      <c r="A139" s="3"/>
    </row>
    <row r="140" spans="1:27" s="3" customFormat="1" ht="13" x14ac:dyDescent="0.3">
      <c r="A140" s="3" t="s">
        <v>33</v>
      </c>
      <c r="B140" s="3" t="s">
        <v>654</v>
      </c>
      <c r="C140" s="3" t="s">
        <v>4</v>
      </c>
      <c r="D140" s="3" t="s">
        <v>4</v>
      </c>
      <c r="E140" s="3">
        <v>5</v>
      </c>
      <c r="F140" s="3">
        <v>2</v>
      </c>
      <c r="G140" s="3">
        <v>1</v>
      </c>
      <c r="H140" s="3">
        <v>0</v>
      </c>
      <c r="I140" s="3">
        <v>0</v>
      </c>
    </row>
    <row r="141" spans="1:27" s="3" customFormat="1" ht="13" x14ac:dyDescent="0.3">
      <c r="A141" s="3" t="s">
        <v>34</v>
      </c>
      <c r="B141" s="3" t="s">
        <v>655</v>
      </c>
      <c r="C141" s="3">
        <v>144</v>
      </c>
      <c r="D141" s="3">
        <v>51.428571428571402</v>
      </c>
      <c r="E141" s="3">
        <v>5</v>
      </c>
      <c r="F141" s="3">
        <v>2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35">
      <c r="A142" s="3"/>
    </row>
    <row r="143" spans="1:27" x14ac:dyDescent="0.35">
      <c r="A143" s="4" t="s">
        <v>49</v>
      </c>
    </row>
    <row r="145" spans="1:27" s="3" customFormat="1" ht="13" x14ac:dyDescent="0.3">
      <c r="A145" s="3" t="s">
        <v>33</v>
      </c>
      <c r="B145" s="3" t="s">
        <v>690</v>
      </c>
      <c r="C145" s="3" t="s">
        <v>4</v>
      </c>
      <c r="D145" s="3" t="s">
        <v>4</v>
      </c>
      <c r="E145" s="3">
        <v>2</v>
      </c>
      <c r="F145" s="3">
        <v>1</v>
      </c>
      <c r="G145" s="3">
        <v>0</v>
      </c>
      <c r="H145" s="3">
        <v>0</v>
      </c>
      <c r="I145" s="3">
        <v>0</v>
      </c>
    </row>
    <row r="146" spans="1:27" s="3" customFormat="1" ht="13" x14ac:dyDescent="0.3">
      <c r="A146" s="3" t="s">
        <v>34</v>
      </c>
      <c r="B146" s="3" t="s">
        <v>690</v>
      </c>
      <c r="C146" s="3">
        <v>27</v>
      </c>
      <c r="D146" s="3">
        <v>60</v>
      </c>
      <c r="E146" s="3">
        <v>2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35">
      <c r="A147" s="3"/>
      <c r="B147" s="60"/>
    </row>
    <row r="148" spans="1:27" s="3" customFormat="1" ht="13" x14ac:dyDescent="0.3">
      <c r="A148" s="3" t="s">
        <v>35</v>
      </c>
      <c r="B148" s="3" t="s">
        <v>691</v>
      </c>
      <c r="C148" s="3" t="s">
        <v>4</v>
      </c>
      <c r="D148" s="3" t="s">
        <v>4</v>
      </c>
      <c r="E148" s="3">
        <v>10</v>
      </c>
      <c r="F148" s="3">
        <v>2</v>
      </c>
      <c r="G148" s="3">
        <v>0</v>
      </c>
      <c r="H148" s="3">
        <v>1</v>
      </c>
      <c r="I148" s="3">
        <v>1</v>
      </c>
    </row>
    <row r="149" spans="1:27" s="3" customFormat="1" ht="13" x14ac:dyDescent="0.3">
      <c r="A149" s="3" t="s">
        <v>36</v>
      </c>
      <c r="B149" s="3" t="s">
        <v>692</v>
      </c>
      <c r="C149" s="3">
        <v>37</v>
      </c>
      <c r="D149" s="3">
        <v>92.5</v>
      </c>
      <c r="E149" s="3">
        <v>10</v>
      </c>
      <c r="F149" s="3">
        <v>2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35">
      <c r="A150" s="3"/>
    </row>
    <row r="151" spans="1:27" s="3" customFormat="1" ht="13" x14ac:dyDescent="0.3">
      <c r="A151" s="3" t="s">
        <v>37</v>
      </c>
      <c r="B151" s="3" t="s">
        <v>693</v>
      </c>
      <c r="C151" s="3" t="s">
        <v>4</v>
      </c>
      <c r="D151" s="3" t="s">
        <v>4</v>
      </c>
      <c r="E151" s="3">
        <v>5</v>
      </c>
      <c r="F151" s="3">
        <v>1</v>
      </c>
      <c r="G151" s="3">
        <v>0</v>
      </c>
      <c r="H151" s="3">
        <v>0</v>
      </c>
      <c r="I151" s="3">
        <v>2</v>
      </c>
    </row>
    <row r="152" spans="1:27" s="3" customFormat="1" ht="13" x14ac:dyDescent="0.3">
      <c r="A152" s="3" t="s">
        <v>38</v>
      </c>
      <c r="B152" s="3" t="s">
        <v>693</v>
      </c>
      <c r="C152" s="3">
        <v>9</v>
      </c>
      <c r="D152" s="3">
        <v>24.324324324324301</v>
      </c>
      <c r="E152" s="3">
        <v>5</v>
      </c>
      <c r="F152" s="3">
        <v>1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4" spans="1:27" x14ac:dyDescent="0.35">
      <c r="A154" s="4" t="s">
        <v>50</v>
      </c>
    </row>
    <row r="155" spans="1:27" x14ac:dyDescent="0.35">
      <c r="A155" s="3"/>
    </row>
    <row r="156" spans="1:27" s="3" customFormat="1" ht="13" x14ac:dyDescent="0.3">
      <c r="A156" s="3" t="s">
        <v>104</v>
      </c>
      <c r="B156" s="3" t="s">
        <v>749</v>
      </c>
      <c r="C156" s="3" t="s">
        <v>4</v>
      </c>
      <c r="D156" s="3" t="s">
        <v>4</v>
      </c>
      <c r="E156" s="3">
        <v>2</v>
      </c>
      <c r="F156" s="3">
        <v>1</v>
      </c>
      <c r="G156" s="3">
        <v>0</v>
      </c>
      <c r="H156" s="3">
        <v>0</v>
      </c>
      <c r="I156" s="3">
        <v>0</v>
      </c>
    </row>
    <row r="157" spans="1:27" s="3" customFormat="1" ht="13" x14ac:dyDescent="0.3">
      <c r="A157" s="3" t="s">
        <v>105</v>
      </c>
      <c r="B157" s="3" t="s">
        <v>749</v>
      </c>
      <c r="C157" s="3">
        <v>46</v>
      </c>
      <c r="D157" s="3">
        <v>24.5989304812834</v>
      </c>
      <c r="E157" s="3">
        <v>2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 x14ac:dyDescent="0.35">
      <c r="A158" s="3"/>
    </row>
    <row r="159" spans="1:27" s="3" customFormat="1" ht="13" x14ac:dyDescent="0.3">
      <c r="A159" s="3" t="s">
        <v>106</v>
      </c>
      <c r="B159" s="3" t="s">
        <v>750</v>
      </c>
      <c r="C159" s="3" t="s">
        <v>4</v>
      </c>
      <c r="D159" s="3" t="s">
        <v>4</v>
      </c>
      <c r="E159" s="3">
        <v>4</v>
      </c>
      <c r="F159" s="3">
        <v>2</v>
      </c>
      <c r="G159" s="3">
        <v>0</v>
      </c>
      <c r="H159" s="3">
        <v>0</v>
      </c>
      <c r="I159" s="3">
        <v>0</v>
      </c>
    </row>
    <row r="160" spans="1:27" s="3" customFormat="1" ht="13" x14ac:dyDescent="0.3">
      <c r="A160" s="3" t="s">
        <v>107</v>
      </c>
      <c r="B160" s="3" t="s">
        <v>750</v>
      </c>
      <c r="C160" s="3">
        <v>33</v>
      </c>
      <c r="D160" s="3">
        <v>21.710526315789402</v>
      </c>
      <c r="E160" s="3">
        <v>4</v>
      </c>
      <c r="F160" s="3">
        <v>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35">
      <c r="A161" s="3"/>
    </row>
    <row r="162" spans="1:27" x14ac:dyDescent="0.35">
      <c r="A162" s="4" t="s">
        <v>51</v>
      </c>
    </row>
    <row r="164" spans="1:27" s="3" customFormat="1" ht="13" x14ac:dyDescent="0.3">
      <c r="A164" s="3" t="s">
        <v>37</v>
      </c>
      <c r="B164" s="3" t="s">
        <v>763</v>
      </c>
      <c r="C164" s="3" t="s">
        <v>4</v>
      </c>
      <c r="D164" s="3" t="s">
        <v>4</v>
      </c>
      <c r="E164" s="3">
        <v>3</v>
      </c>
      <c r="F164" s="3">
        <v>1</v>
      </c>
      <c r="G164" s="3">
        <v>0</v>
      </c>
      <c r="H164" s="3">
        <v>0</v>
      </c>
      <c r="I164" s="3">
        <v>1</v>
      </c>
    </row>
    <row r="165" spans="1:27" s="3" customFormat="1" ht="13" x14ac:dyDescent="0.3">
      <c r="A165" s="3" t="s">
        <v>38</v>
      </c>
      <c r="B165" s="3" t="s">
        <v>763</v>
      </c>
      <c r="C165" s="3">
        <v>98</v>
      </c>
      <c r="D165" s="3">
        <v>98.989898989898904</v>
      </c>
      <c r="E165" s="3">
        <v>3</v>
      </c>
      <c r="F165" s="3">
        <v>1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7" spans="1:27" s="3" customFormat="1" ht="13" x14ac:dyDescent="0.3">
      <c r="A167" s="3" t="s">
        <v>39</v>
      </c>
      <c r="B167" s="3" t="s">
        <v>764</v>
      </c>
      <c r="C167" s="3" t="s">
        <v>4</v>
      </c>
      <c r="D167" s="3" t="s">
        <v>4</v>
      </c>
      <c r="E167" s="3">
        <v>3</v>
      </c>
      <c r="F167" s="3">
        <v>1</v>
      </c>
      <c r="G167" s="3">
        <v>0</v>
      </c>
      <c r="H167" s="3">
        <v>0</v>
      </c>
      <c r="I167" s="3">
        <v>1</v>
      </c>
    </row>
    <row r="168" spans="1:27" s="3" customFormat="1" ht="13" x14ac:dyDescent="0.3">
      <c r="A168" s="3" t="s">
        <v>40</v>
      </c>
      <c r="B168" s="3" t="s">
        <v>764</v>
      </c>
      <c r="C168" s="3">
        <v>80</v>
      </c>
      <c r="D168" s="3">
        <v>74.766355140186903</v>
      </c>
      <c r="E168" s="3">
        <v>3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35">
      <c r="A169" s="3"/>
    </row>
    <row r="170" spans="1:27" s="3" customFormat="1" ht="13" x14ac:dyDescent="0.3">
      <c r="A170" s="3" t="s">
        <v>97</v>
      </c>
      <c r="B170" s="3" t="s">
        <v>765</v>
      </c>
      <c r="C170" s="3" t="s">
        <v>4</v>
      </c>
      <c r="D170" s="3" t="s">
        <v>4</v>
      </c>
      <c r="E170" s="3">
        <v>11</v>
      </c>
      <c r="F170" s="3">
        <v>2</v>
      </c>
      <c r="G170" s="3">
        <v>0</v>
      </c>
      <c r="H170" s="3">
        <v>1</v>
      </c>
      <c r="I170" s="3">
        <v>2</v>
      </c>
    </row>
    <row r="171" spans="1:27" s="3" customFormat="1" ht="13" x14ac:dyDescent="0.3">
      <c r="A171" s="3" t="s">
        <v>98</v>
      </c>
      <c r="B171" s="3" t="s">
        <v>766</v>
      </c>
      <c r="C171" s="3">
        <v>35</v>
      </c>
      <c r="D171" s="3">
        <v>54.6875</v>
      </c>
      <c r="E171" s="3">
        <v>11</v>
      </c>
      <c r="F171" s="3">
        <v>2</v>
      </c>
      <c r="G171" s="3">
        <v>0</v>
      </c>
      <c r="H171" s="3">
        <v>1</v>
      </c>
      <c r="I171" s="3">
        <v>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3" spans="1:27" s="3" customFormat="1" ht="13" x14ac:dyDescent="0.3">
      <c r="A173" s="3" t="s">
        <v>99</v>
      </c>
      <c r="B173" s="3" t="s">
        <v>767</v>
      </c>
      <c r="C173" s="3" t="s">
        <v>4</v>
      </c>
      <c r="D173" s="3" t="s">
        <v>4</v>
      </c>
      <c r="E173" s="3">
        <v>5</v>
      </c>
      <c r="F173" s="3">
        <v>1</v>
      </c>
      <c r="G173" s="3">
        <v>0</v>
      </c>
      <c r="H173" s="3">
        <v>0</v>
      </c>
      <c r="I173" s="3">
        <v>2</v>
      </c>
    </row>
    <row r="174" spans="1:27" s="3" customFormat="1" ht="13" x14ac:dyDescent="0.3">
      <c r="A174" s="3" t="s">
        <v>100</v>
      </c>
      <c r="B174" s="3" t="s">
        <v>767</v>
      </c>
      <c r="C174" s="3">
        <v>30</v>
      </c>
      <c r="D174" s="3">
        <v>25.4237288135593</v>
      </c>
      <c r="E174" s="3">
        <v>5</v>
      </c>
      <c r="F174" s="3">
        <v>1</v>
      </c>
      <c r="G174" s="3">
        <v>0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6" spans="1:27" s="3" customFormat="1" ht="13" x14ac:dyDescent="0.3">
      <c r="A176" s="3" t="s">
        <v>102</v>
      </c>
      <c r="B176" s="3" t="s">
        <v>768</v>
      </c>
      <c r="C176" s="3" t="s">
        <v>4</v>
      </c>
      <c r="D176" s="3" t="s">
        <v>4</v>
      </c>
      <c r="E176" s="3">
        <v>3</v>
      </c>
      <c r="F176" s="3">
        <v>1</v>
      </c>
      <c r="G176" s="3">
        <v>0</v>
      </c>
      <c r="H176" s="3">
        <v>0</v>
      </c>
      <c r="I176" s="3">
        <v>1</v>
      </c>
    </row>
    <row r="177" spans="1:27" s="3" customFormat="1" ht="13" x14ac:dyDescent="0.3">
      <c r="A177" s="3" t="s">
        <v>103</v>
      </c>
      <c r="B177" s="3" t="s">
        <v>768</v>
      </c>
      <c r="C177" s="3">
        <v>67</v>
      </c>
      <c r="D177" s="3">
        <v>69.7916666666666</v>
      </c>
      <c r="E177" s="3">
        <v>3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9" spans="1:27" s="3" customFormat="1" ht="13" x14ac:dyDescent="0.3">
      <c r="A179" s="3" t="s">
        <v>106</v>
      </c>
      <c r="B179" s="3" t="s">
        <v>772</v>
      </c>
      <c r="C179" s="3" t="s">
        <v>4</v>
      </c>
      <c r="D179" s="3" t="s">
        <v>4</v>
      </c>
      <c r="E179" s="3">
        <v>5</v>
      </c>
      <c r="F179" s="3">
        <v>2</v>
      </c>
      <c r="G179" s="3">
        <v>0</v>
      </c>
      <c r="H179" s="3">
        <v>0</v>
      </c>
      <c r="I179" s="3">
        <v>1</v>
      </c>
    </row>
    <row r="180" spans="1:27" s="3" customFormat="1" ht="13" x14ac:dyDescent="0.3">
      <c r="A180" s="3" t="s">
        <v>107</v>
      </c>
      <c r="B180" s="3" t="s">
        <v>772</v>
      </c>
      <c r="C180" s="3">
        <v>44</v>
      </c>
      <c r="D180" s="3">
        <v>50</v>
      </c>
      <c r="E180" s="3">
        <v>5</v>
      </c>
      <c r="F180" s="3">
        <v>2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2" spans="1:27" s="3" customFormat="1" ht="13" x14ac:dyDescent="0.3">
      <c r="A182" s="3" t="s">
        <v>120</v>
      </c>
      <c r="B182" s="3" t="s">
        <v>793</v>
      </c>
      <c r="C182" s="3" t="s">
        <v>4</v>
      </c>
      <c r="D182" s="3" t="s">
        <v>4</v>
      </c>
      <c r="E182" s="3">
        <v>11</v>
      </c>
      <c r="F182" s="3">
        <v>2</v>
      </c>
      <c r="G182" s="3">
        <v>0</v>
      </c>
      <c r="H182" s="3">
        <v>1</v>
      </c>
      <c r="I182" s="3">
        <v>2</v>
      </c>
    </row>
    <row r="183" spans="1:27" s="3" customFormat="1" ht="13" x14ac:dyDescent="0.3">
      <c r="A183" s="3" t="s">
        <v>121</v>
      </c>
      <c r="B183" s="3" t="s">
        <v>794</v>
      </c>
      <c r="C183" s="3">
        <v>48</v>
      </c>
      <c r="D183" s="3">
        <v>97.959183673469298</v>
      </c>
      <c r="E183" s="3">
        <v>11</v>
      </c>
      <c r="F183" s="3">
        <v>2</v>
      </c>
      <c r="G183" s="3">
        <v>0</v>
      </c>
      <c r="H183" s="3">
        <v>1</v>
      </c>
      <c r="I183" s="3">
        <v>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5" spans="1:27" s="3" customFormat="1" ht="13" x14ac:dyDescent="0.3">
      <c r="A185" s="3" t="s">
        <v>719</v>
      </c>
      <c r="B185" s="3" t="s">
        <v>795</v>
      </c>
      <c r="C185" s="3" t="s">
        <v>4</v>
      </c>
      <c r="D185" s="3" t="s">
        <v>4</v>
      </c>
      <c r="E185" s="3">
        <v>11</v>
      </c>
      <c r="F185" s="3">
        <v>2</v>
      </c>
      <c r="G185" s="3">
        <v>0</v>
      </c>
      <c r="H185" s="3">
        <v>1</v>
      </c>
      <c r="I185" s="3">
        <v>2</v>
      </c>
    </row>
    <row r="186" spans="1:27" s="3" customFormat="1" ht="13" x14ac:dyDescent="0.3">
      <c r="A186" s="3" t="s">
        <v>128</v>
      </c>
      <c r="B186" s="3" t="s">
        <v>796</v>
      </c>
      <c r="C186" s="3">
        <v>17</v>
      </c>
      <c r="D186" s="3">
        <v>34</v>
      </c>
      <c r="E186" s="3">
        <v>11</v>
      </c>
      <c r="F186" s="3">
        <v>2</v>
      </c>
      <c r="G186" s="3">
        <v>0</v>
      </c>
      <c r="H186" s="3">
        <v>1</v>
      </c>
      <c r="I186" s="3">
        <v>2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8" spans="1:27" s="3" customFormat="1" ht="13" x14ac:dyDescent="0.3">
      <c r="A188" s="3" t="s">
        <v>809</v>
      </c>
      <c r="B188" s="3" t="s">
        <v>810</v>
      </c>
      <c r="C188" s="3" t="s">
        <v>4</v>
      </c>
      <c r="D188" s="3" t="s">
        <v>4</v>
      </c>
      <c r="E188" s="3">
        <v>14</v>
      </c>
      <c r="F188" s="3">
        <v>3</v>
      </c>
      <c r="G188" s="3">
        <v>0</v>
      </c>
      <c r="H188" s="3">
        <v>1</v>
      </c>
      <c r="I188" s="3">
        <v>2</v>
      </c>
    </row>
    <row r="189" spans="1:27" s="3" customFormat="1" ht="13" x14ac:dyDescent="0.3">
      <c r="A189" s="3" t="s">
        <v>130</v>
      </c>
      <c r="B189" s="3" t="s">
        <v>811</v>
      </c>
      <c r="C189" s="3">
        <v>14</v>
      </c>
      <c r="D189" s="3">
        <v>31.1111111111111</v>
      </c>
      <c r="E189" s="3">
        <v>14</v>
      </c>
      <c r="F189" s="3">
        <v>3</v>
      </c>
      <c r="G189" s="3">
        <v>0</v>
      </c>
      <c r="H189" s="3">
        <v>1</v>
      </c>
      <c r="I189" s="3">
        <v>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1" spans="1:27" s="3" customFormat="1" ht="13" x14ac:dyDescent="0.3">
      <c r="A191" s="3" t="s">
        <v>812</v>
      </c>
      <c r="B191" s="3" t="s">
        <v>813</v>
      </c>
      <c r="C191" s="3" t="s">
        <v>4</v>
      </c>
      <c r="D191" s="3" t="s">
        <v>4</v>
      </c>
      <c r="E191" s="3">
        <v>14</v>
      </c>
      <c r="F191" s="3">
        <v>3</v>
      </c>
      <c r="G191" s="3">
        <v>0</v>
      </c>
      <c r="H191" s="3">
        <v>1</v>
      </c>
      <c r="I191" s="3">
        <v>2</v>
      </c>
    </row>
    <row r="192" spans="1:27" s="3" customFormat="1" ht="13" x14ac:dyDescent="0.3">
      <c r="A192" s="3" t="s">
        <v>131</v>
      </c>
      <c r="B192" s="3" t="s">
        <v>814</v>
      </c>
      <c r="C192" s="3">
        <v>23</v>
      </c>
      <c r="D192" s="3">
        <v>52.272727272727202</v>
      </c>
      <c r="E192" s="3">
        <v>14</v>
      </c>
      <c r="F192" s="3">
        <v>3</v>
      </c>
      <c r="G192" s="3">
        <v>0</v>
      </c>
      <c r="H192" s="3">
        <v>1</v>
      </c>
      <c r="I192" s="3">
        <v>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4" spans="1:27" x14ac:dyDescent="0.35">
      <c r="A194" s="4" t="s">
        <v>52</v>
      </c>
    </row>
    <row r="195" spans="1:27" x14ac:dyDescent="0.35">
      <c r="A195" s="3"/>
    </row>
    <row r="196" spans="1:27" s="3" customFormat="1" ht="13" x14ac:dyDescent="0.3">
      <c r="A196" s="3" t="s">
        <v>33</v>
      </c>
      <c r="B196" s="3" t="s">
        <v>724</v>
      </c>
      <c r="C196" s="3" t="s">
        <v>4</v>
      </c>
      <c r="D196" s="3" t="s">
        <v>4</v>
      </c>
      <c r="E196" s="3">
        <v>2</v>
      </c>
      <c r="F196" s="3">
        <v>1</v>
      </c>
      <c r="G196" s="3">
        <v>0</v>
      </c>
      <c r="H196" s="3">
        <v>0</v>
      </c>
      <c r="I196" s="3">
        <v>0</v>
      </c>
    </row>
    <row r="197" spans="1:27" s="3" customFormat="1" ht="13" x14ac:dyDescent="0.3">
      <c r="A197" s="3" t="s">
        <v>34</v>
      </c>
      <c r="B197" s="3" t="s">
        <v>724</v>
      </c>
      <c r="C197" s="3">
        <v>201</v>
      </c>
      <c r="D197" s="3">
        <v>73.626373626373606</v>
      </c>
      <c r="E197" s="3">
        <v>2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5">
      <c r="A198" s="3"/>
    </row>
    <row r="199" spans="1:27" s="3" customFormat="1" ht="13" x14ac:dyDescent="0.3">
      <c r="A199" s="3" t="s">
        <v>35</v>
      </c>
      <c r="B199" s="3" t="s">
        <v>726</v>
      </c>
      <c r="C199" s="3" t="s">
        <v>4</v>
      </c>
      <c r="D199" s="3" t="s">
        <v>4</v>
      </c>
      <c r="E199" s="3">
        <v>3</v>
      </c>
      <c r="F199" s="3">
        <v>1</v>
      </c>
      <c r="G199" s="3">
        <v>0</v>
      </c>
      <c r="H199" s="3">
        <v>0</v>
      </c>
      <c r="I199" s="3">
        <v>0</v>
      </c>
    </row>
    <row r="200" spans="1:27" s="3" customFormat="1" ht="13" x14ac:dyDescent="0.3">
      <c r="A200" s="3" t="s">
        <v>36</v>
      </c>
      <c r="B200" s="3" t="s">
        <v>726</v>
      </c>
      <c r="C200" s="3">
        <v>69</v>
      </c>
      <c r="D200" s="3">
        <v>41.818181818181799</v>
      </c>
      <c r="E200" s="3">
        <v>3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35">
      <c r="A201" s="3"/>
    </row>
    <row r="202" spans="1:27" s="3" customFormat="1" ht="13" x14ac:dyDescent="0.3">
      <c r="A202" s="3" t="s">
        <v>37</v>
      </c>
      <c r="B202" s="3" t="s">
        <v>728</v>
      </c>
      <c r="C202" s="3" t="s">
        <v>4</v>
      </c>
      <c r="D202" s="3" t="s">
        <v>4</v>
      </c>
      <c r="E202" s="3">
        <v>2</v>
      </c>
      <c r="F202" s="3">
        <v>1</v>
      </c>
      <c r="G202" s="3">
        <v>0</v>
      </c>
      <c r="H202" s="3">
        <v>0</v>
      </c>
      <c r="I202" s="3">
        <v>0</v>
      </c>
    </row>
    <row r="203" spans="1:27" s="3" customFormat="1" ht="13" x14ac:dyDescent="0.3">
      <c r="A203" s="3" t="s">
        <v>38</v>
      </c>
      <c r="B203" s="3" t="s">
        <v>728</v>
      </c>
      <c r="C203" s="3">
        <v>77</v>
      </c>
      <c r="D203" s="3">
        <v>48.734177215189803</v>
      </c>
      <c r="E203" s="3">
        <v>2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5" spans="1:27" s="3" customFormat="1" ht="13" x14ac:dyDescent="0.3">
      <c r="A205" s="3" t="s">
        <v>39</v>
      </c>
      <c r="B205" s="3" t="s">
        <v>730</v>
      </c>
      <c r="C205" s="3" t="s">
        <v>4</v>
      </c>
      <c r="D205" s="3" t="s">
        <v>4</v>
      </c>
      <c r="E205" s="3">
        <v>4</v>
      </c>
      <c r="F205" s="3">
        <v>2</v>
      </c>
      <c r="G205" s="3">
        <v>0</v>
      </c>
      <c r="H205" s="3">
        <v>0</v>
      </c>
      <c r="I205" s="3">
        <v>0</v>
      </c>
    </row>
    <row r="206" spans="1:27" s="3" customFormat="1" ht="13" x14ac:dyDescent="0.3">
      <c r="A206" s="3" t="s">
        <v>40</v>
      </c>
      <c r="B206" s="3" t="s">
        <v>818</v>
      </c>
      <c r="C206" s="3">
        <v>87</v>
      </c>
      <c r="D206" s="3">
        <v>53.374233128834298</v>
      </c>
      <c r="E206" s="3">
        <v>4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8" spans="1:27" s="3" customFormat="1" ht="13" x14ac:dyDescent="0.3">
      <c r="A208" s="3" t="s">
        <v>102</v>
      </c>
      <c r="B208" s="3" t="s">
        <v>743</v>
      </c>
      <c r="C208" s="3" t="s">
        <v>4</v>
      </c>
      <c r="D208" s="3" t="s">
        <v>4</v>
      </c>
      <c r="E208" s="3">
        <v>6</v>
      </c>
      <c r="F208" s="3">
        <v>3</v>
      </c>
      <c r="G208" s="3">
        <v>0</v>
      </c>
      <c r="H208" s="3">
        <v>0</v>
      </c>
      <c r="I208" s="3">
        <v>0</v>
      </c>
    </row>
    <row r="209" spans="1:27" s="3" customFormat="1" ht="13" x14ac:dyDescent="0.3">
      <c r="A209" s="3" t="s">
        <v>103</v>
      </c>
      <c r="B209" s="3" t="s">
        <v>743</v>
      </c>
      <c r="C209" s="3">
        <v>32</v>
      </c>
      <c r="D209" s="3">
        <v>23.3576642335766</v>
      </c>
      <c r="E209" s="3">
        <v>6</v>
      </c>
      <c r="F209" s="3">
        <v>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1" spans="1:27" s="3" customFormat="1" ht="13" x14ac:dyDescent="0.3">
      <c r="A211" s="3" t="s">
        <v>104</v>
      </c>
      <c r="B211" s="3" t="s">
        <v>749</v>
      </c>
      <c r="C211" s="3" t="s">
        <v>4</v>
      </c>
      <c r="D211" s="3" t="s">
        <v>4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</row>
    <row r="212" spans="1:27" s="3" customFormat="1" ht="13" x14ac:dyDescent="0.3">
      <c r="A212" s="3" t="s">
        <v>105</v>
      </c>
      <c r="B212" s="3" t="s">
        <v>749</v>
      </c>
      <c r="C212" s="3">
        <v>86</v>
      </c>
      <c r="D212" s="3">
        <v>54.088050314465399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4" spans="1:27" s="3" customFormat="1" ht="13" x14ac:dyDescent="0.3">
      <c r="A214" s="3" t="s">
        <v>106</v>
      </c>
      <c r="B214" s="3" t="s">
        <v>750</v>
      </c>
      <c r="C214" s="3" t="s">
        <v>4</v>
      </c>
      <c r="D214" s="3" t="s">
        <v>4</v>
      </c>
      <c r="E214" s="3">
        <v>4</v>
      </c>
      <c r="F214" s="3">
        <v>2</v>
      </c>
      <c r="G214" s="3">
        <v>0</v>
      </c>
      <c r="H214" s="3">
        <v>0</v>
      </c>
      <c r="I214" s="3">
        <v>0</v>
      </c>
    </row>
    <row r="215" spans="1:27" s="3" customFormat="1" ht="13" x14ac:dyDescent="0.3">
      <c r="A215" s="3" t="s">
        <v>107</v>
      </c>
      <c r="B215" s="3" t="s">
        <v>750</v>
      </c>
      <c r="C215" s="3">
        <v>51</v>
      </c>
      <c r="D215" s="3">
        <v>36.956521739130402</v>
      </c>
      <c r="E215" s="3">
        <v>4</v>
      </c>
      <c r="F215" s="3">
        <v>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7" spans="1:27" x14ac:dyDescent="0.35">
      <c r="A217" s="3"/>
    </row>
    <row r="218" spans="1:27" x14ac:dyDescent="0.35">
      <c r="A218" s="3"/>
    </row>
    <row r="220" spans="1:27" x14ac:dyDescent="0.35">
      <c r="A220" s="3"/>
    </row>
    <row r="221" spans="1:27" x14ac:dyDescent="0.35">
      <c r="A221" s="3"/>
    </row>
    <row r="223" spans="1:27" x14ac:dyDescent="0.35">
      <c r="A223" s="3"/>
    </row>
    <row r="224" spans="1:27" x14ac:dyDescent="0.35">
      <c r="A22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0ADF-314D-46E0-88A7-F7700585F682}">
  <dimension ref="A1:AC751"/>
  <sheetViews>
    <sheetView workbookViewId="0"/>
  </sheetViews>
  <sheetFormatPr defaultRowHeight="14.5" x14ac:dyDescent="0.35"/>
  <cols>
    <col min="1" max="1" width="8.7265625" style="4"/>
    <col min="2" max="2" width="76.1796875" style="3" customWidth="1"/>
    <col min="3" max="29" width="8.7265625" style="3"/>
  </cols>
  <sheetData>
    <row r="1" spans="1:29" s="1" customForma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5">
      <c r="A2" s="3"/>
    </row>
    <row r="3" spans="1:29" x14ac:dyDescent="0.35">
      <c r="A3" s="3" t="s">
        <v>33</v>
      </c>
      <c r="B3" s="3" t="s">
        <v>3</v>
      </c>
      <c r="C3" s="3" t="s">
        <v>4</v>
      </c>
      <c r="D3" s="3" t="s">
        <v>4</v>
      </c>
      <c r="E3" s="3">
        <v>3</v>
      </c>
      <c r="F3" s="3">
        <v>1</v>
      </c>
      <c r="G3" s="3">
        <v>0</v>
      </c>
      <c r="H3" s="3">
        <v>0</v>
      </c>
      <c r="I3" s="3">
        <v>0</v>
      </c>
    </row>
    <row r="4" spans="1:29" x14ac:dyDescent="0.35">
      <c r="A4" s="3" t="s">
        <v>34</v>
      </c>
      <c r="B4" s="3" t="s">
        <v>5</v>
      </c>
      <c r="C4" s="3">
        <v>135</v>
      </c>
      <c r="D4" s="3">
        <v>63.380281690140798</v>
      </c>
      <c r="E4" s="3">
        <v>9</v>
      </c>
      <c r="F4" s="3">
        <v>2</v>
      </c>
      <c r="G4" s="3">
        <v>0</v>
      </c>
      <c r="H4" s="3">
        <v>1</v>
      </c>
      <c r="I4" s="3">
        <v>0</v>
      </c>
      <c r="J4" s="3">
        <v>-6</v>
      </c>
      <c r="K4" s="3">
        <v>-1</v>
      </c>
      <c r="L4" s="3">
        <v>0</v>
      </c>
      <c r="M4" s="3">
        <v>-1</v>
      </c>
      <c r="N4" s="3">
        <v>0</v>
      </c>
      <c r="O4" s="3">
        <v>0.33333333333333298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9" x14ac:dyDescent="0.35">
      <c r="A5" s="3" t="s">
        <v>34</v>
      </c>
      <c r="B5" s="3" t="s">
        <v>3</v>
      </c>
      <c r="C5" s="3">
        <v>51</v>
      </c>
      <c r="D5" s="3">
        <v>23.943661971830899</v>
      </c>
      <c r="E5" s="3">
        <v>3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9" x14ac:dyDescent="0.35">
      <c r="A6" s="3"/>
    </row>
    <row r="7" spans="1:29" x14ac:dyDescent="0.35">
      <c r="A7" s="3" t="s">
        <v>35</v>
      </c>
      <c r="B7" s="3" t="s">
        <v>6</v>
      </c>
      <c r="C7" s="3" t="s">
        <v>4</v>
      </c>
      <c r="D7" s="3" t="s">
        <v>4</v>
      </c>
      <c r="E7" s="3">
        <v>2</v>
      </c>
      <c r="F7" s="3">
        <v>1</v>
      </c>
      <c r="G7" s="3">
        <v>0</v>
      </c>
      <c r="H7" s="3">
        <v>0</v>
      </c>
      <c r="I7" s="3">
        <v>0</v>
      </c>
    </row>
    <row r="8" spans="1:29" x14ac:dyDescent="0.35">
      <c r="A8" s="3" t="s">
        <v>36</v>
      </c>
      <c r="B8" s="3" t="s">
        <v>94</v>
      </c>
      <c r="C8" s="3">
        <v>72</v>
      </c>
      <c r="D8" s="3">
        <v>45.859872611464901</v>
      </c>
      <c r="E8" s="3">
        <v>9</v>
      </c>
      <c r="F8" s="3">
        <v>2</v>
      </c>
      <c r="G8" s="3">
        <v>0</v>
      </c>
      <c r="H8" s="3">
        <v>1</v>
      </c>
      <c r="I8" s="3">
        <v>0</v>
      </c>
      <c r="J8" s="3">
        <v>-7</v>
      </c>
      <c r="K8" s="3">
        <v>-1</v>
      </c>
      <c r="L8" s="3">
        <v>0</v>
      </c>
      <c r="M8" s="3">
        <v>-1</v>
      </c>
      <c r="N8" s="3">
        <v>0</v>
      </c>
      <c r="O8" s="3">
        <v>0.22222222222222199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9" x14ac:dyDescent="0.35">
      <c r="A9" s="3" t="s">
        <v>36</v>
      </c>
      <c r="B9" s="3" t="s">
        <v>6</v>
      </c>
      <c r="C9" s="3">
        <v>58</v>
      </c>
      <c r="D9" s="3">
        <v>36.942675159235598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9" x14ac:dyDescent="0.35">
      <c r="A10" s="3"/>
    </row>
    <row r="11" spans="1:29" x14ac:dyDescent="0.35">
      <c r="A11" s="3" t="s">
        <v>37</v>
      </c>
      <c r="B11" s="3" t="s">
        <v>7</v>
      </c>
      <c r="C11" s="3" t="s">
        <v>4</v>
      </c>
      <c r="D11" s="3" t="s">
        <v>4</v>
      </c>
      <c r="E11" s="3">
        <v>4</v>
      </c>
      <c r="F11" s="3">
        <v>2</v>
      </c>
      <c r="G11" s="3">
        <v>0</v>
      </c>
      <c r="H11" s="3">
        <v>0</v>
      </c>
      <c r="I11" s="3">
        <v>0</v>
      </c>
    </row>
    <row r="12" spans="1:29" x14ac:dyDescent="0.35">
      <c r="A12" s="3" t="s">
        <v>38</v>
      </c>
      <c r="B12" s="3" t="s">
        <v>95</v>
      </c>
      <c r="C12" s="3">
        <v>38</v>
      </c>
      <c r="D12" s="3">
        <v>20.994475138121501</v>
      </c>
      <c r="E12" s="3">
        <v>13</v>
      </c>
      <c r="F12" s="3">
        <v>3</v>
      </c>
      <c r="G12" s="3">
        <v>1</v>
      </c>
      <c r="H12" s="3">
        <v>1</v>
      </c>
      <c r="I12" s="3">
        <v>0</v>
      </c>
      <c r="J12" s="3">
        <v>-9</v>
      </c>
      <c r="K12" s="3">
        <v>-1</v>
      </c>
      <c r="L12" s="3">
        <v>-1</v>
      </c>
      <c r="M12" s="3">
        <v>-1</v>
      </c>
      <c r="N12" s="3">
        <v>0</v>
      </c>
      <c r="O12" s="3">
        <v>0.30769230769230699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9" x14ac:dyDescent="0.35">
      <c r="A13" s="3" t="s">
        <v>38</v>
      </c>
      <c r="B13" s="3" t="s">
        <v>7</v>
      </c>
      <c r="C13" s="3">
        <v>34</v>
      </c>
      <c r="D13" s="3">
        <v>18.7845303867403</v>
      </c>
      <c r="E13" s="3">
        <v>4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9" x14ac:dyDescent="0.35">
      <c r="A14" s="3"/>
    </row>
    <row r="15" spans="1:29" x14ac:dyDescent="0.35">
      <c r="A15" s="3" t="s">
        <v>39</v>
      </c>
      <c r="B15" s="3" t="s">
        <v>8</v>
      </c>
      <c r="C15" s="3" t="s">
        <v>4</v>
      </c>
      <c r="D15" s="3" t="s">
        <v>4</v>
      </c>
      <c r="E15" s="3">
        <v>5</v>
      </c>
      <c r="F15" s="3">
        <v>2</v>
      </c>
      <c r="G15" s="3">
        <v>0</v>
      </c>
      <c r="H15" s="3">
        <v>0</v>
      </c>
      <c r="I15" s="3">
        <v>0</v>
      </c>
    </row>
    <row r="16" spans="1:29" x14ac:dyDescent="0.35">
      <c r="A16" s="3" t="s">
        <v>40</v>
      </c>
      <c r="B16" s="3" t="s">
        <v>96</v>
      </c>
      <c r="C16" s="3">
        <v>53</v>
      </c>
      <c r="D16" s="3">
        <v>35.099337748344297</v>
      </c>
      <c r="E16" s="3">
        <v>13</v>
      </c>
      <c r="F16" s="3">
        <v>3</v>
      </c>
      <c r="G16" s="3">
        <v>1</v>
      </c>
      <c r="H16" s="3">
        <v>1</v>
      </c>
      <c r="I16" s="3">
        <v>0</v>
      </c>
      <c r="J16" s="3">
        <v>-8</v>
      </c>
      <c r="K16" s="3">
        <v>-1</v>
      </c>
      <c r="L16" s="3">
        <v>-1</v>
      </c>
      <c r="M16" s="3">
        <v>-1</v>
      </c>
      <c r="N16" s="3">
        <v>0</v>
      </c>
      <c r="O16" s="3">
        <v>0.38461538461538403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A17" s="3" t="s">
        <v>40</v>
      </c>
      <c r="B17" s="3" t="s">
        <v>8</v>
      </c>
      <c r="C17" s="3">
        <v>35</v>
      </c>
      <c r="D17" s="3">
        <v>23.178807947019799</v>
      </c>
      <c r="E17" s="3">
        <v>5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35">
      <c r="A18" s="3"/>
    </row>
    <row r="19" spans="1:27" x14ac:dyDescent="0.35">
      <c r="A19" s="3" t="s">
        <v>99</v>
      </c>
      <c r="B19" s="3" t="s">
        <v>10</v>
      </c>
      <c r="C19" s="3" t="s">
        <v>4</v>
      </c>
      <c r="D19" s="3" t="s">
        <v>4</v>
      </c>
      <c r="E19" s="3">
        <v>10</v>
      </c>
      <c r="F19" s="3">
        <v>3</v>
      </c>
      <c r="G19" s="3">
        <v>0</v>
      </c>
      <c r="H19" s="3">
        <v>1</v>
      </c>
      <c r="I19" s="3">
        <v>0</v>
      </c>
    </row>
    <row r="20" spans="1:27" x14ac:dyDescent="0.35">
      <c r="A20" s="3" t="s">
        <v>100</v>
      </c>
      <c r="B20" s="3" t="s">
        <v>101</v>
      </c>
      <c r="C20" s="3">
        <v>63</v>
      </c>
      <c r="D20" s="3">
        <v>46.323529411764703</v>
      </c>
      <c r="E20" s="3">
        <v>17</v>
      </c>
      <c r="F20" s="3">
        <v>4</v>
      </c>
      <c r="G20" s="3">
        <v>0</v>
      </c>
      <c r="H20" s="3">
        <v>2</v>
      </c>
      <c r="I20" s="3">
        <v>0</v>
      </c>
      <c r="J20" s="3">
        <v>-7</v>
      </c>
      <c r="K20" s="3">
        <v>-1</v>
      </c>
      <c r="L20" s="3">
        <v>0</v>
      </c>
      <c r="M20" s="3">
        <v>-1</v>
      </c>
      <c r="N20" s="3">
        <v>0</v>
      </c>
      <c r="O20" s="3">
        <v>0.58823529411764697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35">
      <c r="A21" s="3" t="s">
        <v>100</v>
      </c>
      <c r="B21" s="3" t="s">
        <v>10</v>
      </c>
      <c r="C21" s="3">
        <v>21</v>
      </c>
      <c r="D21" s="3">
        <v>15.4411764705882</v>
      </c>
      <c r="E21" s="3">
        <v>10</v>
      </c>
      <c r="F21" s="3">
        <v>3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5">
      <c r="A22" s="3"/>
    </row>
    <row r="23" spans="1:27" x14ac:dyDescent="0.35">
      <c r="A23" s="3" t="s">
        <v>104</v>
      </c>
      <c r="B23" s="3" t="s">
        <v>14</v>
      </c>
      <c r="C23" s="3" t="s">
        <v>4</v>
      </c>
      <c r="D23" s="3" t="s">
        <v>4</v>
      </c>
      <c r="E23" s="3">
        <v>10</v>
      </c>
      <c r="F23" s="3">
        <v>3</v>
      </c>
      <c r="G23" s="3">
        <v>0</v>
      </c>
      <c r="H23" s="3">
        <v>1</v>
      </c>
      <c r="I23" s="3">
        <v>0</v>
      </c>
    </row>
    <row r="24" spans="1:27" x14ac:dyDescent="0.35">
      <c r="A24" s="3" t="s">
        <v>105</v>
      </c>
      <c r="B24" s="3" t="s">
        <v>139</v>
      </c>
      <c r="C24" s="3">
        <v>37</v>
      </c>
      <c r="D24" s="3">
        <v>26.241134751773</v>
      </c>
      <c r="E24" s="3">
        <v>26</v>
      </c>
      <c r="F24" s="3">
        <v>7</v>
      </c>
      <c r="G24" s="3">
        <v>2</v>
      </c>
      <c r="H24" s="3">
        <v>1</v>
      </c>
      <c r="I24" s="3">
        <v>0</v>
      </c>
      <c r="J24" s="3">
        <v>-16</v>
      </c>
      <c r="K24" s="3">
        <v>-4</v>
      </c>
      <c r="L24" s="3">
        <v>-2</v>
      </c>
      <c r="M24" s="3">
        <v>0</v>
      </c>
      <c r="N24" s="3">
        <v>0</v>
      </c>
      <c r="O24" s="3">
        <v>0.38461538461538403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5">
      <c r="A25" s="3" t="s">
        <v>105</v>
      </c>
      <c r="B25" s="3" t="s">
        <v>14</v>
      </c>
      <c r="C25" s="3">
        <v>33</v>
      </c>
      <c r="D25" s="3">
        <v>23.404255319148898</v>
      </c>
      <c r="E25" s="3">
        <v>10</v>
      </c>
      <c r="F25" s="3">
        <v>3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35">
      <c r="A26" s="3"/>
    </row>
    <row r="27" spans="1:27" x14ac:dyDescent="0.35">
      <c r="A27" s="3" t="s">
        <v>108</v>
      </c>
      <c r="B27" s="3" t="s">
        <v>17</v>
      </c>
      <c r="C27" s="3" t="s">
        <v>4</v>
      </c>
      <c r="D27" s="3" t="s">
        <v>4</v>
      </c>
      <c r="E27" s="3">
        <v>16</v>
      </c>
      <c r="F27" s="3">
        <v>5</v>
      </c>
      <c r="G27" s="3">
        <v>0</v>
      </c>
      <c r="H27" s="3">
        <v>1</v>
      </c>
      <c r="I27" s="3">
        <v>0</v>
      </c>
    </row>
    <row r="28" spans="1:27" x14ac:dyDescent="0.35">
      <c r="A28" s="3" t="s">
        <v>109</v>
      </c>
      <c r="B28" s="3" t="s">
        <v>18</v>
      </c>
      <c r="C28" s="3">
        <v>108</v>
      </c>
      <c r="D28" s="3">
        <v>73.469387755102005</v>
      </c>
      <c r="E28" s="3">
        <v>23</v>
      </c>
      <c r="F28" s="3">
        <v>6</v>
      </c>
      <c r="G28" s="3">
        <v>0</v>
      </c>
      <c r="H28" s="3">
        <v>2</v>
      </c>
      <c r="I28" s="3">
        <v>0</v>
      </c>
      <c r="J28" s="3">
        <v>-7</v>
      </c>
      <c r="K28" s="3">
        <v>-1</v>
      </c>
      <c r="L28" s="3">
        <v>0</v>
      </c>
      <c r="M28" s="3">
        <v>-1</v>
      </c>
      <c r="N28" s="3">
        <v>0</v>
      </c>
      <c r="O28" s="3">
        <v>0.69565217391304301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35">
      <c r="A29" s="3" t="s">
        <v>109</v>
      </c>
      <c r="B29" s="3" t="s">
        <v>110</v>
      </c>
      <c r="C29" s="3">
        <v>20</v>
      </c>
      <c r="D29" s="3">
        <v>13.605442176870699</v>
      </c>
      <c r="E29" s="3">
        <v>25</v>
      </c>
      <c r="F29" s="3">
        <v>6</v>
      </c>
      <c r="G29" s="3">
        <v>0</v>
      </c>
      <c r="H29" s="3">
        <v>3</v>
      </c>
      <c r="I29" s="3">
        <v>0</v>
      </c>
      <c r="J29" s="3">
        <v>-9</v>
      </c>
      <c r="K29" s="3">
        <v>-1</v>
      </c>
      <c r="L29" s="3">
        <v>0</v>
      </c>
      <c r="M29" s="3">
        <v>-2</v>
      </c>
      <c r="N29" s="3">
        <v>0</v>
      </c>
      <c r="O29" s="3">
        <v>0.64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5">
      <c r="A30" s="3" t="s">
        <v>109</v>
      </c>
      <c r="B30" s="3" t="s">
        <v>17</v>
      </c>
      <c r="C30" s="3">
        <v>5</v>
      </c>
      <c r="D30" s="3">
        <v>3.4013605442176802</v>
      </c>
      <c r="E30" s="3">
        <v>16</v>
      </c>
      <c r="F30" s="3">
        <v>5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35">
      <c r="A31" s="3"/>
    </row>
    <row r="32" spans="1:27" x14ac:dyDescent="0.35">
      <c r="A32" s="4" t="s">
        <v>28</v>
      </c>
    </row>
    <row r="33" spans="1:29" x14ac:dyDescent="0.35">
      <c r="A33" s="3"/>
    </row>
    <row r="34" spans="1:29" x14ac:dyDescent="0.35">
      <c r="A34" s="3" t="s">
        <v>102</v>
      </c>
      <c r="B34" s="3" t="s">
        <v>11</v>
      </c>
      <c r="C34" s="3" t="s">
        <v>4</v>
      </c>
      <c r="D34" s="3" t="s">
        <v>4</v>
      </c>
      <c r="E34" s="3">
        <v>12</v>
      </c>
      <c r="F34" s="3">
        <v>4</v>
      </c>
      <c r="G34" s="3">
        <v>0</v>
      </c>
      <c r="H34" s="3">
        <v>1</v>
      </c>
      <c r="I34" s="3">
        <v>0</v>
      </c>
    </row>
    <row r="35" spans="1:29" x14ac:dyDescent="0.35">
      <c r="A35" s="3" t="s">
        <v>103</v>
      </c>
      <c r="B35" s="3" t="s">
        <v>13</v>
      </c>
      <c r="C35" s="3">
        <v>36</v>
      </c>
      <c r="D35" s="3">
        <v>27.480916030534299</v>
      </c>
      <c r="E35" s="3">
        <v>5</v>
      </c>
      <c r="F35" s="3">
        <v>2</v>
      </c>
      <c r="G35" s="3">
        <v>0</v>
      </c>
      <c r="H35" s="3">
        <v>0</v>
      </c>
      <c r="I35" s="3">
        <v>0</v>
      </c>
      <c r="J35" s="3">
        <v>7</v>
      </c>
      <c r="K35" s="3">
        <v>2</v>
      </c>
      <c r="L35" s="3">
        <v>0</v>
      </c>
      <c r="M35" s="3">
        <v>1</v>
      </c>
      <c r="N35" s="3">
        <v>0</v>
      </c>
      <c r="O35" s="3">
        <v>2.4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</row>
    <row r="36" spans="1:29" x14ac:dyDescent="0.35">
      <c r="A36" s="3" t="s">
        <v>103</v>
      </c>
      <c r="B36" s="3" t="s">
        <v>142</v>
      </c>
      <c r="C36" s="3">
        <v>26</v>
      </c>
      <c r="D36" s="3">
        <v>19.847328244274799</v>
      </c>
      <c r="E36" s="3">
        <v>11</v>
      </c>
      <c r="F36" s="3">
        <v>3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1.0909090909090899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</row>
    <row r="37" spans="1:29" x14ac:dyDescent="0.35">
      <c r="A37" s="3" t="s">
        <v>103</v>
      </c>
      <c r="B37" s="3" t="s">
        <v>143</v>
      </c>
      <c r="C37" s="3">
        <v>18</v>
      </c>
      <c r="D37" s="3">
        <v>13.7404580152671</v>
      </c>
      <c r="E37" s="3">
        <v>12</v>
      </c>
      <c r="F37" s="3">
        <v>4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3</v>
      </c>
    </row>
    <row r="38" spans="1:29" x14ac:dyDescent="0.35">
      <c r="A38" s="3" t="s">
        <v>103</v>
      </c>
      <c r="B38" s="3" t="s">
        <v>144</v>
      </c>
      <c r="C38" s="3">
        <v>11</v>
      </c>
      <c r="D38" s="3">
        <v>8.3969465648854893</v>
      </c>
      <c r="E38" s="3">
        <v>17</v>
      </c>
      <c r="F38" s="3">
        <v>4</v>
      </c>
      <c r="G38" s="3">
        <v>0</v>
      </c>
      <c r="H38" s="3">
        <v>2</v>
      </c>
      <c r="I38" s="3">
        <v>0</v>
      </c>
      <c r="J38" s="3">
        <v>-5</v>
      </c>
      <c r="K38" s="3">
        <v>0</v>
      </c>
      <c r="L38" s="3">
        <v>0</v>
      </c>
      <c r="M38" s="3">
        <v>-1</v>
      </c>
      <c r="N38" s="3">
        <v>0</v>
      </c>
      <c r="O38" s="3">
        <v>0.70588235294117596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4</v>
      </c>
    </row>
    <row r="39" spans="1:29" x14ac:dyDescent="0.35">
      <c r="A39" s="3" t="s">
        <v>103</v>
      </c>
      <c r="B39" s="3" t="s">
        <v>54</v>
      </c>
      <c r="C39" s="3">
        <v>7</v>
      </c>
      <c r="D39" s="3">
        <v>5.3435114503816701</v>
      </c>
      <c r="E39" s="3">
        <v>5</v>
      </c>
      <c r="F39" s="3">
        <v>2</v>
      </c>
      <c r="G39" s="3">
        <v>0</v>
      </c>
      <c r="H39" s="3">
        <v>0</v>
      </c>
      <c r="I39" s="3">
        <v>0</v>
      </c>
      <c r="J39" s="3">
        <v>7</v>
      </c>
      <c r="K39" s="3">
        <v>2</v>
      </c>
      <c r="L39" s="3">
        <v>0</v>
      </c>
      <c r="M39" s="3">
        <v>1</v>
      </c>
      <c r="N39" s="3">
        <v>0</v>
      </c>
      <c r="O39" s="3">
        <v>2.4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5</v>
      </c>
    </row>
    <row r="40" spans="1:29" x14ac:dyDescent="0.35">
      <c r="A40" s="3" t="s">
        <v>103</v>
      </c>
      <c r="B40" s="3" t="s">
        <v>145</v>
      </c>
      <c r="C40" s="3">
        <v>5</v>
      </c>
      <c r="D40" s="3">
        <v>3.8167938931297698</v>
      </c>
      <c r="E40" s="3">
        <v>5</v>
      </c>
      <c r="F40" s="3">
        <v>2</v>
      </c>
      <c r="G40" s="3">
        <v>0</v>
      </c>
      <c r="H40" s="3">
        <v>0</v>
      </c>
      <c r="I40" s="3">
        <v>0</v>
      </c>
      <c r="J40" s="3">
        <v>7</v>
      </c>
      <c r="K40" s="3">
        <v>2</v>
      </c>
      <c r="L40" s="3">
        <v>0</v>
      </c>
      <c r="M40" s="3">
        <v>1</v>
      </c>
      <c r="N40" s="3">
        <v>0</v>
      </c>
      <c r="O40" s="3">
        <v>2.4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6</v>
      </c>
    </row>
    <row r="41" spans="1:29" x14ac:dyDescent="0.35">
      <c r="A41" s="3" t="s">
        <v>103</v>
      </c>
      <c r="B41" s="3" t="s">
        <v>146</v>
      </c>
      <c r="C41" s="3">
        <v>4</v>
      </c>
      <c r="D41" s="3">
        <v>3.0534351145038099</v>
      </c>
      <c r="E41" s="3">
        <v>6</v>
      </c>
      <c r="F41" s="3">
        <v>3</v>
      </c>
      <c r="G41" s="3">
        <v>0</v>
      </c>
      <c r="H41" s="3">
        <v>0</v>
      </c>
      <c r="I41" s="3">
        <v>0</v>
      </c>
      <c r="J41" s="3">
        <v>6</v>
      </c>
      <c r="K41" s="3">
        <v>1</v>
      </c>
      <c r="L41" s="3">
        <v>0</v>
      </c>
      <c r="M41" s="3">
        <v>1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7</v>
      </c>
    </row>
    <row r="42" spans="1:29" x14ac:dyDescent="0.35">
      <c r="A42" s="3" t="s">
        <v>103</v>
      </c>
      <c r="B42" s="3" t="s">
        <v>147</v>
      </c>
      <c r="C42" s="3">
        <v>4</v>
      </c>
      <c r="D42" s="3">
        <v>3.0534351145038099</v>
      </c>
      <c r="E42" s="3">
        <v>12</v>
      </c>
      <c r="F42" s="3">
        <v>4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8</v>
      </c>
    </row>
    <row r="43" spans="1:29" x14ac:dyDescent="0.35">
      <c r="A43" s="3" t="s">
        <v>103</v>
      </c>
      <c r="B43" s="3" t="s">
        <v>148</v>
      </c>
      <c r="C43" s="3">
        <v>3</v>
      </c>
      <c r="D43" s="3">
        <v>2.2900763358778602</v>
      </c>
      <c r="E43" s="3">
        <v>17</v>
      </c>
      <c r="F43" s="3">
        <v>4</v>
      </c>
      <c r="G43" s="3">
        <v>0</v>
      </c>
      <c r="H43" s="3">
        <v>2</v>
      </c>
      <c r="I43" s="3">
        <v>0</v>
      </c>
      <c r="J43" s="3">
        <v>-5</v>
      </c>
      <c r="K43" s="3">
        <v>0</v>
      </c>
      <c r="L43" s="3">
        <v>0</v>
      </c>
      <c r="M43" s="3">
        <v>-1</v>
      </c>
      <c r="N43" s="3">
        <v>0</v>
      </c>
      <c r="O43" s="3">
        <v>0.70588235294117596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9</v>
      </c>
    </row>
    <row r="44" spans="1:29" x14ac:dyDescent="0.35">
      <c r="A44" s="3" t="s">
        <v>103</v>
      </c>
      <c r="B44" s="3" t="s">
        <v>149</v>
      </c>
      <c r="C44" s="3">
        <v>3</v>
      </c>
      <c r="D44" s="3">
        <v>2.2900763358778602</v>
      </c>
      <c r="E44" s="3">
        <v>13</v>
      </c>
      <c r="F44" s="3">
        <v>5</v>
      </c>
      <c r="G44" s="3">
        <v>0</v>
      </c>
      <c r="H44" s="3">
        <v>1</v>
      </c>
      <c r="I44" s="3">
        <v>0</v>
      </c>
      <c r="J44" s="3">
        <v>-1</v>
      </c>
      <c r="K44" s="3">
        <v>-1</v>
      </c>
      <c r="L44" s="3">
        <v>0</v>
      </c>
      <c r="M44" s="3">
        <v>0</v>
      </c>
      <c r="N44" s="3">
        <v>0</v>
      </c>
      <c r="O44" s="3">
        <v>0.92307692307692302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</v>
      </c>
    </row>
    <row r="45" spans="1:29" x14ac:dyDescent="0.35">
      <c r="A45" s="3" t="s">
        <v>103</v>
      </c>
      <c r="B45" s="3" t="s">
        <v>150</v>
      </c>
      <c r="C45" s="3">
        <v>3</v>
      </c>
      <c r="D45" s="3">
        <v>2.2900763358778602</v>
      </c>
      <c r="E45" s="3">
        <v>18</v>
      </c>
      <c r="F45" s="3">
        <v>5</v>
      </c>
      <c r="G45" s="3">
        <v>0</v>
      </c>
      <c r="H45" s="3">
        <v>2</v>
      </c>
      <c r="I45" s="3">
        <v>0</v>
      </c>
      <c r="J45" s="3">
        <v>-6</v>
      </c>
      <c r="K45" s="3">
        <v>-1</v>
      </c>
      <c r="L45" s="3">
        <v>0</v>
      </c>
      <c r="M45" s="3">
        <v>-1</v>
      </c>
      <c r="N45" s="3">
        <v>0</v>
      </c>
      <c r="O45" s="3">
        <v>0.66666666666666596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11</v>
      </c>
    </row>
    <row r="46" spans="1:29" x14ac:dyDescent="0.35">
      <c r="A46" s="3" t="s">
        <v>103</v>
      </c>
      <c r="B46" s="3" t="s">
        <v>55</v>
      </c>
      <c r="C46" s="3">
        <v>2</v>
      </c>
      <c r="D46" s="3">
        <v>1.5267175572519001</v>
      </c>
      <c r="E46" s="3">
        <v>17</v>
      </c>
      <c r="F46" s="3">
        <v>4</v>
      </c>
      <c r="G46" s="3">
        <v>0</v>
      </c>
      <c r="H46" s="3">
        <v>2</v>
      </c>
      <c r="I46" s="3">
        <v>0</v>
      </c>
      <c r="J46" s="3">
        <v>-5</v>
      </c>
      <c r="K46" s="3">
        <v>0</v>
      </c>
      <c r="L46" s="3">
        <v>0</v>
      </c>
      <c r="M46" s="3">
        <v>-1</v>
      </c>
      <c r="N46" s="3">
        <v>0</v>
      </c>
      <c r="O46" s="3">
        <v>0.70588235294117596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12</v>
      </c>
    </row>
    <row r="47" spans="1:29" x14ac:dyDescent="0.35">
      <c r="A47" s="3" t="s">
        <v>103</v>
      </c>
      <c r="B47" s="3" t="s">
        <v>151</v>
      </c>
      <c r="C47" s="3">
        <v>1</v>
      </c>
      <c r="D47" s="3">
        <v>0.76335877862595403</v>
      </c>
      <c r="E47" s="3">
        <v>12</v>
      </c>
      <c r="F47" s="3">
        <v>4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13</v>
      </c>
      <c r="AC47" s="61"/>
    </row>
    <row r="48" spans="1:29" x14ac:dyDescent="0.35">
      <c r="A48" s="3"/>
    </row>
    <row r="49" spans="1:28" x14ac:dyDescent="0.35">
      <c r="A49" s="3" t="s">
        <v>106</v>
      </c>
      <c r="B49" s="3" t="s">
        <v>15</v>
      </c>
      <c r="C49" s="3" t="s">
        <v>4</v>
      </c>
      <c r="D49" s="3" t="s">
        <v>4</v>
      </c>
      <c r="E49" s="3">
        <v>12</v>
      </c>
      <c r="F49" s="3">
        <v>4</v>
      </c>
      <c r="G49" s="3">
        <v>0</v>
      </c>
      <c r="H49" s="3">
        <v>1</v>
      </c>
      <c r="I49" s="3">
        <v>0</v>
      </c>
    </row>
    <row r="50" spans="1:28" x14ac:dyDescent="0.35">
      <c r="A50" s="3" t="s">
        <v>107</v>
      </c>
      <c r="B50" s="3" t="s">
        <v>153</v>
      </c>
      <c r="C50" s="3">
        <v>36</v>
      </c>
      <c r="D50" s="3">
        <v>31.858407079646</v>
      </c>
      <c r="E50" s="3">
        <v>12</v>
      </c>
      <c r="F50" s="3">
        <v>4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8" x14ac:dyDescent="0.35">
      <c r="A51" s="3" t="s">
        <v>107</v>
      </c>
      <c r="B51" s="3" t="s">
        <v>154</v>
      </c>
      <c r="C51" s="3">
        <v>12</v>
      </c>
      <c r="D51" s="3">
        <v>10.6194690265486</v>
      </c>
      <c r="E51" s="3">
        <v>13</v>
      </c>
      <c r="F51" s="3">
        <v>5</v>
      </c>
      <c r="G51" s="3">
        <v>0</v>
      </c>
      <c r="H51" s="3">
        <v>1</v>
      </c>
      <c r="I51" s="3">
        <v>0</v>
      </c>
      <c r="J51" s="3">
        <v>-1</v>
      </c>
      <c r="K51" s="3">
        <v>-1</v>
      </c>
      <c r="L51" s="3">
        <v>0</v>
      </c>
      <c r="M51" s="3">
        <v>0</v>
      </c>
      <c r="N51" s="3">
        <v>0</v>
      </c>
      <c r="O51" s="3">
        <v>0.92307692307692302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8" x14ac:dyDescent="0.35">
      <c r="A52" s="3" t="s">
        <v>107</v>
      </c>
      <c r="B52" s="3" t="s">
        <v>155</v>
      </c>
      <c r="C52" s="3">
        <v>8</v>
      </c>
      <c r="D52" s="3">
        <v>7.0796460176991101</v>
      </c>
      <c r="E52" s="3">
        <v>12</v>
      </c>
      <c r="F52" s="3">
        <v>4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8" x14ac:dyDescent="0.35">
      <c r="A53" s="3"/>
    </row>
    <row r="54" spans="1:28" x14ac:dyDescent="0.35">
      <c r="A54" s="3" t="s">
        <v>111</v>
      </c>
      <c r="B54" s="3" t="s">
        <v>19</v>
      </c>
      <c r="C54" s="3" t="s">
        <v>4</v>
      </c>
      <c r="D54" s="3" t="s">
        <v>4</v>
      </c>
      <c r="E54" s="3">
        <v>17</v>
      </c>
      <c r="F54" s="3">
        <v>6</v>
      </c>
      <c r="G54" s="3">
        <v>1</v>
      </c>
      <c r="H54" s="3">
        <v>1</v>
      </c>
      <c r="I54" s="3">
        <v>0</v>
      </c>
    </row>
    <row r="55" spans="1:28" x14ac:dyDescent="0.35">
      <c r="A55" s="3" t="s">
        <v>112</v>
      </c>
      <c r="B55" s="3" t="s">
        <v>156</v>
      </c>
      <c r="C55" s="3">
        <v>16</v>
      </c>
      <c r="D55" s="3">
        <v>19.277108433734899</v>
      </c>
      <c r="E55" s="3">
        <v>17</v>
      </c>
      <c r="F55" s="3">
        <v>6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8" x14ac:dyDescent="0.35">
      <c r="A56" s="3" t="s">
        <v>112</v>
      </c>
      <c r="B56" s="3" t="s">
        <v>157</v>
      </c>
      <c r="C56" s="3">
        <v>11</v>
      </c>
      <c r="D56" s="3">
        <v>13.2530120481927</v>
      </c>
      <c r="E56" s="3">
        <v>17</v>
      </c>
      <c r="F56" s="3">
        <v>6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8" x14ac:dyDescent="0.35">
      <c r="A57" s="3"/>
    </row>
    <row r="58" spans="1:28" x14ac:dyDescent="0.35">
      <c r="A58" s="3" t="s">
        <v>117</v>
      </c>
      <c r="B58" s="3" t="s">
        <v>25</v>
      </c>
      <c r="C58" s="3" t="s">
        <v>4</v>
      </c>
      <c r="D58" s="3" t="s">
        <v>4</v>
      </c>
      <c r="E58" s="3">
        <v>25</v>
      </c>
      <c r="F58" s="3">
        <v>8</v>
      </c>
      <c r="G58" s="3">
        <v>1</v>
      </c>
      <c r="H58" s="3">
        <v>1</v>
      </c>
      <c r="I58" s="3">
        <v>0</v>
      </c>
    </row>
    <row r="59" spans="1:28" x14ac:dyDescent="0.35">
      <c r="A59" s="3" t="s">
        <v>118</v>
      </c>
      <c r="B59" s="3" t="s">
        <v>29</v>
      </c>
      <c r="C59" s="3">
        <v>6</v>
      </c>
      <c r="D59" s="3">
        <v>15.3846153846153</v>
      </c>
      <c r="E59" s="3">
        <v>24</v>
      </c>
      <c r="F59" s="3">
        <v>8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1.0416666666666601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</row>
    <row r="60" spans="1:28" x14ac:dyDescent="0.35">
      <c r="A60" s="3" t="s">
        <v>118</v>
      </c>
      <c r="B60" s="3" t="s">
        <v>159</v>
      </c>
      <c r="C60" s="3">
        <v>5</v>
      </c>
      <c r="D60" s="3">
        <v>12.8205128205128</v>
      </c>
      <c r="E60" s="3">
        <v>41</v>
      </c>
      <c r="F60" s="3">
        <v>11</v>
      </c>
      <c r="G60" s="3">
        <v>2</v>
      </c>
      <c r="H60" s="3">
        <v>3</v>
      </c>
      <c r="I60" s="3">
        <v>0</v>
      </c>
      <c r="J60" s="3">
        <v>-16</v>
      </c>
      <c r="K60" s="3">
        <v>-3</v>
      </c>
      <c r="L60" s="3">
        <v>-1</v>
      </c>
      <c r="M60" s="3">
        <v>-2</v>
      </c>
      <c r="N60" s="3">
        <v>0</v>
      </c>
      <c r="O60" s="3">
        <v>0.60975609756097504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2</v>
      </c>
    </row>
    <row r="61" spans="1:28" x14ac:dyDescent="0.35">
      <c r="A61" s="3" t="s">
        <v>118</v>
      </c>
      <c r="B61" s="3" t="s">
        <v>160</v>
      </c>
      <c r="C61" s="3">
        <v>5</v>
      </c>
      <c r="D61" s="3">
        <v>12.8205128205128</v>
      </c>
      <c r="E61" s="3">
        <v>36</v>
      </c>
      <c r="F61" s="3">
        <v>10</v>
      </c>
      <c r="G61" s="3">
        <v>2</v>
      </c>
      <c r="H61" s="3">
        <v>2</v>
      </c>
      <c r="I61" s="3">
        <v>0</v>
      </c>
      <c r="J61" s="3">
        <v>-11</v>
      </c>
      <c r="K61" s="3">
        <v>-2</v>
      </c>
      <c r="L61" s="3">
        <v>-1</v>
      </c>
      <c r="M61" s="3">
        <v>-1</v>
      </c>
      <c r="N61" s="3">
        <v>0</v>
      </c>
      <c r="O61" s="3">
        <v>0.69444444444444398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</v>
      </c>
    </row>
    <row r="62" spans="1:28" x14ac:dyDescent="0.35">
      <c r="A62" s="3" t="s">
        <v>118</v>
      </c>
      <c r="B62" s="3" t="s">
        <v>161</v>
      </c>
      <c r="C62" s="3">
        <v>3</v>
      </c>
      <c r="D62" s="3">
        <v>7.6923076923076898</v>
      </c>
      <c r="E62" s="3">
        <v>24</v>
      </c>
      <c r="F62" s="3">
        <v>8</v>
      </c>
      <c r="G62" s="3">
        <v>1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1.0416666666666601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</v>
      </c>
    </row>
    <row r="63" spans="1:28" x14ac:dyDescent="0.35">
      <c r="A63" s="3" t="s">
        <v>118</v>
      </c>
      <c r="B63" s="3" t="s">
        <v>162</v>
      </c>
      <c r="C63" s="3">
        <v>2</v>
      </c>
      <c r="D63" s="3">
        <v>5.1282051282051198</v>
      </c>
      <c r="E63" s="3">
        <v>29</v>
      </c>
      <c r="F63" s="3">
        <v>9</v>
      </c>
      <c r="G63" s="3">
        <v>2</v>
      </c>
      <c r="H63" s="3">
        <v>1</v>
      </c>
      <c r="I63" s="3">
        <v>0</v>
      </c>
      <c r="J63" s="3">
        <v>-4</v>
      </c>
      <c r="K63" s="3">
        <v>-1</v>
      </c>
      <c r="L63" s="3">
        <v>-1</v>
      </c>
      <c r="M63" s="3">
        <v>0</v>
      </c>
      <c r="N63" s="3">
        <v>0</v>
      </c>
      <c r="O63" s="3">
        <v>0.86206896551724099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5</v>
      </c>
    </row>
    <row r="64" spans="1:28" x14ac:dyDescent="0.35">
      <c r="A64" s="3" t="s">
        <v>118</v>
      </c>
      <c r="B64" s="3" t="s">
        <v>163</v>
      </c>
      <c r="C64" s="3">
        <v>2</v>
      </c>
      <c r="D64" s="3">
        <v>5.1282051282051198</v>
      </c>
      <c r="E64" s="3">
        <v>17</v>
      </c>
      <c r="F64" s="3">
        <v>6</v>
      </c>
      <c r="G64" s="3">
        <v>0</v>
      </c>
      <c r="H64" s="3">
        <v>1</v>
      </c>
      <c r="I64" s="3">
        <v>0</v>
      </c>
      <c r="J64" s="3">
        <v>8</v>
      </c>
      <c r="K64" s="3">
        <v>2</v>
      </c>
      <c r="L64" s="3">
        <v>1</v>
      </c>
      <c r="M64" s="3">
        <v>0</v>
      </c>
      <c r="N64" s="3">
        <v>0</v>
      </c>
      <c r="O64" s="3">
        <v>1.47058823529411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6</v>
      </c>
    </row>
    <row r="65" spans="1:29" x14ac:dyDescent="0.35">
      <c r="A65" s="3" t="s">
        <v>118</v>
      </c>
      <c r="B65" s="3" t="s">
        <v>164</v>
      </c>
      <c r="C65" s="3">
        <v>2</v>
      </c>
      <c r="D65" s="3">
        <v>5.1282051282051198</v>
      </c>
      <c r="E65" s="3">
        <v>24</v>
      </c>
      <c r="F65" s="3">
        <v>8</v>
      </c>
      <c r="G65" s="3">
        <v>1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1.0416666666666601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7</v>
      </c>
    </row>
    <row r="66" spans="1:29" x14ac:dyDescent="0.35">
      <c r="A66" s="3" t="s">
        <v>118</v>
      </c>
      <c r="B66" s="3" t="s">
        <v>165</v>
      </c>
      <c r="C66" s="3">
        <v>2</v>
      </c>
      <c r="D66" s="3">
        <v>5.1282051282051198</v>
      </c>
      <c r="E66" s="3">
        <v>39</v>
      </c>
      <c r="F66" s="3">
        <v>11</v>
      </c>
      <c r="G66" s="3">
        <v>2</v>
      </c>
      <c r="H66" s="3">
        <v>2</v>
      </c>
      <c r="I66" s="3">
        <v>0</v>
      </c>
      <c r="J66" s="3">
        <v>-14</v>
      </c>
      <c r="K66" s="3">
        <v>-3</v>
      </c>
      <c r="L66" s="3">
        <v>-1</v>
      </c>
      <c r="M66" s="3">
        <v>-1</v>
      </c>
      <c r="N66" s="3">
        <v>0</v>
      </c>
      <c r="O66" s="3">
        <v>0.64102564102564097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8</v>
      </c>
    </row>
    <row r="67" spans="1:29" x14ac:dyDescent="0.35">
      <c r="A67" s="3" t="s">
        <v>118</v>
      </c>
      <c r="B67" s="3" t="s">
        <v>26</v>
      </c>
      <c r="C67" s="3">
        <v>2</v>
      </c>
      <c r="D67" s="3">
        <v>5.1282051282051198</v>
      </c>
      <c r="E67" s="3">
        <v>34</v>
      </c>
      <c r="F67" s="3">
        <v>10</v>
      </c>
      <c r="G67" s="3">
        <v>2</v>
      </c>
      <c r="H67" s="3">
        <v>1</v>
      </c>
      <c r="I67" s="3">
        <v>0</v>
      </c>
      <c r="J67" s="3">
        <v>-9</v>
      </c>
      <c r="K67" s="3">
        <v>-2</v>
      </c>
      <c r="L67" s="3">
        <v>-1</v>
      </c>
      <c r="M67" s="3">
        <v>0</v>
      </c>
      <c r="N67" s="3">
        <v>0</v>
      </c>
      <c r="O67" s="3">
        <v>0.73529411764705799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9</v>
      </c>
    </row>
    <row r="68" spans="1:29" x14ac:dyDescent="0.35">
      <c r="A68" s="3" t="s">
        <v>118</v>
      </c>
      <c r="B68" s="3" t="s">
        <v>166</v>
      </c>
      <c r="C68" s="3">
        <v>1</v>
      </c>
      <c r="D68" s="3">
        <v>2.5641025641025599</v>
      </c>
      <c r="E68" s="3">
        <v>24</v>
      </c>
      <c r="F68" s="3">
        <v>8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1.0416666666666601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10</v>
      </c>
    </row>
    <row r="69" spans="1:29" x14ac:dyDescent="0.35">
      <c r="A69" s="3" t="s">
        <v>118</v>
      </c>
      <c r="B69" s="3" t="s">
        <v>167</v>
      </c>
      <c r="C69" s="3">
        <v>1</v>
      </c>
      <c r="D69" s="3">
        <v>2.5641025641025599</v>
      </c>
      <c r="E69" s="3">
        <v>41</v>
      </c>
      <c r="F69" s="3">
        <v>11</v>
      </c>
      <c r="G69" s="3">
        <v>2</v>
      </c>
      <c r="H69" s="3">
        <v>3</v>
      </c>
      <c r="I69" s="3">
        <v>0</v>
      </c>
      <c r="J69" s="3">
        <v>-16</v>
      </c>
      <c r="K69" s="3">
        <v>-3</v>
      </c>
      <c r="L69" s="3">
        <v>-1</v>
      </c>
      <c r="M69" s="3">
        <v>-2</v>
      </c>
      <c r="N69" s="3">
        <v>0</v>
      </c>
      <c r="O69" s="3">
        <v>0.60975609756097504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9" x14ac:dyDescent="0.35">
      <c r="A70" s="3" t="s">
        <v>118</v>
      </c>
      <c r="B70" s="3" t="s">
        <v>168</v>
      </c>
      <c r="C70" s="3">
        <v>1</v>
      </c>
      <c r="D70" s="3">
        <v>2.5641025641025599</v>
      </c>
      <c r="E70" s="3">
        <v>27</v>
      </c>
      <c r="F70" s="3">
        <v>8</v>
      </c>
      <c r="G70" s="3">
        <v>0</v>
      </c>
      <c r="H70" s="3">
        <v>2</v>
      </c>
      <c r="I70" s="3">
        <v>0</v>
      </c>
      <c r="J70" s="3">
        <v>-2</v>
      </c>
      <c r="K70" s="3">
        <v>0</v>
      </c>
      <c r="L70" s="3">
        <v>1</v>
      </c>
      <c r="M70" s="3">
        <v>-1</v>
      </c>
      <c r="N70" s="3">
        <v>0</v>
      </c>
      <c r="O70" s="3">
        <v>0.92592592592592504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9" x14ac:dyDescent="0.35">
      <c r="A71" s="3" t="s">
        <v>118</v>
      </c>
      <c r="B71" s="3" t="s">
        <v>169</v>
      </c>
      <c r="C71" s="3">
        <v>1</v>
      </c>
      <c r="D71" s="3">
        <v>2.5641025641025599</v>
      </c>
      <c r="E71" s="3">
        <v>25</v>
      </c>
      <c r="F71" s="3">
        <v>8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9" x14ac:dyDescent="0.35">
      <c r="A72" s="3" t="s">
        <v>118</v>
      </c>
      <c r="B72" s="3" t="s">
        <v>56</v>
      </c>
      <c r="C72" s="3">
        <v>1</v>
      </c>
      <c r="D72" s="3">
        <v>2.5641025641025599</v>
      </c>
      <c r="E72" s="3">
        <v>36</v>
      </c>
      <c r="F72" s="3">
        <v>10</v>
      </c>
      <c r="G72" s="3">
        <v>2</v>
      </c>
      <c r="H72" s="3">
        <v>2</v>
      </c>
      <c r="I72" s="3">
        <v>0</v>
      </c>
      <c r="J72" s="3">
        <v>-11</v>
      </c>
      <c r="K72" s="3">
        <v>-2</v>
      </c>
      <c r="L72" s="3">
        <v>-1</v>
      </c>
      <c r="M72" s="3">
        <v>-1</v>
      </c>
      <c r="N72" s="3">
        <v>0</v>
      </c>
      <c r="O72" s="3">
        <v>0.69444444444444398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9" x14ac:dyDescent="0.35">
      <c r="A73" s="3" t="s">
        <v>118</v>
      </c>
      <c r="B73" s="3" t="s">
        <v>170</v>
      </c>
      <c r="C73" s="3">
        <v>1</v>
      </c>
      <c r="D73" s="3">
        <v>2.5641025641025599</v>
      </c>
      <c r="E73" s="3">
        <v>27</v>
      </c>
      <c r="F73" s="3">
        <v>8</v>
      </c>
      <c r="G73" s="3">
        <v>0</v>
      </c>
      <c r="H73" s="3">
        <v>2</v>
      </c>
      <c r="I73" s="3">
        <v>0</v>
      </c>
      <c r="J73" s="3">
        <v>-2</v>
      </c>
      <c r="K73" s="3">
        <v>0</v>
      </c>
      <c r="L73" s="3">
        <v>1</v>
      </c>
      <c r="M73" s="3">
        <v>-1</v>
      </c>
      <c r="N73" s="3">
        <v>0</v>
      </c>
      <c r="O73" s="3">
        <v>0.92592592592592504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9" x14ac:dyDescent="0.35">
      <c r="A74" s="3" t="s">
        <v>118</v>
      </c>
      <c r="B74" s="3" t="s">
        <v>25</v>
      </c>
      <c r="C74" s="3">
        <v>1</v>
      </c>
      <c r="D74" s="3">
        <v>2.5641025641025599</v>
      </c>
      <c r="E74" s="3">
        <v>25</v>
      </c>
      <c r="F74" s="3">
        <v>8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C74" s="61"/>
    </row>
    <row r="75" spans="1:29" x14ac:dyDescent="0.35">
      <c r="A75" s="3"/>
    </row>
    <row r="76" spans="1:29" x14ac:dyDescent="0.35">
      <c r="A76" s="3" t="s">
        <v>120</v>
      </c>
      <c r="B76" s="3" t="s">
        <v>27</v>
      </c>
      <c r="C76" s="3" t="s">
        <v>4</v>
      </c>
      <c r="D76" s="3" t="s">
        <v>4</v>
      </c>
      <c r="E76" s="3">
        <v>13</v>
      </c>
      <c r="F76" s="3">
        <v>5</v>
      </c>
      <c r="G76" s="3">
        <v>0</v>
      </c>
      <c r="H76" s="3">
        <v>1</v>
      </c>
      <c r="I76" s="3">
        <v>0</v>
      </c>
    </row>
    <row r="77" spans="1:29" x14ac:dyDescent="0.35">
      <c r="A77" s="3" t="s">
        <v>121</v>
      </c>
      <c r="B77" s="3" t="s">
        <v>171</v>
      </c>
      <c r="C77" s="3">
        <v>18</v>
      </c>
      <c r="D77" s="3">
        <v>31.034482758620602</v>
      </c>
      <c r="E77" s="3">
        <v>13</v>
      </c>
      <c r="F77" s="3">
        <v>5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</row>
    <row r="78" spans="1:29" x14ac:dyDescent="0.35">
      <c r="A78" s="3" t="s">
        <v>121</v>
      </c>
      <c r="B78" s="3" t="s">
        <v>172</v>
      </c>
      <c r="C78" s="3">
        <v>13</v>
      </c>
      <c r="D78" s="3">
        <v>22.413793103448199</v>
      </c>
      <c r="E78" s="3">
        <v>42</v>
      </c>
      <c r="F78" s="3">
        <v>11</v>
      </c>
      <c r="G78" s="3">
        <v>5</v>
      </c>
      <c r="H78" s="3">
        <v>2</v>
      </c>
      <c r="I78" s="3">
        <v>0</v>
      </c>
      <c r="J78" s="3">
        <v>-29</v>
      </c>
      <c r="K78" s="3">
        <v>-6</v>
      </c>
      <c r="L78" s="3">
        <v>-5</v>
      </c>
      <c r="M78" s="3">
        <v>-1</v>
      </c>
      <c r="N78" s="3">
        <v>0</v>
      </c>
      <c r="O78" s="3">
        <v>0.30952380952380898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2</v>
      </c>
    </row>
    <row r="79" spans="1:29" x14ac:dyDescent="0.35">
      <c r="A79" s="3" t="s">
        <v>121</v>
      </c>
      <c r="B79" s="3" t="s">
        <v>173</v>
      </c>
      <c r="C79" s="3">
        <v>10</v>
      </c>
      <c r="D79" s="3">
        <v>17.241379310344801</v>
      </c>
      <c r="E79" s="3">
        <v>13</v>
      </c>
      <c r="F79" s="3">
        <v>5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3</v>
      </c>
    </row>
    <row r="80" spans="1:29" x14ac:dyDescent="0.35">
      <c r="A80" s="3" t="s">
        <v>121</v>
      </c>
      <c r="B80" s="3" t="s">
        <v>174</v>
      </c>
      <c r="C80" s="3">
        <v>5</v>
      </c>
      <c r="D80" s="3">
        <v>8.6206896551724093</v>
      </c>
      <c r="E80" s="3">
        <v>14</v>
      </c>
      <c r="F80" s="3">
        <v>6</v>
      </c>
      <c r="G80" s="3">
        <v>0</v>
      </c>
      <c r="H80" s="3">
        <v>1</v>
      </c>
      <c r="I80" s="3">
        <v>0</v>
      </c>
      <c r="J80" s="3">
        <v>-1</v>
      </c>
      <c r="K80" s="3">
        <v>-1</v>
      </c>
      <c r="L80" s="3">
        <v>0</v>
      </c>
      <c r="M80" s="3">
        <v>0</v>
      </c>
      <c r="N80" s="3">
        <v>0</v>
      </c>
      <c r="O80" s="3">
        <v>0.92857142857142805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4</v>
      </c>
    </row>
    <row r="81" spans="1:28" x14ac:dyDescent="0.35">
      <c r="A81" s="3" t="s">
        <v>121</v>
      </c>
      <c r="B81" s="3" t="s">
        <v>175</v>
      </c>
      <c r="C81" s="3">
        <v>3</v>
      </c>
      <c r="D81" s="3">
        <v>5.1724137931034404</v>
      </c>
      <c r="E81" s="3">
        <v>13</v>
      </c>
      <c r="F81" s="3">
        <v>5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5</v>
      </c>
    </row>
    <row r="82" spans="1:28" x14ac:dyDescent="0.35">
      <c r="A82" s="3"/>
    </row>
    <row r="83" spans="1:28" x14ac:dyDescent="0.35">
      <c r="A83" s="4" t="s">
        <v>30</v>
      </c>
    </row>
    <row r="84" spans="1:28" x14ac:dyDescent="0.35">
      <c r="A84" s="3"/>
    </row>
    <row r="85" spans="1:28" x14ac:dyDescent="0.35">
      <c r="A85" s="3" t="s">
        <v>33</v>
      </c>
      <c r="B85" s="3" t="s">
        <v>176</v>
      </c>
      <c r="C85" s="3" t="s">
        <v>4</v>
      </c>
      <c r="D85" s="3" t="s">
        <v>4</v>
      </c>
      <c r="E85" s="3">
        <v>5</v>
      </c>
      <c r="F85" s="3">
        <v>2</v>
      </c>
      <c r="G85" s="3">
        <v>0</v>
      </c>
      <c r="H85" s="3">
        <v>0</v>
      </c>
      <c r="I85" s="3">
        <v>0</v>
      </c>
    </row>
    <row r="86" spans="1:28" x14ac:dyDescent="0.35">
      <c r="A86" s="3" t="s">
        <v>34</v>
      </c>
      <c r="B86" s="3" t="s">
        <v>177</v>
      </c>
      <c r="C86" s="3">
        <v>41</v>
      </c>
      <c r="D86" s="3">
        <v>14.137931034482699</v>
      </c>
      <c r="E86" s="3">
        <v>12</v>
      </c>
      <c r="F86" s="3">
        <v>4</v>
      </c>
      <c r="G86" s="3">
        <v>0</v>
      </c>
      <c r="H86" s="3">
        <v>1</v>
      </c>
      <c r="I86" s="3">
        <v>0</v>
      </c>
      <c r="J86" s="3">
        <v>-7</v>
      </c>
      <c r="K86" s="3">
        <v>-2</v>
      </c>
      <c r="L86" s="3">
        <v>0</v>
      </c>
      <c r="M86" s="3">
        <v>-1</v>
      </c>
      <c r="N86" s="3">
        <v>0</v>
      </c>
      <c r="O86" s="3">
        <v>0.41666666666666602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</row>
    <row r="87" spans="1:28" x14ac:dyDescent="0.35">
      <c r="A87" s="3" t="s">
        <v>34</v>
      </c>
      <c r="B87" s="3" t="s">
        <v>178</v>
      </c>
      <c r="C87" s="3">
        <v>32</v>
      </c>
      <c r="D87" s="3">
        <v>11.0344827586206</v>
      </c>
      <c r="E87" s="3">
        <v>12</v>
      </c>
      <c r="F87" s="3">
        <v>4</v>
      </c>
      <c r="G87" s="3">
        <v>0</v>
      </c>
      <c r="H87" s="3">
        <v>1</v>
      </c>
      <c r="I87" s="3">
        <v>0</v>
      </c>
      <c r="J87" s="3">
        <v>-7</v>
      </c>
      <c r="K87" s="3">
        <v>-2</v>
      </c>
      <c r="L87" s="3">
        <v>0</v>
      </c>
      <c r="M87" s="3">
        <v>-1</v>
      </c>
      <c r="N87" s="3">
        <v>0</v>
      </c>
      <c r="O87" s="3">
        <v>0.41666666666666602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2</v>
      </c>
    </row>
    <row r="88" spans="1:28" x14ac:dyDescent="0.35">
      <c r="A88" s="3" t="s">
        <v>34</v>
      </c>
      <c r="B88" s="3" t="s">
        <v>179</v>
      </c>
      <c r="C88" s="3">
        <v>20</v>
      </c>
      <c r="D88" s="3">
        <v>6.8965517241379297</v>
      </c>
      <c r="E88" s="3">
        <v>14</v>
      </c>
      <c r="F88" s="3">
        <v>4</v>
      </c>
      <c r="G88" s="3">
        <v>1</v>
      </c>
      <c r="H88" s="3">
        <v>1</v>
      </c>
      <c r="I88" s="3">
        <v>0</v>
      </c>
      <c r="J88" s="3">
        <v>-9</v>
      </c>
      <c r="K88" s="3">
        <v>-2</v>
      </c>
      <c r="L88" s="3">
        <v>-1</v>
      </c>
      <c r="M88" s="3">
        <v>-1</v>
      </c>
      <c r="N88" s="3">
        <v>0</v>
      </c>
      <c r="O88" s="3">
        <v>0.35714285714285698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3</v>
      </c>
    </row>
    <row r="89" spans="1:28" x14ac:dyDescent="0.35">
      <c r="A89" s="3" t="s">
        <v>34</v>
      </c>
      <c r="B89" s="3" t="s">
        <v>180</v>
      </c>
      <c r="C89" s="3">
        <v>17</v>
      </c>
      <c r="D89" s="3">
        <v>5.8620689655172402</v>
      </c>
      <c r="E89" s="3">
        <v>19</v>
      </c>
      <c r="F89" s="3">
        <v>5</v>
      </c>
      <c r="G89" s="3">
        <v>1</v>
      </c>
      <c r="H89" s="3">
        <v>1</v>
      </c>
      <c r="I89" s="3">
        <v>0</v>
      </c>
      <c r="J89" s="3">
        <v>-14</v>
      </c>
      <c r="K89" s="3">
        <v>-3</v>
      </c>
      <c r="L89" s="3">
        <v>-1</v>
      </c>
      <c r="M89" s="3">
        <v>-1</v>
      </c>
      <c r="N89" s="3">
        <v>0</v>
      </c>
      <c r="O89" s="3">
        <v>0.26315789473684198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4</v>
      </c>
    </row>
    <row r="90" spans="1:28" x14ac:dyDescent="0.35">
      <c r="A90" s="3" t="s">
        <v>34</v>
      </c>
      <c r="B90" s="3" t="s">
        <v>181</v>
      </c>
      <c r="C90" s="3">
        <v>16</v>
      </c>
      <c r="D90" s="3">
        <v>5.5172413793103399</v>
      </c>
      <c r="E90" s="3">
        <v>21</v>
      </c>
      <c r="F90" s="3">
        <v>5</v>
      </c>
      <c r="G90" s="3">
        <v>1</v>
      </c>
      <c r="H90" s="3">
        <v>2</v>
      </c>
      <c r="I90" s="3">
        <v>0</v>
      </c>
      <c r="J90" s="3">
        <v>-16</v>
      </c>
      <c r="K90" s="3">
        <v>-3</v>
      </c>
      <c r="L90" s="3">
        <v>-1</v>
      </c>
      <c r="M90" s="3">
        <v>-2</v>
      </c>
      <c r="N90" s="3">
        <v>0</v>
      </c>
      <c r="O90" s="3">
        <v>0.238095238095238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5</v>
      </c>
    </row>
    <row r="91" spans="1:28" x14ac:dyDescent="0.35">
      <c r="A91" s="3" t="s">
        <v>34</v>
      </c>
      <c r="B91" s="3" t="s">
        <v>182</v>
      </c>
      <c r="C91" s="3">
        <v>13</v>
      </c>
      <c r="D91" s="3">
        <v>4.4827586206896504</v>
      </c>
      <c r="E91" s="3">
        <v>11</v>
      </c>
      <c r="F91" s="3">
        <v>3</v>
      </c>
      <c r="G91" s="3">
        <v>0</v>
      </c>
      <c r="H91" s="3">
        <v>1</v>
      </c>
      <c r="I91" s="3">
        <v>0</v>
      </c>
      <c r="J91" s="3">
        <v>-6</v>
      </c>
      <c r="K91" s="3">
        <v>-1</v>
      </c>
      <c r="L91" s="3">
        <v>0</v>
      </c>
      <c r="M91" s="3">
        <v>-1</v>
      </c>
      <c r="N91" s="3">
        <v>0</v>
      </c>
      <c r="O91" s="3">
        <v>0.45454545454545398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6</v>
      </c>
    </row>
    <row r="92" spans="1:28" x14ac:dyDescent="0.35">
      <c r="A92" s="3" t="s">
        <v>34</v>
      </c>
      <c r="B92" s="3" t="s">
        <v>183</v>
      </c>
      <c r="C92" s="3">
        <v>13</v>
      </c>
      <c r="D92" s="3">
        <v>4.4827586206896504</v>
      </c>
      <c r="E92" s="3">
        <v>19</v>
      </c>
      <c r="F92" s="3">
        <v>5</v>
      </c>
      <c r="G92" s="3">
        <v>1</v>
      </c>
      <c r="H92" s="3">
        <v>1</v>
      </c>
      <c r="I92" s="3">
        <v>0</v>
      </c>
      <c r="J92" s="3">
        <v>-14</v>
      </c>
      <c r="K92" s="3">
        <v>-3</v>
      </c>
      <c r="L92" s="3">
        <v>-1</v>
      </c>
      <c r="M92" s="3">
        <v>-1</v>
      </c>
      <c r="N92" s="3">
        <v>0</v>
      </c>
      <c r="O92" s="3">
        <v>0.26315789473684198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7</v>
      </c>
    </row>
    <row r="93" spans="1:28" x14ac:dyDescent="0.35">
      <c r="A93" s="3" t="s">
        <v>34</v>
      </c>
      <c r="B93" s="3" t="s">
        <v>184</v>
      </c>
      <c r="C93" s="3">
        <v>11</v>
      </c>
      <c r="D93" s="3">
        <v>3.7931034482758599</v>
      </c>
      <c r="E93" s="3">
        <v>5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8</v>
      </c>
    </row>
    <row r="94" spans="1:28" x14ac:dyDescent="0.35">
      <c r="A94" s="3" t="s">
        <v>34</v>
      </c>
      <c r="B94" s="3" t="s">
        <v>185</v>
      </c>
      <c r="C94" s="3">
        <v>7</v>
      </c>
      <c r="D94" s="3">
        <v>2.41379310344827</v>
      </c>
      <c r="E94" s="3">
        <v>6</v>
      </c>
      <c r="F94" s="3">
        <v>3</v>
      </c>
      <c r="G94" s="3">
        <v>0</v>
      </c>
      <c r="H94" s="3">
        <v>0</v>
      </c>
      <c r="I94" s="3">
        <v>0</v>
      </c>
      <c r="J94" s="3">
        <v>-1</v>
      </c>
      <c r="K94" s="3">
        <v>-1</v>
      </c>
      <c r="L94" s="3">
        <v>0</v>
      </c>
      <c r="M94" s="3">
        <v>0</v>
      </c>
      <c r="N94" s="3">
        <v>0</v>
      </c>
      <c r="O94" s="3">
        <v>0.83333333333333304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9</v>
      </c>
    </row>
    <row r="95" spans="1:28" x14ac:dyDescent="0.35">
      <c r="A95" s="3" t="s">
        <v>34</v>
      </c>
      <c r="B95" s="3" t="s">
        <v>186</v>
      </c>
      <c r="C95" s="3">
        <v>7</v>
      </c>
      <c r="D95" s="3">
        <v>2.41379310344827</v>
      </c>
      <c r="E95" s="3">
        <v>21</v>
      </c>
      <c r="F95" s="3">
        <v>5</v>
      </c>
      <c r="G95" s="3">
        <v>1</v>
      </c>
      <c r="H95" s="3">
        <v>2</v>
      </c>
      <c r="I95" s="3">
        <v>0</v>
      </c>
      <c r="J95" s="3">
        <v>-16</v>
      </c>
      <c r="K95" s="3">
        <v>-3</v>
      </c>
      <c r="L95" s="3">
        <v>-1</v>
      </c>
      <c r="M95" s="3">
        <v>-2</v>
      </c>
      <c r="N95" s="3">
        <v>0</v>
      </c>
      <c r="O95" s="3">
        <v>0.238095238095238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10</v>
      </c>
    </row>
    <row r="96" spans="1:28" x14ac:dyDescent="0.35">
      <c r="A96" s="3" t="s">
        <v>34</v>
      </c>
      <c r="B96" s="3" t="s">
        <v>187</v>
      </c>
      <c r="C96" s="3">
        <v>6</v>
      </c>
      <c r="D96" s="3">
        <v>2.0689655172413701</v>
      </c>
      <c r="E96" s="3">
        <v>19</v>
      </c>
      <c r="F96" s="3">
        <v>5</v>
      </c>
      <c r="G96" s="3">
        <v>1</v>
      </c>
      <c r="H96" s="3">
        <v>1</v>
      </c>
      <c r="I96" s="3">
        <v>0</v>
      </c>
      <c r="J96" s="3">
        <v>-14</v>
      </c>
      <c r="K96" s="3">
        <v>-3</v>
      </c>
      <c r="L96" s="3">
        <v>-1</v>
      </c>
      <c r="M96" s="3">
        <v>-1</v>
      </c>
      <c r="N96" s="3">
        <v>0</v>
      </c>
      <c r="O96" s="3">
        <v>0.26315789473684198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11</v>
      </c>
    </row>
    <row r="97" spans="1:29" x14ac:dyDescent="0.35">
      <c r="A97" s="3" t="s">
        <v>34</v>
      </c>
      <c r="B97" s="3" t="s">
        <v>188</v>
      </c>
      <c r="C97" s="3">
        <v>5</v>
      </c>
      <c r="D97" s="3">
        <v>1.72413793103448</v>
      </c>
      <c r="E97" s="3">
        <v>12</v>
      </c>
      <c r="F97" s="3">
        <v>4</v>
      </c>
      <c r="G97" s="3">
        <v>0</v>
      </c>
      <c r="H97" s="3">
        <v>1</v>
      </c>
      <c r="I97" s="3">
        <v>0</v>
      </c>
      <c r="J97" s="3">
        <v>-7</v>
      </c>
      <c r="K97" s="3">
        <v>-2</v>
      </c>
      <c r="L97" s="3">
        <v>0</v>
      </c>
      <c r="M97" s="3">
        <v>-1</v>
      </c>
      <c r="N97" s="3">
        <v>0</v>
      </c>
      <c r="O97" s="3">
        <v>0.41666666666666602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12</v>
      </c>
    </row>
    <row r="98" spans="1:29" x14ac:dyDescent="0.35">
      <c r="A98" s="3" t="s">
        <v>34</v>
      </c>
      <c r="B98" s="3" t="s">
        <v>189</v>
      </c>
      <c r="C98" s="3">
        <v>5</v>
      </c>
      <c r="D98" s="3">
        <v>1.72413793103448</v>
      </c>
      <c r="E98" s="3">
        <v>15</v>
      </c>
      <c r="F98" s="3">
        <v>4</v>
      </c>
      <c r="G98" s="3">
        <v>1</v>
      </c>
      <c r="H98" s="3">
        <v>1</v>
      </c>
      <c r="I98" s="3">
        <v>0</v>
      </c>
      <c r="J98" s="3">
        <v>-10</v>
      </c>
      <c r="K98" s="3">
        <v>-2</v>
      </c>
      <c r="L98" s="3">
        <v>-1</v>
      </c>
      <c r="M98" s="3">
        <v>-1</v>
      </c>
      <c r="N98" s="3">
        <v>0</v>
      </c>
      <c r="O98" s="3">
        <v>0.33333333333333298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13</v>
      </c>
    </row>
    <row r="99" spans="1:29" x14ac:dyDescent="0.35">
      <c r="A99" s="3" t="s">
        <v>34</v>
      </c>
      <c r="B99" s="3" t="s">
        <v>190</v>
      </c>
      <c r="C99" s="3">
        <v>5</v>
      </c>
      <c r="D99" s="3">
        <v>1.72413793103448</v>
      </c>
      <c r="E99" s="3">
        <v>16</v>
      </c>
      <c r="F99" s="3">
        <v>5</v>
      </c>
      <c r="G99" s="3">
        <v>1</v>
      </c>
      <c r="H99" s="3">
        <v>1</v>
      </c>
      <c r="I99" s="3">
        <v>0</v>
      </c>
      <c r="J99" s="3">
        <v>-11</v>
      </c>
      <c r="K99" s="3">
        <v>-3</v>
      </c>
      <c r="L99" s="3">
        <v>-1</v>
      </c>
      <c r="M99" s="3">
        <v>-1</v>
      </c>
      <c r="N99" s="3">
        <v>0</v>
      </c>
      <c r="O99" s="3">
        <v>0.3125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14</v>
      </c>
    </row>
    <row r="100" spans="1:29" x14ac:dyDescent="0.35">
      <c r="A100" s="3" t="s">
        <v>34</v>
      </c>
      <c r="B100" s="3" t="s">
        <v>191</v>
      </c>
      <c r="C100" s="3">
        <v>4</v>
      </c>
      <c r="D100" s="3">
        <v>1.3793103448275801</v>
      </c>
      <c r="E100" s="3">
        <v>21</v>
      </c>
      <c r="F100" s="3">
        <v>5</v>
      </c>
      <c r="G100" s="3">
        <v>1</v>
      </c>
      <c r="H100" s="3">
        <v>2</v>
      </c>
      <c r="I100" s="3">
        <v>0</v>
      </c>
      <c r="J100" s="3">
        <v>-16</v>
      </c>
      <c r="K100" s="3">
        <v>-3</v>
      </c>
      <c r="L100" s="3">
        <v>-1</v>
      </c>
      <c r="M100" s="3">
        <v>-2</v>
      </c>
      <c r="N100" s="3">
        <v>0</v>
      </c>
      <c r="O100" s="3">
        <v>0.238095238095238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15</v>
      </c>
    </row>
    <row r="101" spans="1:29" x14ac:dyDescent="0.35">
      <c r="A101" s="3" t="s">
        <v>34</v>
      </c>
      <c r="B101" s="3" t="s">
        <v>192</v>
      </c>
      <c r="C101" s="3">
        <v>4</v>
      </c>
      <c r="D101" s="3">
        <v>1.3793103448275801</v>
      </c>
      <c r="E101" s="3">
        <v>16</v>
      </c>
      <c r="F101" s="3">
        <v>5</v>
      </c>
      <c r="G101" s="3">
        <v>1</v>
      </c>
      <c r="H101" s="3">
        <v>1</v>
      </c>
      <c r="I101" s="3">
        <v>0</v>
      </c>
      <c r="J101" s="3">
        <v>-11</v>
      </c>
      <c r="K101" s="3">
        <v>-3</v>
      </c>
      <c r="L101" s="3">
        <v>-1</v>
      </c>
      <c r="M101" s="3">
        <v>-1</v>
      </c>
      <c r="N101" s="3">
        <v>0</v>
      </c>
      <c r="O101" s="3">
        <v>0.3125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9" x14ac:dyDescent="0.35">
      <c r="A102" s="3" t="s">
        <v>34</v>
      </c>
      <c r="B102" s="3" t="s">
        <v>193</v>
      </c>
      <c r="C102" s="3">
        <v>4</v>
      </c>
      <c r="D102" s="3">
        <v>1.3793103448275801</v>
      </c>
      <c r="E102" s="3">
        <v>14</v>
      </c>
      <c r="F102" s="3">
        <v>4</v>
      </c>
      <c r="G102" s="3">
        <v>1</v>
      </c>
      <c r="H102" s="3">
        <v>1</v>
      </c>
      <c r="I102" s="3">
        <v>0</v>
      </c>
      <c r="J102" s="3">
        <v>-9</v>
      </c>
      <c r="K102" s="3">
        <v>-2</v>
      </c>
      <c r="L102" s="3">
        <v>-1</v>
      </c>
      <c r="M102" s="3">
        <v>-1</v>
      </c>
      <c r="N102" s="3">
        <v>0</v>
      </c>
      <c r="O102" s="3">
        <v>0.35714285714285698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9" x14ac:dyDescent="0.35">
      <c r="A103" s="3" t="s">
        <v>34</v>
      </c>
      <c r="B103" s="3" t="s">
        <v>176</v>
      </c>
      <c r="C103" s="3">
        <v>4</v>
      </c>
      <c r="D103" s="3">
        <v>1.3793103448275801</v>
      </c>
      <c r="E103" s="3">
        <v>5</v>
      </c>
      <c r="F103" s="3">
        <v>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C103" s="61"/>
    </row>
    <row r="104" spans="1:29" x14ac:dyDescent="0.35">
      <c r="A104" s="3"/>
    </row>
    <row r="105" spans="1:29" x14ac:dyDescent="0.35">
      <c r="A105" s="3" t="s">
        <v>35</v>
      </c>
      <c r="B105" s="3" t="s">
        <v>194</v>
      </c>
      <c r="C105" s="3" t="s">
        <v>4</v>
      </c>
      <c r="D105" s="3" t="s">
        <v>4</v>
      </c>
      <c r="E105" s="3">
        <v>5</v>
      </c>
      <c r="F105" s="3">
        <v>2</v>
      </c>
      <c r="G105" s="3">
        <v>0</v>
      </c>
      <c r="H105" s="3">
        <v>0</v>
      </c>
      <c r="I105" s="3">
        <v>0</v>
      </c>
    </row>
    <row r="106" spans="1:29" x14ac:dyDescent="0.35">
      <c r="A106" s="3" t="s">
        <v>36</v>
      </c>
      <c r="B106" s="3" t="s">
        <v>195</v>
      </c>
      <c r="C106" s="3">
        <v>24</v>
      </c>
      <c r="D106" s="3">
        <v>11.162790697674399</v>
      </c>
      <c r="E106" s="3">
        <v>12</v>
      </c>
      <c r="F106" s="3">
        <v>4</v>
      </c>
      <c r="G106" s="3">
        <v>0</v>
      </c>
      <c r="H106" s="3">
        <v>1</v>
      </c>
      <c r="I106" s="3">
        <v>0</v>
      </c>
      <c r="J106" s="3">
        <v>-7</v>
      </c>
      <c r="K106" s="3">
        <v>-2</v>
      </c>
      <c r="L106" s="3">
        <v>0</v>
      </c>
      <c r="M106" s="3">
        <v>-1</v>
      </c>
      <c r="N106" s="3">
        <v>0</v>
      </c>
      <c r="O106" s="3">
        <v>0.41666666666666602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</row>
    <row r="107" spans="1:29" x14ac:dyDescent="0.35">
      <c r="A107" s="3" t="s">
        <v>36</v>
      </c>
      <c r="B107" s="3" t="s">
        <v>196</v>
      </c>
      <c r="C107" s="3">
        <v>19</v>
      </c>
      <c r="D107" s="3">
        <v>8.8372093023255793</v>
      </c>
      <c r="E107" s="3">
        <v>12</v>
      </c>
      <c r="F107" s="3">
        <v>4</v>
      </c>
      <c r="G107" s="3">
        <v>0</v>
      </c>
      <c r="H107" s="3">
        <v>1</v>
      </c>
      <c r="I107" s="3">
        <v>0</v>
      </c>
      <c r="J107" s="3">
        <v>-7</v>
      </c>
      <c r="K107" s="3">
        <v>-2</v>
      </c>
      <c r="L107" s="3">
        <v>0</v>
      </c>
      <c r="M107" s="3">
        <v>-1</v>
      </c>
      <c r="N107" s="3">
        <v>0</v>
      </c>
      <c r="O107" s="3">
        <v>0.41666666666666602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2</v>
      </c>
    </row>
    <row r="108" spans="1:29" x14ac:dyDescent="0.35">
      <c r="A108" s="3" t="s">
        <v>36</v>
      </c>
      <c r="B108" s="3" t="s">
        <v>197</v>
      </c>
      <c r="C108" s="3">
        <v>16</v>
      </c>
      <c r="D108" s="3">
        <v>7.4418604651162701</v>
      </c>
      <c r="E108" s="3">
        <v>14</v>
      </c>
      <c r="F108" s="3">
        <v>4</v>
      </c>
      <c r="G108" s="3">
        <v>1</v>
      </c>
      <c r="H108" s="3">
        <v>1</v>
      </c>
      <c r="I108" s="3">
        <v>0</v>
      </c>
      <c r="J108" s="3">
        <v>-9</v>
      </c>
      <c r="K108" s="3">
        <v>-2</v>
      </c>
      <c r="L108" s="3">
        <v>-1</v>
      </c>
      <c r="M108" s="3">
        <v>-1</v>
      </c>
      <c r="N108" s="3">
        <v>0</v>
      </c>
      <c r="O108" s="3">
        <v>0.35714285714285698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3</v>
      </c>
    </row>
    <row r="109" spans="1:29" x14ac:dyDescent="0.35">
      <c r="A109" s="3" t="s">
        <v>36</v>
      </c>
      <c r="B109" s="3" t="s">
        <v>198</v>
      </c>
      <c r="C109" s="3">
        <v>15</v>
      </c>
      <c r="D109" s="3">
        <v>6.9767441860465098</v>
      </c>
      <c r="E109" s="3">
        <v>5</v>
      </c>
      <c r="F109" s="3">
        <v>2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4</v>
      </c>
    </row>
    <row r="110" spans="1:29" x14ac:dyDescent="0.35">
      <c r="A110" s="3" t="s">
        <v>36</v>
      </c>
      <c r="B110" s="3" t="s">
        <v>199</v>
      </c>
      <c r="C110" s="3">
        <v>14</v>
      </c>
      <c r="D110" s="3">
        <v>6.5116279069767398</v>
      </c>
      <c r="E110" s="3">
        <v>21</v>
      </c>
      <c r="F110" s="3">
        <v>5</v>
      </c>
      <c r="G110" s="3">
        <v>1</v>
      </c>
      <c r="H110" s="3">
        <v>2</v>
      </c>
      <c r="I110" s="3">
        <v>0</v>
      </c>
      <c r="J110" s="3">
        <v>-16</v>
      </c>
      <c r="K110" s="3">
        <v>-3</v>
      </c>
      <c r="L110" s="3">
        <v>-1</v>
      </c>
      <c r="M110" s="3">
        <v>-2</v>
      </c>
      <c r="N110" s="3">
        <v>0</v>
      </c>
      <c r="O110" s="3">
        <v>0.238095238095238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5</v>
      </c>
    </row>
    <row r="111" spans="1:29" x14ac:dyDescent="0.35">
      <c r="A111" s="3" t="s">
        <v>36</v>
      </c>
      <c r="B111" s="3" t="s">
        <v>200</v>
      </c>
      <c r="C111" s="3">
        <v>9</v>
      </c>
      <c r="D111" s="3">
        <v>4.1860465116279002</v>
      </c>
      <c r="E111" s="3">
        <v>11</v>
      </c>
      <c r="F111" s="3">
        <v>3</v>
      </c>
      <c r="G111" s="3">
        <v>0</v>
      </c>
      <c r="H111" s="3">
        <v>1</v>
      </c>
      <c r="I111" s="3">
        <v>0</v>
      </c>
      <c r="J111" s="3">
        <v>-6</v>
      </c>
      <c r="K111" s="3">
        <v>-1</v>
      </c>
      <c r="L111" s="3">
        <v>0</v>
      </c>
      <c r="M111" s="3">
        <v>-1</v>
      </c>
      <c r="N111" s="3">
        <v>0</v>
      </c>
      <c r="O111" s="3">
        <v>0.45454545454545398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6</v>
      </c>
    </row>
    <row r="112" spans="1:29" x14ac:dyDescent="0.35">
      <c r="A112" s="3" t="s">
        <v>36</v>
      </c>
      <c r="B112" s="3" t="s">
        <v>201</v>
      </c>
      <c r="C112" s="3">
        <v>9</v>
      </c>
      <c r="D112" s="3">
        <v>4.1860465116279002</v>
      </c>
      <c r="E112" s="3">
        <v>19</v>
      </c>
      <c r="F112" s="3">
        <v>5</v>
      </c>
      <c r="G112" s="3">
        <v>1</v>
      </c>
      <c r="H112" s="3">
        <v>1</v>
      </c>
      <c r="I112" s="3">
        <v>0</v>
      </c>
      <c r="J112" s="3">
        <v>-14</v>
      </c>
      <c r="K112" s="3">
        <v>-3</v>
      </c>
      <c r="L112" s="3">
        <v>-1</v>
      </c>
      <c r="M112" s="3">
        <v>-1</v>
      </c>
      <c r="N112" s="3">
        <v>0</v>
      </c>
      <c r="O112" s="3">
        <v>0.26315789473684198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7</v>
      </c>
    </row>
    <row r="113" spans="1:29" x14ac:dyDescent="0.35">
      <c r="A113" s="3" t="s">
        <v>36</v>
      </c>
      <c r="B113" s="3" t="s">
        <v>202</v>
      </c>
      <c r="C113" s="3">
        <v>9</v>
      </c>
      <c r="D113" s="3">
        <v>4.1860465116279002</v>
      </c>
      <c r="E113" s="3">
        <v>19</v>
      </c>
      <c r="F113" s="3">
        <v>5</v>
      </c>
      <c r="G113" s="3">
        <v>1</v>
      </c>
      <c r="H113" s="3">
        <v>1</v>
      </c>
      <c r="I113" s="3">
        <v>0</v>
      </c>
      <c r="J113" s="3">
        <v>-14</v>
      </c>
      <c r="K113" s="3">
        <v>-3</v>
      </c>
      <c r="L113" s="3">
        <v>-1</v>
      </c>
      <c r="M113" s="3">
        <v>-1</v>
      </c>
      <c r="N113" s="3">
        <v>0</v>
      </c>
      <c r="O113" s="3">
        <v>0.26315789473684198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8</v>
      </c>
    </row>
    <row r="114" spans="1:29" x14ac:dyDescent="0.35">
      <c r="A114" s="3" t="s">
        <v>36</v>
      </c>
      <c r="B114" s="3" t="s">
        <v>203</v>
      </c>
      <c r="C114" s="3">
        <v>7</v>
      </c>
      <c r="D114" s="3">
        <v>3.2558139534883699</v>
      </c>
      <c r="E114" s="3">
        <v>19</v>
      </c>
      <c r="F114" s="3">
        <v>5</v>
      </c>
      <c r="G114" s="3">
        <v>1</v>
      </c>
      <c r="H114" s="3">
        <v>1</v>
      </c>
      <c r="I114" s="3">
        <v>0</v>
      </c>
      <c r="J114" s="3">
        <v>-14</v>
      </c>
      <c r="K114" s="3">
        <v>-3</v>
      </c>
      <c r="L114" s="3">
        <v>-1</v>
      </c>
      <c r="M114" s="3">
        <v>-1</v>
      </c>
      <c r="N114" s="3">
        <v>0</v>
      </c>
      <c r="O114" s="3">
        <v>0.26315789473684198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9</v>
      </c>
    </row>
    <row r="115" spans="1:29" x14ac:dyDescent="0.35">
      <c r="A115" s="3" t="s">
        <v>36</v>
      </c>
      <c r="B115" s="3" t="s">
        <v>204</v>
      </c>
      <c r="C115" s="3">
        <v>6</v>
      </c>
      <c r="D115" s="3">
        <v>2.7906976744185998</v>
      </c>
      <c r="E115" s="3">
        <v>6</v>
      </c>
      <c r="F115" s="3">
        <v>3</v>
      </c>
      <c r="G115" s="3">
        <v>0</v>
      </c>
      <c r="H115" s="3">
        <v>0</v>
      </c>
      <c r="I115" s="3">
        <v>0</v>
      </c>
      <c r="J115" s="3">
        <v>-1</v>
      </c>
      <c r="K115" s="3">
        <v>-1</v>
      </c>
      <c r="L115" s="3">
        <v>0</v>
      </c>
      <c r="M115" s="3">
        <v>0</v>
      </c>
      <c r="N115" s="3">
        <v>0</v>
      </c>
      <c r="O115" s="3">
        <v>0.83333333333333304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10</v>
      </c>
    </row>
    <row r="116" spans="1:29" x14ac:dyDescent="0.35">
      <c r="A116" s="3" t="s">
        <v>36</v>
      </c>
      <c r="B116" s="3" t="s">
        <v>194</v>
      </c>
      <c r="C116" s="3">
        <v>5</v>
      </c>
      <c r="D116" s="3">
        <v>2.3255813953488298</v>
      </c>
      <c r="E116" s="3">
        <v>5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11</v>
      </c>
      <c r="AC116" s="61"/>
    </row>
    <row r="117" spans="1:29" x14ac:dyDescent="0.35">
      <c r="A117" s="3"/>
    </row>
    <row r="118" spans="1:29" x14ac:dyDescent="0.35">
      <c r="A118" s="3" t="s">
        <v>37</v>
      </c>
      <c r="B118" s="3" t="s">
        <v>205</v>
      </c>
      <c r="C118" s="3" t="s">
        <v>4</v>
      </c>
      <c r="D118" s="3" t="s">
        <v>4</v>
      </c>
      <c r="E118" s="3">
        <v>5</v>
      </c>
      <c r="F118" s="3">
        <v>2</v>
      </c>
      <c r="G118" s="3">
        <v>0</v>
      </c>
      <c r="H118" s="3">
        <v>0</v>
      </c>
      <c r="I118" s="3">
        <v>0</v>
      </c>
    </row>
    <row r="119" spans="1:29" x14ac:dyDescent="0.35">
      <c r="A119" s="3" t="s">
        <v>38</v>
      </c>
      <c r="B119" s="3" t="s">
        <v>206</v>
      </c>
      <c r="C119" s="3">
        <v>44</v>
      </c>
      <c r="D119" s="3">
        <v>44</v>
      </c>
      <c r="E119" s="3">
        <v>10</v>
      </c>
      <c r="F119" s="3">
        <v>3</v>
      </c>
      <c r="G119" s="3">
        <v>0</v>
      </c>
      <c r="H119" s="3">
        <v>1</v>
      </c>
      <c r="I119" s="3">
        <v>0</v>
      </c>
      <c r="J119" s="3">
        <v>-5</v>
      </c>
      <c r="K119" s="3">
        <v>-1</v>
      </c>
      <c r="L119" s="3">
        <v>0</v>
      </c>
      <c r="M119" s="3">
        <v>-1</v>
      </c>
      <c r="N119" s="3">
        <v>0</v>
      </c>
      <c r="O119" s="3">
        <v>0.5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</row>
    <row r="120" spans="1:29" x14ac:dyDescent="0.35">
      <c r="A120" s="3" t="s">
        <v>38</v>
      </c>
      <c r="B120" s="3" t="s">
        <v>207</v>
      </c>
      <c r="C120" s="3">
        <v>12</v>
      </c>
      <c r="D120" s="3">
        <v>12</v>
      </c>
      <c r="E120" s="3">
        <v>17</v>
      </c>
      <c r="F120" s="3">
        <v>4</v>
      </c>
      <c r="G120" s="3">
        <v>0</v>
      </c>
      <c r="H120" s="3">
        <v>2</v>
      </c>
      <c r="I120" s="3">
        <v>0</v>
      </c>
      <c r="J120" s="3">
        <v>-12</v>
      </c>
      <c r="K120" s="3">
        <v>-2</v>
      </c>
      <c r="L120" s="3">
        <v>0</v>
      </c>
      <c r="M120" s="3">
        <v>-2</v>
      </c>
      <c r="N120" s="3">
        <v>0</v>
      </c>
      <c r="O120" s="3">
        <v>0.29411764705882298</v>
      </c>
      <c r="P120" s="3">
        <v>0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2</v>
      </c>
    </row>
    <row r="121" spans="1:29" x14ac:dyDescent="0.35">
      <c r="A121" s="3" t="s">
        <v>38</v>
      </c>
      <c r="B121" s="3" t="s">
        <v>208</v>
      </c>
      <c r="C121" s="3">
        <v>5</v>
      </c>
      <c r="D121" s="3">
        <v>5</v>
      </c>
      <c r="E121" s="3">
        <v>17</v>
      </c>
      <c r="F121" s="3">
        <v>4</v>
      </c>
      <c r="G121" s="3">
        <v>0</v>
      </c>
      <c r="H121" s="3">
        <v>2</v>
      </c>
      <c r="I121" s="3">
        <v>0</v>
      </c>
      <c r="J121" s="3">
        <v>-12</v>
      </c>
      <c r="K121" s="3">
        <v>-2</v>
      </c>
      <c r="L121" s="3">
        <v>0</v>
      </c>
      <c r="M121" s="3">
        <v>-2</v>
      </c>
      <c r="N121" s="3">
        <v>0</v>
      </c>
      <c r="O121" s="3">
        <v>0.29411764705882298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3</v>
      </c>
    </row>
    <row r="122" spans="1:29" x14ac:dyDescent="0.35">
      <c r="A122" s="3" t="s">
        <v>38</v>
      </c>
      <c r="B122" s="3" t="s">
        <v>209</v>
      </c>
      <c r="C122" s="3">
        <v>5</v>
      </c>
      <c r="D122" s="3">
        <v>5</v>
      </c>
      <c r="E122" s="3">
        <v>12</v>
      </c>
      <c r="F122" s="3">
        <v>4</v>
      </c>
      <c r="G122" s="3">
        <v>0</v>
      </c>
      <c r="H122" s="3">
        <v>1</v>
      </c>
      <c r="I122" s="3">
        <v>0</v>
      </c>
      <c r="J122" s="3">
        <v>-7</v>
      </c>
      <c r="K122" s="3">
        <v>-2</v>
      </c>
      <c r="L122" s="3">
        <v>0</v>
      </c>
      <c r="M122" s="3">
        <v>-1</v>
      </c>
      <c r="N122" s="3">
        <v>0</v>
      </c>
      <c r="O122" s="3">
        <v>0.41666666666666602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4</v>
      </c>
    </row>
    <row r="123" spans="1:29" x14ac:dyDescent="0.35">
      <c r="A123" s="3" t="s">
        <v>38</v>
      </c>
      <c r="B123" s="3" t="s">
        <v>210</v>
      </c>
      <c r="C123" s="3">
        <v>4</v>
      </c>
      <c r="D123" s="3">
        <v>4</v>
      </c>
      <c r="E123" s="3">
        <v>13</v>
      </c>
      <c r="F123" s="3">
        <v>5</v>
      </c>
      <c r="G123" s="3">
        <v>0</v>
      </c>
      <c r="H123" s="3">
        <v>1</v>
      </c>
      <c r="I123" s="3">
        <v>0</v>
      </c>
      <c r="J123" s="3">
        <v>-8</v>
      </c>
      <c r="K123" s="3">
        <v>-3</v>
      </c>
      <c r="L123" s="3">
        <v>0</v>
      </c>
      <c r="M123" s="3">
        <v>-1</v>
      </c>
      <c r="N123" s="3">
        <v>0</v>
      </c>
      <c r="O123" s="3">
        <v>0.38461538461538403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5</v>
      </c>
    </row>
    <row r="124" spans="1:29" x14ac:dyDescent="0.35">
      <c r="A124" s="3" t="s">
        <v>38</v>
      </c>
      <c r="B124" s="3" t="s">
        <v>211</v>
      </c>
      <c r="C124" s="3">
        <v>4</v>
      </c>
      <c r="D124" s="3">
        <v>4</v>
      </c>
      <c r="E124" s="3">
        <v>10</v>
      </c>
      <c r="F124" s="3">
        <v>3</v>
      </c>
      <c r="G124" s="3">
        <v>0</v>
      </c>
      <c r="H124" s="3">
        <v>1</v>
      </c>
      <c r="I124" s="3">
        <v>0</v>
      </c>
      <c r="J124" s="3">
        <v>-5</v>
      </c>
      <c r="K124" s="3">
        <v>-1</v>
      </c>
      <c r="L124" s="3">
        <v>0</v>
      </c>
      <c r="M124" s="3">
        <v>-1</v>
      </c>
      <c r="N124" s="3">
        <v>0</v>
      </c>
      <c r="O124" s="3">
        <v>0.5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9" x14ac:dyDescent="0.35">
      <c r="A125" s="3" t="s">
        <v>38</v>
      </c>
      <c r="B125" s="3" t="s">
        <v>212</v>
      </c>
      <c r="C125" s="3">
        <v>4</v>
      </c>
      <c r="D125" s="3">
        <v>4</v>
      </c>
      <c r="E125" s="3">
        <v>5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9" x14ac:dyDescent="0.35">
      <c r="A126" s="3"/>
    </row>
    <row r="127" spans="1:29" x14ac:dyDescent="0.35">
      <c r="A127" s="3" t="s">
        <v>39</v>
      </c>
      <c r="B127" s="3" t="s">
        <v>213</v>
      </c>
      <c r="C127" s="3" t="s">
        <v>4</v>
      </c>
      <c r="D127" s="3" t="s">
        <v>4</v>
      </c>
      <c r="E127" s="3">
        <v>10</v>
      </c>
      <c r="F127" s="3">
        <v>3</v>
      </c>
      <c r="G127" s="3">
        <v>0</v>
      </c>
      <c r="H127" s="3">
        <v>1</v>
      </c>
      <c r="I127" s="3">
        <v>0</v>
      </c>
    </row>
    <row r="128" spans="1:29" x14ac:dyDescent="0.35">
      <c r="A128" s="3" t="s">
        <v>40</v>
      </c>
      <c r="B128" s="3" t="s">
        <v>214</v>
      </c>
      <c r="C128" s="3">
        <v>110</v>
      </c>
      <c r="D128" s="3">
        <v>50.691244239631303</v>
      </c>
      <c r="E128" s="3">
        <v>17</v>
      </c>
      <c r="F128" s="3">
        <v>4</v>
      </c>
      <c r="G128" s="3">
        <v>0</v>
      </c>
      <c r="H128" s="3">
        <v>2</v>
      </c>
      <c r="I128" s="3">
        <v>0</v>
      </c>
      <c r="J128" s="3">
        <v>-7</v>
      </c>
      <c r="K128" s="3">
        <v>-1</v>
      </c>
      <c r="L128" s="3">
        <v>0</v>
      </c>
      <c r="M128" s="3">
        <v>-1</v>
      </c>
      <c r="N128" s="3">
        <v>0</v>
      </c>
      <c r="O128" s="3">
        <v>0.58823529411764697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</row>
    <row r="129" spans="1:28" x14ac:dyDescent="0.35">
      <c r="A129" s="3" t="s">
        <v>40</v>
      </c>
      <c r="B129" s="3" t="s">
        <v>215</v>
      </c>
      <c r="C129" s="3">
        <v>21</v>
      </c>
      <c r="D129" s="3">
        <v>9.67741935483871</v>
      </c>
      <c r="E129" s="3">
        <v>17</v>
      </c>
      <c r="F129" s="3">
        <v>4</v>
      </c>
      <c r="G129" s="3">
        <v>0</v>
      </c>
      <c r="H129" s="3">
        <v>2</v>
      </c>
      <c r="I129" s="3">
        <v>0</v>
      </c>
      <c r="J129" s="3">
        <v>-7</v>
      </c>
      <c r="K129" s="3">
        <v>-1</v>
      </c>
      <c r="L129" s="3">
        <v>0</v>
      </c>
      <c r="M129" s="3">
        <v>-1</v>
      </c>
      <c r="N129" s="3">
        <v>0</v>
      </c>
      <c r="O129" s="3">
        <v>0.58823529411764697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2</v>
      </c>
    </row>
    <row r="130" spans="1:28" x14ac:dyDescent="0.35">
      <c r="A130" s="3" t="s">
        <v>40</v>
      </c>
      <c r="B130" s="3" t="s">
        <v>216</v>
      </c>
      <c r="C130" s="3">
        <v>14</v>
      </c>
      <c r="D130" s="3">
        <v>6.4516129032257998</v>
      </c>
      <c r="E130" s="3">
        <v>17</v>
      </c>
      <c r="F130" s="3">
        <v>4</v>
      </c>
      <c r="G130" s="3">
        <v>0</v>
      </c>
      <c r="H130" s="3">
        <v>2</v>
      </c>
      <c r="I130" s="3">
        <v>0</v>
      </c>
      <c r="J130" s="3">
        <v>-7</v>
      </c>
      <c r="K130" s="3">
        <v>-1</v>
      </c>
      <c r="L130" s="3">
        <v>0</v>
      </c>
      <c r="M130" s="3">
        <v>-1</v>
      </c>
      <c r="N130" s="3">
        <v>0</v>
      </c>
      <c r="O130" s="3">
        <v>0.58823529411764697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3</v>
      </c>
    </row>
    <row r="131" spans="1:28" x14ac:dyDescent="0.35">
      <c r="A131" s="3" t="s">
        <v>40</v>
      </c>
      <c r="B131" s="3" t="s">
        <v>217</v>
      </c>
      <c r="C131" s="3">
        <v>9</v>
      </c>
      <c r="D131" s="3">
        <v>4.1474654377880098</v>
      </c>
      <c r="E131" s="3">
        <v>10</v>
      </c>
      <c r="F131" s="3">
        <v>3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4</v>
      </c>
    </row>
    <row r="132" spans="1:28" x14ac:dyDescent="0.35">
      <c r="A132" s="3" t="s">
        <v>40</v>
      </c>
      <c r="B132" s="3" t="s">
        <v>218</v>
      </c>
      <c r="C132" s="3">
        <v>8</v>
      </c>
      <c r="D132" s="3">
        <v>3.68663594470046</v>
      </c>
      <c r="E132" s="3">
        <v>17</v>
      </c>
      <c r="F132" s="3">
        <v>4</v>
      </c>
      <c r="G132" s="3">
        <v>0</v>
      </c>
      <c r="H132" s="3">
        <v>2</v>
      </c>
      <c r="I132" s="3">
        <v>0</v>
      </c>
      <c r="J132" s="3">
        <v>-7</v>
      </c>
      <c r="K132" s="3">
        <v>-1</v>
      </c>
      <c r="L132" s="3">
        <v>0</v>
      </c>
      <c r="M132" s="3">
        <v>-1</v>
      </c>
      <c r="N132" s="3">
        <v>0</v>
      </c>
      <c r="O132" s="3">
        <v>0.58823529411764697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5</v>
      </c>
    </row>
    <row r="133" spans="1:28" x14ac:dyDescent="0.35">
      <c r="A133" s="3" t="s">
        <v>40</v>
      </c>
      <c r="B133" s="3" t="s">
        <v>219</v>
      </c>
      <c r="C133" s="3">
        <v>8</v>
      </c>
      <c r="D133" s="3">
        <v>3.68663594470046</v>
      </c>
      <c r="E133" s="3">
        <v>12</v>
      </c>
      <c r="F133" s="3">
        <v>4</v>
      </c>
      <c r="G133" s="3">
        <v>0</v>
      </c>
      <c r="H133" s="3">
        <v>1</v>
      </c>
      <c r="I133" s="3">
        <v>0</v>
      </c>
      <c r="J133" s="3">
        <v>-2</v>
      </c>
      <c r="K133" s="3">
        <v>-1</v>
      </c>
      <c r="L133" s="3">
        <v>0</v>
      </c>
      <c r="M133" s="3">
        <v>0</v>
      </c>
      <c r="N133" s="3">
        <v>0</v>
      </c>
      <c r="O133" s="3">
        <v>0.83333333333333304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6</v>
      </c>
    </row>
    <row r="134" spans="1:28" x14ac:dyDescent="0.35">
      <c r="A134" s="3" t="s">
        <v>40</v>
      </c>
      <c r="B134" s="3" t="s">
        <v>220</v>
      </c>
      <c r="C134" s="3">
        <v>5</v>
      </c>
      <c r="D134" s="3">
        <v>2.3041474654377798</v>
      </c>
      <c r="E134" s="3">
        <v>12</v>
      </c>
      <c r="F134" s="3">
        <v>4</v>
      </c>
      <c r="G134" s="3">
        <v>0</v>
      </c>
      <c r="H134" s="3">
        <v>1</v>
      </c>
      <c r="I134" s="3">
        <v>0</v>
      </c>
      <c r="J134" s="3">
        <v>-2</v>
      </c>
      <c r="K134" s="3">
        <v>-1</v>
      </c>
      <c r="L134" s="3">
        <v>0</v>
      </c>
      <c r="M134" s="3">
        <v>0</v>
      </c>
      <c r="N134" s="3">
        <v>0</v>
      </c>
      <c r="O134" s="3">
        <v>0.83333333333333304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7</v>
      </c>
    </row>
    <row r="135" spans="1:28" x14ac:dyDescent="0.35">
      <c r="A135" s="3"/>
    </row>
    <row r="136" spans="1:28" x14ac:dyDescent="0.35">
      <c r="A136" s="3" t="s">
        <v>97</v>
      </c>
      <c r="B136" s="3" t="s">
        <v>221</v>
      </c>
      <c r="C136" s="3" t="s">
        <v>4</v>
      </c>
      <c r="D136" s="3" t="s">
        <v>4</v>
      </c>
      <c r="E136" s="3">
        <v>22</v>
      </c>
      <c r="F136" s="3">
        <v>6</v>
      </c>
      <c r="G136" s="3">
        <v>1</v>
      </c>
      <c r="H136" s="3">
        <v>2</v>
      </c>
      <c r="I136" s="3">
        <v>0</v>
      </c>
    </row>
    <row r="137" spans="1:28" x14ac:dyDescent="0.35">
      <c r="A137" s="3" t="s">
        <v>98</v>
      </c>
      <c r="B137" s="3" t="s">
        <v>222</v>
      </c>
      <c r="C137" s="3">
        <v>21</v>
      </c>
      <c r="D137" s="3">
        <v>9.7674418604651105</v>
      </c>
      <c r="E137" s="3">
        <v>30</v>
      </c>
      <c r="F137" s="3">
        <v>8</v>
      </c>
      <c r="G137" s="3">
        <v>1</v>
      </c>
      <c r="H137" s="3">
        <v>3</v>
      </c>
      <c r="I137" s="3">
        <v>0</v>
      </c>
      <c r="J137" s="3">
        <v>-8</v>
      </c>
      <c r="K137" s="3">
        <v>-2</v>
      </c>
      <c r="L137" s="3">
        <v>0</v>
      </c>
      <c r="M137" s="3">
        <v>-1</v>
      </c>
      <c r="N137" s="3">
        <v>0</v>
      </c>
      <c r="O137" s="3">
        <v>0.73333333333333295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</row>
    <row r="138" spans="1:28" x14ac:dyDescent="0.35">
      <c r="A138" s="3" t="s">
        <v>98</v>
      </c>
      <c r="B138" s="3" t="s">
        <v>223</v>
      </c>
      <c r="C138" s="3">
        <v>18</v>
      </c>
      <c r="D138" s="3">
        <v>8.3720930232558093</v>
      </c>
      <c r="E138" s="3">
        <v>30</v>
      </c>
      <c r="F138" s="3">
        <v>8</v>
      </c>
      <c r="G138" s="3">
        <v>1</v>
      </c>
      <c r="H138" s="3">
        <v>3</v>
      </c>
      <c r="I138" s="3">
        <v>0</v>
      </c>
      <c r="J138" s="3">
        <v>-8</v>
      </c>
      <c r="K138" s="3">
        <v>-2</v>
      </c>
      <c r="L138" s="3">
        <v>0</v>
      </c>
      <c r="M138" s="3">
        <v>-1</v>
      </c>
      <c r="N138" s="3">
        <v>0</v>
      </c>
      <c r="O138" s="3">
        <v>0.73333333333333295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2</v>
      </c>
    </row>
    <row r="139" spans="1:28" x14ac:dyDescent="0.35">
      <c r="A139" s="3" t="s">
        <v>98</v>
      </c>
      <c r="B139" s="3" t="s">
        <v>224</v>
      </c>
      <c r="C139" s="3">
        <v>5</v>
      </c>
      <c r="D139" s="3">
        <v>2.3255813953488298</v>
      </c>
      <c r="E139" s="3">
        <v>30</v>
      </c>
      <c r="F139" s="3">
        <v>8</v>
      </c>
      <c r="G139" s="3">
        <v>1</v>
      </c>
      <c r="H139" s="3">
        <v>3</v>
      </c>
      <c r="I139" s="3">
        <v>0</v>
      </c>
      <c r="J139" s="3">
        <v>-8</v>
      </c>
      <c r="K139" s="3">
        <v>-2</v>
      </c>
      <c r="L139" s="3">
        <v>0</v>
      </c>
      <c r="M139" s="3">
        <v>-1</v>
      </c>
      <c r="N139" s="3">
        <v>0</v>
      </c>
      <c r="O139" s="3">
        <v>0.73333333333333295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3</v>
      </c>
    </row>
    <row r="140" spans="1:28" x14ac:dyDescent="0.35">
      <c r="A140" s="3" t="s">
        <v>98</v>
      </c>
      <c r="B140" s="3" t="s">
        <v>225</v>
      </c>
      <c r="C140" s="3">
        <v>5</v>
      </c>
      <c r="D140" s="3">
        <v>2.3255813953488298</v>
      </c>
      <c r="E140" s="3">
        <v>39</v>
      </c>
      <c r="F140" s="3">
        <v>9</v>
      </c>
      <c r="G140" s="3">
        <v>2</v>
      </c>
      <c r="H140" s="3">
        <v>4</v>
      </c>
      <c r="I140" s="3">
        <v>0</v>
      </c>
      <c r="J140" s="3">
        <v>-17</v>
      </c>
      <c r="K140" s="3">
        <v>-3</v>
      </c>
      <c r="L140" s="3">
        <v>-1</v>
      </c>
      <c r="M140" s="3">
        <v>-2</v>
      </c>
      <c r="N140" s="3">
        <v>0</v>
      </c>
      <c r="O140" s="3">
        <v>0.56410256410256399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4</v>
      </c>
    </row>
    <row r="141" spans="1:28" x14ac:dyDescent="0.35">
      <c r="A141" s="3" t="s">
        <v>98</v>
      </c>
      <c r="B141" s="3" t="s">
        <v>226</v>
      </c>
      <c r="C141" s="3">
        <v>5</v>
      </c>
      <c r="D141" s="3">
        <v>2.3255813953488298</v>
      </c>
      <c r="E141" s="3">
        <v>26</v>
      </c>
      <c r="F141" s="3">
        <v>7</v>
      </c>
      <c r="G141" s="3">
        <v>2</v>
      </c>
      <c r="H141" s="3">
        <v>2</v>
      </c>
      <c r="I141" s="3">
        <v>0</v>
      </c>
      <c r="J141" s="3">
        <v>-4</v>
      </c>
      <c r="K141" s="3">
        <v>-1</v>
      </c>
      <c r="L141" s="3">
        <v>-1</v>
      </c>
      <c r="M141" s="3">
        <v>0</v>
      </c>
      <c r="N141" s="3">
        <v>0</v>
      </c>
      <c r="O141" s="3">
        <v>0.84615384615384603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5</v>
      </c>
    </row>
    <row r="142" spans="1:28" x14ac:dyDescent="0.35">
      <c r="A142" s="3" t="s">
        <v>98</v>
      </c>
      <c r="B142" s="3" t="s">
        <v>227</v>
      </c>
      <c r="C142" s="3">
        <v>4</v>
      </c>
      <c r="D142" s="3">
        <v>1.86046511627906</v>
      </c>
      <c r="E142" s="3">
        <v>39</v>
      </c>
      <c r="F142" s="3">
        <v>9</v>
      </c>
      <c r="G142" s="3">
        <v>2</v>
      </c>
      <c r="H142" s="3">
        <v>4</v>
      </c>
      <c r="I142" s="3">
        <v>0</v>
      </c>
      <c r="J142" s="3">
        <v>-17</v>
      </c>
      <c r="K142" s="3">
        <v>-3</v>
      </c>
      <c r="L142" s="3">
        <v>-1</v>
      </c>
      <c r="M142" s="3">
        <v>-2</v>
      </c>
      <c r="N142" s="3">
        <v>0</v>
      </c>
      <c r="O142" s="3">
        <v>0.56410256410256399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6</v>
      </c>
    </row>
    <row r="143" spans="1:28" x14ac:dyDescent="0.35">
      <c r="A143" s="3" t="s">
        <v>98</v>
      </c>
      <c r="B143" s="3" t="s">
        <v>228</v>
      </c>
      <c r="C143" s="3">
        <v>4</v>
      </c>
      <c r="D143" s="3">
        <v>1.86046511627906</v>
      </c>
      <c r="E143" s="3">
        <v>39</v>
      </c>
      <c r="F143" s="3">
        <v>9</v>
      </c>
      <c r="G143" s="3">
        <v>2</v>
      </c>
      <c r="H143" s="3">
        <v>4</v>
      </c>
      <c r="I143" s="3">
        <v>0</v>
      </c>
      <c r="J143" s="3">
        <v>-17</v>
      </c>
      <c r="K143" s="3">
        <v>-3</v>
      </c>
      <c r="L143" s="3">
        <v>-1</v>
      </c>
      <c r="M143" s="3">
        <v>-2</v>
      </c>
      <c r="N143" s="3">
        <v>0</v>
      </c>
      <c r="O143" s="3">
        <v>0.56410256410256399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7</v>
      </c>
    </row>
    <row r="144" spans="1:28" x14ac:dyDescent="0.35">
      <c r="A144" s="3" t="s">
        <v>98</v>
      </c>
      <c r="B144" s="3" t="s">
        <v>229</v>
      </c>
      <c r="C144" s="3">
        <v>4</v>
      </c>
      <c r="D144" s="3">
        <v>1.86046511627906</v>
      </c>
      <c r="E144" s="3">
        <v>39</v>
      </c>
      <c r="F144" s="3">
        <v>9</v>
      </c>
      <c r="G144" s="3">
        <v>2</v>
      </c>
      <c r="H144" s="3">
        <v>4</v>
      </c>
      <c r="I144" s="3">
        <v>0</v>
      </c>
      <c r="J144" s="3">
        <v>-17</v>
      </c>
      <c r="K144" s="3">
        <v>-3</v>
      </c>
      <c r="L144" s="3">
        <v>-1</v>
      </c>
      <c r="M144" s="3">
        <v>-2</v>
      </c>
      <c r="N144" s="3">
        <v>0</v>
      </c>
      <c r="O144" s="3">
        <v>0.56410256410256399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8</v>
      </c>
    </row>
    <row r="145" spans="1:29" x14ac:dyDescent="0.35">
      <c r="A145" s="3" t="s">
        <v>98</v>
      </c>
      <c r="B145" s="3" t="s">
        <v>230</v>
      </c>
      <c r="C145" s="3">
        <v>4</v>
      </c>
      <c r="D145" s="3">
        <v>1.86046511627906</v>
      </c>
      <c r="E145" s="3">
        <v>39</v>
      </c>
      <c r="F145" s="3">
        <v>9</v>
      </c>
      <c r="G145" s="3">
        <v>2</v>
      </c>
      <c r="H145" s="3">
        <v>4</v>
      </c>
      <c r="I145" s="3">
        <v>0</v>
      </c>
      <c r="J145" s="3">
        <v>-17</v>
      </c>
      <c r="K145" s="3">
        <v>-3</v>
      </c>
      <c r="L145" s="3">
        <v>-1</v>
      </c>
      <c r="M145" s="3">
        <v>-2</v>
      </c>
      <c r="N145" s="3">
        <v>0</v>
      </c>
      <c r="O145" s="3">
        <v>0.56410256410256399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9</v>
      </c>
    </row>
    <row r="146" spans="1:29" x14ac:dyDescent="0.35">
      <c r="A146" s="3" t="s">
        <v>98</v>
      </c>
      <c r="B146" s="3" t="s">
        <v>231</v>
      </c>
      <c r="C146" s="3">
        <v>4</v>
      </c>
      <c r="D146" s="3">
        <v>1.86046511627906</v>
      </c>
      <c r="E146" s="3">
        <v>25</v>
      </c>
      <c r="F146" s="3">
        <v>7</v>
      </c>
      <c r="G146" s="3">
        <v>2</v>
      </c>
      <c r="H146" s="3">
        <v>2</v>
      </c>
      <c r="I146" s="3">
        <v>0</v>
      </c>
      <c r="J146" s="3">
        <v>-3</v>
      </c>
      <c r="K146" s="3">
        <v>-1</v>
      </c>
      <c r="L146" s="3">
        <v>-1</v>
      </c>
      <c r="M146" s="3">
        <v>0</v>
      </c>
      <c r="N146" s="3">
        <v>0</v>
      </c>
      <c r="O146" s="3">
        <v>0.88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10</v>
      </c>
    </row>
    <row r="147" spans="1:29" x14ac:dyDescent="0.35">
      <c r="A147" s="3" t="s">
        <v>98</v>
      </c>
      <c r="B147" s="3" t="s">
        <v>232</v>
      </c>
      <c r="C147" s="3">
        <v>4</v>
      </c>
      <c r="D147" s="3">
        <v>1.86046511627906</v>
      </c>
      <c r="E147" s="3">
        <v>30</v>
      </c>
      <c r="F147" s="3">
        <v>8</v>
      </c>
      <c r="G147" s="3">
        <v>1</v>
      </c>
      <c r="H147" s="3">
        <v>3</v>
      </c>
      <c r="I147" s="3">
        <v>0</v>
      </c>
      <c r="J147" s="3">
        <v>-8</v>
      </c>
      <c r="K147" s="3">
        <v>-2</v>
      </c>
      <c r="L147" s="3">
        <v>0</v>
      </c>
      <c r="M147" s="3">
        <v>-1</v>
      </c>
      <c r="N147" s="3">
        <v>0</v>
      </c>
      <c r="O147" s="3">
        <v>0.73333333333333295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11</v>
      </c>
    </row>
    <row r="148" spans="1:29" x14ac:dyDescent="0.35">
      <c r="A148" s="3" t="s">
        <v>98</v>
      </c>
      <c r="B148" s="3" t="s">
        <v>233</v>
      </c>
      <c r="C148" s="3">
        <v>3</v>
      </c>
      <c r="D148" s="3">
        <v>1.3953488372092999</v>
      </c>
      <c r="E148" s="3">
        <v>30</v>
      </c>
      <c r="F148" s="3">
        <v>8</v>
      </c>
      <c r="G148" s="3">
        <v>1</v>
      </c>
      <c r="H148" s="3">
        <v>3</v>
      </c>
      <c r="I148" s="3">
        <v>0</v>
      </c>
      <c r="J148" s="3">
        <v>-8</v>
      </c>
      <c r="K148" s="3">
        <v>-2</v>
      </c>
      <c r="L148" s="3">
        <v>0</v>
      </c>
      <c r="M148" s="3">
        <v>-1</v>
      </c>
      <c r="N148" s="3">
        <v>0</v>
      </c>
      <c r="O148" s="3">
        <v>0.73333333333333295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12</v>
      </c>
    </row>
    <row r="149" spans="1:29" x14ac:dyDescent="0.35">
      <c r="A149" s="3" t="s">
        <v>98</v>
      </c>
      <c r="B149" s="3" t="s">
        <v>234</v>
      </c>
      <c r="C149" s="3">
        <v>3</v>
      </c>
      <c r="D149" s="3">
        <v>1.3953488372092999</v>
      </c>
      <c r="E149" s="3">
        <v>30</v>
      </c>
      <c r="F149" s="3">
        <v>8</v>
      </c>
      <c r="G149" s="3">
        <v>2</v>
      </c>
      <c r="H149" s="3">
        <v>2</v>
      </c>
      <c r="I149" s="3">
        <v>0</v>
      </c>
      <c r="J149" s="3">
        <v>-8</v>
      </c>
      <c r="K149" s="3">
        <v>-2</v>
      </c>
      <c r="L149" s="3">
        <v>-1</v>
      </c>
      <c r="M149" s="3">
        <v>0</v>
      </c>
      <c r="N149" s="3">
        <v>0</v>
      </c>
      <c r="O149" s="3">
        <v>0.73333333333333295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13</v>
      </c>
    </row>
    <row r="150" spans="1:29" x14ac:dyDescent="0.35">
      <c r="A150" s="3" t="s">
        <v>98</v>
      </c>
      <c r="B150" s="3" t="s">
        <v>235</v>
      </c>
      <c r="C150" s="3">
        <v>3</v>
      </c>
      <c r="D150" s="3">
        <v>1.3953488372092999</v>
      </c>
      <c r="E150" s="3">
        <v>12</v>
      </c>
      <c r="F150" s="3">
        <v>5</v>
      </c>
      <c r="G150" s="3">
        <v>1</v>
      </c>
      <c r="H150" s="3">
        <v>0</v>
      </c>
      <c r="I150" s="3">
        <v>0</v>
      </c>
      <c r="J150" s="3">
        <v>10</v>
      </c>
      <c r="K150" s="3">
        <v>1</v>
      </c>
      <c r="L150" s="3">
        <v>0</v>
      </c>
      <c r="M150" s="3">
        <v>2</v>
      </c>
      <c r="N150" s="3">
        <v>0</v>
      </c>
      <c r="O150" s="3">
        <v>1.8333333333333299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14</v>
      </c>
    </row>
    <row r="151" spans="1:29" x14ac:dyDescent="0.35">
      <c r="A151" s="3" t="s">
        <v>98</v>
      </c>
      <c r="B151" s="3" t="s">
        <v>236</v>
      </c>
      <c r="C151" s="3">
        <v>3</v>
      </c>
      <c r="D151" s="3">
        <v>1.3953488372092999</v>
      </c>
      <c r="E151" s="3">
        <v>32</v>
      </c>
      <c r="F151" s="3">
        <v>8</v>
      </c>
      <c r="G151" s="3">
        <v>2</v>
      </c>
      <c r="H151" s="3">
        <v>3</v>
      </c>
      <c r="I151" s="3">
        <v>0</v>
      </c>
      <c r="J151" s="3">
        <v>-10</v>
      </c>
      <c r="K151" s="3">
        <v>-2</v>
      </c>
      <c r="L151" s="3">
        <v>-1</v>
      </c>
      <c r="M151" s="3">
        <v>-1</v>
      </c>
      <c r="N151" s="3">
        <v>0</v>
      </c>
      <c r="O151" s="3">
        <v>0.6875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15</v>
      </c>
    </row>
    <row r="152" spans="1:29" x14ac:dyDescent="0.35">
      <c r="A152" s="3" t="s">
        <v>98</v>
      </c>
      <c r="B152" s="3" t="s">
        <v>237</v>
      </c>
      <c r="C152" s="3">
        <v>3</v>
      </c>
      <c r="D152" s="3">
        <v>1.3953488372092999</v>
      </c>
      <c r="E152" s="3">
        <v>24</v>
      </c>
      <c r="F152" s="3">
        <v>7</v>
      </c>
      <c r="G152" s="3">
        <v>1</v>
      </c>
      <c r="H152" s="3">
        <v>2</v>
      </c>
      <c r="I152" s="3">
        <v>0</v>
      </c>
      <c r="J152" s="3">
        <v>-2</v>
      </c>
      <c r="K152" s="3">
        <v>-1</v>
      </c>
      <c r="L152" s="3">
        <v>0</v>
      </c>
      <c r="M152" s="3">
        <v>0</v>
      </c>
      <c r="N152" s="3">
        <v>0</v>
      </c>
      <c r="O152" s="3">
        <v>0.91666666666666596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16</v>
      </c>
    </row>
    <row r="153" spans="1:29" x14ac:dyDescent="0.35">
      <c r="A153" s="3" t="s">
        <v>98</v>
      </c>
      <c r="B153" s="3" t="s">
        <v>238</v>
      </c>
      <c r="C153" s="3">
        <v>3</v>
      </c>
      <c r="D153" s="3">
        <v>1.3953488372092999</v>
      </c>
      <c r="E153" s="3">
        <v>39</v>
      </c>
      <c r="F153" s="3">
        <v>9</v>
      </c>
      <c r="G153" s="3">
        <v>2</v>
      </c>
      <c r="H153" s="3">
        <v>4</v>
      </c>
      <c r="I153" s="3">
        <v>0</v>
      </c>
      <c r="J153" s="3">
        <v>-17</v>
      </c>
      <c r="K153" s="3">
        <v>-3</v>
      </c>
      <c r="L153" s="3">
        <v>-1</v>
      </c>
      <c r="M153" s="3">
        <v>-2</v>
      </c>
      <c r="N153" s="3">
        <v>0</v>
      </c>
      <c r="O153" s="3">
        <v>0.56410256410256399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17</v>
      </c>
    </row>
    <row r="154" spans="1:29" x14ac:dyDescent="0.35">
      <c r="A154" s="3" t="s">
        <v>98</v>
      </c>
      <c r="B154" s="3" t="s">
        <v>239</v>
      </c>
      <c r="C154" s="3">
        <v>3</v>
      </c>
      <c r="D154" s="3">
        <v>1.3953488372092999</v>
      </c>
      <c r="E154" s="3">
        <v>39</v>
      </c>
      <c r="F154" s="3">
        <v>9</v>
      </c>
      <c r="G154" s="3">
        <v>2</v>
      </c>
      <c r="H154" s="3">
        <v>4</v>
      </c>
      <c r="I154" s="3">
        <v>0</v>
      </c>
      <c r="J154" s="3">
        <v>-17</v>
      </c>
      <c r="K154" s="3">
        <v>-3</v>
      </c>
      <c r="L154" s="3">
        <v>-1</v>
      </c>
      <c r="M154" s="3">
        <v>-2</v>
      </c>
      <c r="N154" s="3">
        <v>0</v>
      </c>
      <c r="O154" s="3">
        <v>0.56410256410256399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18</v>
      </c>
    </row>
    <row r="155" spans="1:29" x14ac:dyDescent="0.35">
      <c r="A155" s="3" t="s">
        <v>98</v>
      </c>
      <c r="B155" s="3" t="s">
        <v>240</v>
      </c>
      <c r="C155" s="3">
        <v>3</v>
      </c>
      <c r="D155" s="3">
        <v>1.3953488372092999</v>
      </c>
      <c r="E155" s="3">
        <v>37</v>
      </c>
      <c r="F155" s="3">
        <v>9</v>
      </c>
      <c r="G155" s="3">
        <v>2</v>
      </c>
      <c r="H155" s="3">
        <v>3</v>
      </c>
      <c r="I155" s="3">
        <v>0</v>
      </c>
      <c r="J155" s="3">
        <v>-15</v>
      </c>
      <c r="K155" s="3">
        <v>-3</v>
      </c>
      <c r="L155" s="3">
        <v>-1</v>
      </c>
      <c r="M155" s="3">
        <v>-1</v>
      </c>
      <c r="N155" s="3">
        <v>0</v>
      </c>
      <c r="O155" s="3">
        <v>0.59459459459459396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19</v>
      </c>
    </row>
    <row r="156" spans="1:29" x14ac:dyDescent="0.35">
      <c r="A156" s="3" t="s">
        <v>98</v>
      </c>
      <c r="B156" s="3" t="s">
        <v>241</v>
      </c>
      <c r="C156" s="3">
        <v>2</v>
      </c>
      <c r="D156" s="3">
        <v>0.93023255813953398</v>
      </c>
      <c r="E156" s="3">
        <v>30</v>
      </c>
      <c r="F156" s="3">
        <v>8</v>
      </c>
      <c r="G156" s="3">
        <v>1</v>
      </c>
      <c r="H156" s="3">
        <v>3</v>
      </c>
      <c r="I156" s="3">
        <v>0</v>
      </c>
      <c r="J156" s="3">
        <v>-8</v>
      </c>
      <c r="K156" s="3">
        <v>-2</v>
      </c>
      <c r="L156" s="3">
        <v>0</v>
      </c>
      <c r="M156" s="3">
        <v>-1</v>
      </c>
      <c r="N156" s="3">
        <v>0</v>
      </c>
      <c r="O156" s="3">
        <v>0.73333333333333295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20</v>
      </c>
    </row>
    <row r="157" spans="1:29" x14ac:dyDescent="0.35">
      <c r="A157" s="3" t="s">
        <v>98</v>
      </c>
      <c r="B157" s="3" t="s">
        <v>242</v>
      </c>
      <c r="C157" s="3">
        <v>2</v>
      </c>
      <c r="D157" s="3">
        <v>0.93023255813953398</v>
      </c>
      <c r="E157" s="3">
        <v>33</v>
      </c>
      <c r="F157" s="3">
        <v>8</v>
      </c>
      <c r="G157" s="3">
        <v>2</v>
      </c>
      <c r="H157" s="3">
        <v>3</v>
      </c>
      <c r="I157" s="3">
        <v>0</v>
      </c>
      <c r="J157" s="3">
        <v>-11</v>
      </c>
      <c r="K157" s="3">
        <v>-2</v>
      </c>
      <c r="L157" s="3">
        <v>-1</v>
      </c>
      <c r="M157" s="3">
        <v>-1</v>
      </c>
      <c r="N157" s="3">
        <v>0</v>
      </c>
      <c r="O157" s="3">
        <v>0.66666666666666596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9" x14ac:dyDescent="0.35">
      <c r="A158" s="3" t="s">
        <v>98</v>
      </c>
      <c r="B158" s="3" t="s">
        <v>243</v>
      </c>
      <c r="C158" s="3">
        <v>2</v>
      </c>
      <c r="D158" s="3">
        <v>0.93023255813953398</v>
      </c>
      <c r="E158" s="3">
        <v>26</v>
      </c>
      <c r="F158" s="3">
        <v>8</v>
      </c>
      <c r="G158" s="3">
        <v>1</v>
      </c>
      <c r="H158" s="3">
        <v>2</v>
      </c>
      <c r="I158" s="3">
        <v>0</v>
      </c>
      <c r="J158" s="3">
        <v>-4</v>
      </c>
      <c r="K158" s="3">
        <v>-2</v>
      </c>
      <c r="L158" s="3">
        <v>0</v>
      </c>
      <c r="M158" s="3">
        <v>0</v>
      </c>
      <c r="N158" s="3">
        <v>0</v>
      </c>
      <c r="O158" s="3">
        <v>0.84615384615384603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9" x14ac:dyDescent="0.35">
      <c r="A159" s="3" t="s">
        <v>98</v>
      </c>
      <c r="B159" s="3" t="s">
        <v>244</v>
      </c>
      <c r="C159" s="3">
        <v>2</v>
      </c>
      <c r="D159" s="3">
        <v>0.93023255813953398</v>
      </c>
      <c r="E159" s="3">
        <v>30</v>
      </c>
      <c r="F159" s="3">
        <v>8</v>
      </c>
      <c r="G159" s="3">
        <v>2</v>
      </c>
      <c r="H159" s="3">
        <v>2</v>
      </c>
      <c r="I159" s="3">
        <v>0</v>
      </c>
      <c r="J159" s="3">
        <v>-8</v>
      </c>
      <c r="K159" s="3">
        <v>-2</v>
      </c>
      <c r="L159" s="3">
        <v>-1</v>
      </c>
      <c r="M159" s="3">
        <v>0</v>
      </c>
      <c r="N159" s="3">
        <v>0</v>
      </c>
      <c r="O159" s="3">
        <v>0.73333333333333295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9" x14ac:dyDescent="0.35">
      <c r="A160" s="3" t="s">
        <v>98</v>
      </c>
      <c r="B160" s="3" t="s">
        <v>245</v>
      </c>
      <c r="C160" s="3">
        <v>2</v>
      </c>
      <c r="D160" s="3">
        <v>0.93023255813953398</v>
      </c>
      <c r="E160" s="3">
        <v>22</v>
      </c>
      <c r="F160" s="3">
        <v>6</v>
      </c>
      <c r="G160" s="3">
        <v>1</v>
      </c>
      <c r="H160" s="3">
        <v>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C160" s="61"/>
    </row>
    <row r="161" spans="1:28" x14ac:dyDescent="0.35">
      <c r="A161" s="3"/>
    </row>
    <row r="162" spans="1:28" x14ac:dyDescent="0.35">
      <c r="A162" s="3" t="s">
        <v>102</v>
      </c>
      <c r="B162" s="3" t="s">
        <v>248</v>
      </c>
      <c r="C162" s="3" t="s">
        <v>4</v>
      </c>
      <c r="D162" s="3" t="s">
        <v>4</v>
      </c>
      <c r="E162" s="3">
        <v>18</v>
      </c>
      <c r="F162" s="3">
        <v>6</v>
      </c>
      <c r="G162" s="3">
        <v>0</v>
      </c>
      <c r="H162" s="3">
        <v>1</v>
      </c>
      <c r="I162" s="3">
        <v>0</v>
      </c>
    </row>
    <row r="163" spans="1:28" x14ac:dyDescent="0.35">
      <c r="A163" s="3" t="s">
        <v>103</v>
      </c>
      <c r="B163" s="3" t="s">
        <v>249</v>
      </c>
      <c r="C163" s="3">
        <v>2</v>
      </c>
      <c r="D163" s="3">
        <v>28.571428571428498</v>
      </c>
      <c r="E163" s="3">
        <v>40</v>
      </c>
      <c r="F163" s="3">
        <v>12</v>
      </c>
      <c r="G163" s="3">
        <v>2</v>
      </c>
      <c r="H163" s="3">
        <v>1</v>
      </c>
      <c r="I163" s="3">
        <v>0</v>
      </c>
      <c r="J163" s="3">
        <v>-22</v>
      </c>
      <c r="K163" s="3">
        <v>-6</v>
      </c>
      <c r="L163" s="3">
        <v>-2</v>
      </c>
      <c r="M163" s="3">
        <v>0</v>
      </c>
      <c r="N163" s="3">
        <v>0</v>
      </c>
      <c r="O163" s="3">
        <v>0.45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8" x14ac:dyDescent="0.35">
      <c r="A164" s="3" t="s">
        <v>103</v>
      </c>
      <c r="B164" s="3" t="s">
        <v>250</v>
      </c>
      <c r="C164" s="3">
        <v>1</v>
      </c>
      <c r="D164" s="3">
        <v>14.285714285714199</v>
      </c>
      <c r="E164" s="3">
        <v>44</v>
      </c>
      <c r="F164" s="3">
        <v>12</v>
      </c>
      <c r="G164" s="3">
        <v>2</v>
      </c>
      <c r="H164" s="3">
        <v>3</v>
      </c>
      <c r="I164" s="3">
        <v>0</v>
      </c>
      <c r="J164" s="3">
        <v>-26</v>
      </c>
      <c r="K164" s="3">
        <v>-6</v>
      </c>
      <c r="L164" s="3">
        <v>-2</v>
      </c>
      <c r="M164" s="3">
        <v>-2</v>
      </c>
      <c r="N164" s="3">
        <v>0</v>
      </c>
      <c r="O164" s="3">
        <v>0.40909090909090901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8" x14ac:dyDescent="0.35">
      <c r="A165" s="3" t="s">
        <v>103</v>
      </c>
      <c r="B165" s="3" t="s">
        <v>251</v>
      </c>
      <c r="C165" s="3">
        <v>1</v>
      </c>
      <c r="D165" s="3">
        <v>14.285714285714199</v>
      </c>
      <c r="E165" s="3">
        <v>44</v>
      </c>
      <c r="F165" s="3">
        <v>12</v>
      </c>
      <c r="G165" s="3">
        <v>2</v>
      </c>
      <c r="H165" s="3">
        <v>3</v>
      </c>
      <c r="I165" s="3">
        <v>0</v>
      </c>
      <c r="J165" s="3">
        <v>-26</v>
      </c>
      <c r="K165" s="3">
        <v>-6</v>
      </c>
      <c r="L165" s="3">
        <v>-2</v>
      </c>
      <c r="M165" s="3">
        <v>-2</v>
      </c>
      <c r="N165" s="3">
        <v>0</v>
      </c>
      <c r="O165" s="3">
        <v>0.40909090909090901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8" x14ac:dyDescent="0.35">
      <c r="A166" s="3" t="s">
        <v>103</v>
      </c>
      <c r="B166" s="3" t="s">
        <v>252</v>
      </c>
      <c r="C166" s="3">
        <v>1</v>
      </c>
      <c r="D166" s="3">
        <v>14.285714285714199</v>
      </c>
      <c r="E166" s="3">
        <v>20</v>
      </c>
      <c r="F166" s="3">
        <v>6</v>
      </c>
      <c r="G166" s="3">
        <v>0</v>
      </c>
      <c r="H166" s="3">
        <v>2</v>
      </c>
      <c r="I166" s="3">
        <v>0</v>
      </c>
      <c r="J166" s="3">
        <v>-2</v>
      </c>
      <c r="K166" s="3">
        <v>0</v>
      </c>
      <c r="L166" s="3">
        <v>0</v>
      </c>
      <c r="M166" s="3">
        <v>-1</v>
      </c>
      <c r="N166" s="3">
        <v>0</v>
      </c>
      <c r="O166" s="3">
        <v>0.9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8" x14ac:dyDescent="0.35">
      <c r="A167" s="3"/>
    </row>
    <row r="168" spans="1:28" x14ac:dyDescent="0.35">
      <c r="A168" s="3" t="s">
        <v>104</v>
      </c>
      <c r="B168" s="3" t="s">
        <v>253</v>
      </c>
      <c r="C168" s="3" t="s">
        <v>4</v>
      </c>
      <c r="D168" s="3" t="s">
        <v>4</v>
      </c>
      <c r="E168" s="3">
        <v>14</v>
      </c>
      <c r="F168" s="3">
        <v>5</v>
      </c>
      <c r="G168" s="3">
        <v>0</v>
      </c>
      <c r="H168" s="3">
        <v>1</v>
      </c>
      <c r="I168" s="3">
        <v>0</v>
      </c>
    </row>
    <row r="169" spans="1:28" x14ac:dyDescent="0.35">
      <c r="A169" s="3" t="s">
        <v>105</v>
      </c>
      <c r="B169" s="3" t="s">
        <v>254</v>
      </c>
      <c r="C169" s="3">
        <v>8</v>
      </c>
      <c r="D169" s="3">
        <v>33.3333333333333</v>
      </c>
      <c r="E169" s="3">
        <v>23</v>
      </c>
      <c r="F169" s="3">
        <v>6</v>
      </c>
      <c r="G169" s="3">
        <v>1</v>
      </c>
      <c r="H169" s="3">
        <v>2</v>
      </c>
      <c r="I169" s="3">
        <v>0</v>
      </c>
      <c r="J169" s="3">
        <v>-9</v>
      </c>
      <c r="K169" s="3">
        <v>-1</v>
      </c>
      <c r="L169" s="3">
        <v>-1</v>
      </c>
      <c r="M169" s="3">
        <v>-1</v>
      </c>
      <c r="N169" s="3">
        <v>0</v>
      </c>
      <c r="O169" s="3">
        <v>0.60869565217391297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</row>
    <row r="170" spans="1:28" x14ac:dyDescent="0.35">
      <c r="A170" s="3" t="s">
        <v>105</v>
      </c>
      <c r="B170" s="3" t="s">
        <v>255</v>
      </c>
      <c r="C170" s="3">
        <v>3</v>
      </c>
      <c r="D170" s="3">
        <v>12.5</v>
      </c>
      <c r="E170" s="3">
        <v>4</v>
      </c>
      <c r="F170" s="3">
        <v>2</v>
      </c>
      <c r="G170" s="3">
        <v>0</v>
      </c>
      <c r="H170" s="3">
        <v>0</v>
      </c>
      <c r="I170" s="3">
        <v>0</v>
      </c>
      <c r="J170" s="3">
        <v>10</v>
      </c>
      <c r="K170" s="3">
        <v>3</v>
      </c>
      <c r="L170" s="3">
        <v>0</v>
      </c>
      <c r="M170" s="3">
        <v>1</v>
      </c>
      <c r="N170" s="3">
        <v>0</v>
      </c>
      <c r="O170" s="3">
        <v>3.5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2</v>
      </c>
    </row>
    <row r="171" spans="1:28" x14ac:dyDescent="0.35">
      <c r="A171" s="3" t="s">
        <v>105</v>
      </c>
      <c r="B171" s="3" t="s">
        <v>256</v>
      </c>
      <c r="C171" s="3">
        <v>2</v>
      </c>
      <c r="D171" s="3">
        <v>8.3333333333333304</v>
      </c>
      <c r="E171" s="3">
        <v>23</v>
      </c>
      <c r="F171" s="3">
        <v>6</v>
      </c>
      <c r="G171" s="3">
        <v>1</v>
      </c>
      <c r="H171" s="3">
        <v>2</v>
      </c>
      <c r="I171" s="3">
        <v>0</v>
      </c>
      <c r="J171" s="3">
        <v>-9</v>
      </c>
      <c r="K171" s="3">
        <v>-1</v>
      </c>
      <c r="L171" s="3">
        <v>-1</v>
      </c>
      <c r="M171" s="3">
        <v>-1</v>
      </c>
      <c r="N171" s="3">
        <v>0</v>
      </c>
      <c r="O171" s="3">
        <v>0.60869565217391297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3</v>
      </c>
    </row>
    <row r="172" spans="1:28" x14ac:dyDescent="0.35">
      <c r="A172" s="3" t="s">
        <v>105</v>
      </c>
      <c r="B172" s="3" t="s">
        <v>257</v>
      </c>
      <c r="C172" s="3">
        <v>2</v>
      </c>
      <c r="D172" s="3">
        <v>8.3333333333333304</v>
      </c>
      <c r="E172" s="3">
        <v>17</v>
      </c>
      <c r="F172" s="3">
        <v>5</v>
      </c>
      <c r="G172" s="3">
        <v>0</v>
      </c>
      <c r="H172" s="3">
        <v>1</v>
      </c>
      <c r="I172" s="3">
        <v>0</v>
      </c>
      <c r="J172" s="3">
        <v>-3</v>
      </c>
      <c r="K172" s="3">
        <v>0</v>
      </c>
      <c r="L172" s="3">
        <v>0</v>
      </c>
      <c r="M172" s="3">
        <v>0</v>
      </c>
      <c r="N172" s="3">
        <v>0</v>
      </c>
      <c r="O172" s="3">
        <v>0.82352941176470495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4</v>
      </c>
    </row>
    <row r="173" spans="1:28" x14ac:dyDescent="0.35">
      <c r="A173" s="3" t="s">
        <v>105</v>
      </c>
      <c r="B173" s="3" t="s">
        <v>258</v>
      </c>
      <c r="C173" s="3">
        <v>1</v>
      </c>
      <c r="D173" s="3">
        <v>4.1666666666666599</v>
      </c>
      <c r="E173" s="3">
        <v>21</v>
      </c>
      <c r="F173" s="3">
        <v>6</v>
      </c>
      <c r="G173" s="3">
        <v>1</v>
      </c>
      <c r="H173" s="3">
        <v>1</v>
      </c>
      <c r="I173" s="3">
        <v>0</v>
      </c>
      <c r="J173" s="3">
        <v>-7</v>
      </c>
      <c r="K173" s="3">
        <v>-1</v>
      </c>
      <c r="L173" s="3">
        <v>-1</v>
      </c>
      <c r="M173" s="3">
        <v>0</v>
      </c>
      <c r="N173" s="3">
        <v>0</v>
      </c>
      <c r="O173" s="3">
        <v>0.66666666666666596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5</v>
      </c>
    </row>
    <row r="174" spans="1:28" x14ac:dyDescent="0.35">
      <c r="A174" s="3" t="s">
        <v>105</v>
      </c>
      <c r="B174" s="3" t="s">
        <v>259</v>
      </c>
      <c r="C174" s="3">
        <v>1</v>
      </c>
      <c r="D174" s="3">
        <v>4.1666666666666599</v>
      </c>
      <c r="E174" s="3">
        <v>21</v>
      </c>
      <c r="F174" s="3">
        <v>6</v>
      </c>
      <c r="G174" s="3">
        <v>1</v>
      </c>
      <c r="H174" s="3">
        <v>1</v>
      </c>
      <c r="I174" s="3">
        <v>0</v>
      </c>
      <c r="J174" s="3">
        <v>-7</v>
      </c>
      <c r="K174" s="3">
        <v>-1</v>
      </c>
      <c r="L174" s="3">
        <v>-1</v>
      </c>
      <c r="M174" s="3">
        <v>0</v>
      </c>
      <c r="N174" s="3">
        <v>0</v>
      </c>
      <c r="O174" s="3">
        <v>0.66666666666666596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8" x14ac:dyDescent="0.35">
      <c r="A175" s="3" t="s">
        <v>105</v>
      </c>
      <c r="B175" s="3" t="s">
        <v>260</v>
      </c>
      <c r="C175" s="3">
        <v>1</v>
      </c>
      <c r="D175" s="3">
        <v>4.1666666666666599</v>
      </c>
      <c r="E175" s="3">
        <v>21</v>
      </c>
      <c r="F175" s="3">
        <v>6</v>
      </c>
      <c r="G175" s="3">
        <v>1</v>
      </c>
      <c r="H175" s="3">
        <v>1</v>
      </c>
      <c r="I175" s="3">
        <v>0</v>
      </c>
      <c r="J175" s="3">
        <v>-7</v>
      </c>
      <c r="K175" s="3">
        <v>-1</v>
      </c>
      <c r="L175" s="3">
        <v>-1</v>
      </c>
      <c r="M175" s="3">
        <v>0</v>
      </c>
      <c r="N175" s="3">
        <v>0</v>
      </c>
      <c r="O175" s="3">
        <v>0.66666666666666596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8" x14ac:dyDescent="0.35">
      <c r="A176" s="3" t="s">
        <v>105</v>
      </c>
      <c r="B176" s="3" t="s">
        <v>261</v>
      </c>
      <c r="C176" s="3">
        <v>1</v>
      </c>
      <c r="D176" s="3">
        <v>4.1666666666666599</v>
      </c>
      <c r="E176" s="3">
        <v>23</v>
      </c>
      <c r="F176" s="3">
        <v>8</v>
      </c>
      <c r="G176" s="3">
        <v>1</v>
      </c>
      <c r="H176" s="3">
        <v>1</v>
      </c>
      <c r="I176" s="3">
        <v>0</v>
      </c>
      <c r="J176" s="3">
        <v>-9</v>
      </c>
      <c r="K176" s="3">
        <v>-3</v>
      </c>
      <c r="L176" s="3">
        <v>-1</v>
      </c>
      <c r="M176" s="3">
        <v>0</v>
      </c>
      <c r="N176" s="3">
        <v>0</v>
      </c>
      <c r="O176" s="3">
        <v>0.60869565217391297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9" x14ac:dyDescent="0.35">
      <c r="A177" s="3" t="s">
        <v>105</v>
      </c>
      <c r="B177" s="3" t="s">
        <v>262</v>
      </c>
      <c r="C177" s="3">
        <v>1</v>
      </c>
      <c r="D177" s="3">
        <v>4.1666666666666599</v>
      </c>
      <c r="E177" s="3">
        <v>23</v>
      </c>
      <c r="F177" s="3">
        <v>6</v>
      </c>
      <c r="G177" s="3">
        <v>1</v>
      </c>
      <c r="H177" s="3">
        <v>2</v>
      </c>
      <c r="I177" s="3">
        <v>0</v>
      </c>
      <c r="J177" s="3">
        <v>-9</v>
      </c>
      <c r="K177" s="3">
        <v>-1</v>
      </c>
      <c r="L177" s="3">
        <v>-1</v>
      </c>
      <c r="M177" s="3">
        <v>-1</v>
      </c>
      <c r="N177" s="3">
        <v>0</v>
      </c>
      <c r="O177" s="3">
        <v>0.60869565217391297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9" x14ac:dyDescent="0.35">
      <c r="A178" s="3" t="s">
        <v>105</v>
      </c>
      <c r="B178" s="3" t="s">
        <v>263</v>
      </c>
      <c r="C178" s="3">
        <v>1</v>
      </c>
      <c r="D178" s="3">
        <v>4.1666666666666599</v>
      </c>
      <c r="E178" s="3">
        <v>14</v>
      </c>
      <c r="F178" s="3">
        <v>5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C178" s="61"/>
    </row>
    <row r="179" spans="1:29" x14ac:dyDescent="0.35">
      <c r="A179" s="3"/>
    </row>
    <row r="180" spans="1:29" x14ac:dyDescent="0.35">
      <c r="A180" s="3" t="s">
        <v>108</v>
      </c>
      <c r="B180" s="3" t="s">
        <v>266</v>
      </c>
      <c r="C180" s="3" t="s">
        <v>4</v>
      </c>
      <c r="D180" s="3" t="s">
        <v>4</v>
      </c>
      <c r="E180" s="3">
        <v>7</v>
      </c>
      <c r="F180" s="3">
        <v>3</v>
      </c>
      <c r="G180" s="3">
        <v>0</v>
      </c>
      <c r="H180" s="3">
        <v>0</v>
      </c>
      <c r="I180" s="3">
        <v>0</v>
      </c>
    </row>
    <row r="181" spans="1:29" x14ac:dyDescent="0.35">
      <c r="A181" s="3" t="s">
        <v>109</v>
      </c>
      <c r="B181" s="3" t="s">
        <v>267</v>
      </c>
      <c r="C181" s="3">
        <v>31</v>
      </c>
      <c r="D181" s="3">
        <v>20.129870129870099</v>
      </c>
      <c r="E181" s="3">
        <v>27</v>
      </c>
      <c r="F181" s="3">
        <v>7</v>
      </c>
      <c r="G181" s="3">
        <v>1</v>
      </c>
      <c r="H181" s="3">
        <v>2</v>
      </c>
      <c r="I181" s="3">
        <v>0</v>
      </c>
      <c r="J181" s="3">
        <v>-20</v>
      </c>
      <c r="K181" s="3">
        <v>-4</v>
      </c>
      <c r="L181" s="3">
        <v>-1</v>
      </c>
      <c r="M181" s="3">
        <v>-2</v>
      </c>
      <c r="N181" s="3">
        <v>0</v>
      </c>
      <c r="O181" s="3">
        <v>0.25925925925925902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9" x14ac:dyDescent="0.35">
      <c r="A182" s="3" t="s">
        <v>109</v>
      </c>
      <c r="B182" s="3" t="s">
        <v>268</v>
      </c>
      <c r="C182" s="3">
        <v>8</v>
      </c>
      <c r="D182" s="3">
        <v>5.1948051948051903</v>
      </c>
      <c r="E182" s="3">
        <v>25</v>
      </c>
      <c r="F182" s="3">
        <v>7</v>
      </c>
      <c r="G182" s="3">
        <v>1</v>
      </c>
      <c r="H182" s="3">
        <v>1</v>
      </c>
      <c r="I182" s="3">
        <v>0</v>
      </c>
      <c r="J182" s="3">
        <v>-18</v>
      </c>
      <c r="K182" s="3">
        <v>-4</v>
      </c>
      <c r="L182" s="3">
        <v>-1</v>
      </c>
      <c r="M182" s="3">
        <v>-1</v>
      </c>
      <c r="N182" s="3">
        <v>0</v>
      </c>
      <c r="O182" s="3">
        <v>0.28000000000000003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9" x14ac:dyDescent="0.35">
      <c r="A183" s="3" t="s">
        <v>109</v>
      </c>
      <c r="B183" s="3" t="s">
        <v>269</v>
      </c>
      <c r="C183" s="3">
        <v>6</v>
      </c>
      <c r="D183" s="3">
        <v>3.8961038961038899</v>
      </c>
      <c r="E183" s="3">
        <v>29</v>
      </c>
      <c r="F183" s="3">
        <v>7</v>
      </c>
      <c r="G183" s="3">
        <v>1</v>
      </c>
      <c r="H183" s="3">
        <v>3</v>
      </c>
      <c r="I183" s="3">
        <v>0</v>
      </c>
      <c r="J183" s="3">
        <v>-22</v>
      </c>
      <c r="K183" s="3">
        <v>-4</v>
      </c>
      <c r="L183" s="3">
        <v>-1</v>
      </c>
      <c r="M183" s="3">
        <v>-3</v>
      </c>
      <c r="N183" s="3">
        <v>0</v>
      </c>
      <c r="O183" s="3">
        <v>0.24137931034482701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9" x14ac:dyDescent="0.35">
      <c r="A184" s="3" t="s">
        <v>109</v>
      </c>
      <c r="B184" s="3" t="s">
        <v>270</v>
      </c>
      <c r="C184" s="3">
        <v>5</v>
      </c>
      <c r="D184" s="3">
        <v>3.2467532467532401</v>
      </c>
      <c r="E184" s="3">
        <v>25</v>
      </c>
      <c r="F184" s="3">
        <v>7</v>
      </c>
      <c r="G184" s="3">
        <v>1</v>
      </c>
      <c r="H184" s="3">
        <v>1</v>
      </c>
      <c r="I184" s="3">
        <v>0</v>
      </c>
      <c r="J184" s="3">
        <v>-18</v>
      </c>
      <c r="K184" s="3">
        <v>-4</v>
      </c>
      <c r="L184" s="3">
        <v>-1</v>
      </c>
      <c r="M184" s="3">
        <v>-1</v>
      </c>
      <c r="N184" s="3">
        <v>0</v>
      </c>
      <c r="O184" s="3">
        <v>0.28000000000000003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9" x14ac:dyDescent="0.35">
      <c r="A185" s="3" t="s">
        <v>109</v>
      </c>
      <c r="B185" s="3" t="s">
        <v>266</v>
      </c>
      <c r="C185" s="3">
        <v>5</v>
      </c>
      <c r="D185" s="3">
        <v>3.2467532467532401</v>
      </c>
      <c r="E185" s="3">
        <v>7</v>
      </c>
      <c r="F185" s="3">
        <v>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9" x14ac:dyDescent="0.35">
      <c r="A186" s="3"/>
    </row>
    <row r="187" spans="1:29" x14ac:dyDescent="0.35">
      <c r="A187" s="3" t="s">
        <v>113</v>
      </c>
      <c r="B187" s="3" t="s">
        <v>273</v>
      </c>
      <c r="C187" s="3" t="s">
        <v>4</v>
      </c>
      <c r="D187" s="3" t="s">
        <v>4</v>
      </c>
      <c r="E187" s="3">
        <v>16</v>
      </c>
      <c r="F187" s="3">
        <v>5</v>
      </c>
      <c r="G187" s="3">
        <v>0</v>
      </c>
      <c r="H187" s="3">
        <v>1</v>
      </c>
      <c r="I187" s="3">
        <v>0</v>
      </c>
    </row>
    <row r="188" spans="1:29" x14ac:dyDescent="0.35">
      <c r="A188" s="3" t="s">
        <v>114</v>
      </c>
      <c r="B188" s="3" t="s">
        <v>274</v>
      </c>
      <c r="C188" s="3">
        <v>41</v>
      </c>
      <c r="D188" s="3">
        <v>62.121212121212103</v>
      </c>
      <c r="E188" s="3">
        <v>25</v>
      </c>
      <c r="F188" s="3">
        <v>6</v>
      </c>
      <c r="G188" s="3">
        <v>0</v>
      </c>
      <c r="H188" s="3">
        <v>3</v>
      </c>
      <c r="I188" s="3">
        <v>0</v>
      </c>
      <c r="J188" s="3">
        <v>-9</v>
      </c>
      <c r="K188" s="3">
        <v>-1</v>
      </c>
      <c r="L188" s="3">
        <v>0</v>
      </c>
      <c r="M188" s="3">
        <v>-2</v>
      </c>
      <c r="N188" s="3">
        <v>0</v>
      </c>
      <c r="O188" s="3">
        <v>0.64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9" x14ac:dyDescent="0.35">
      <c r="A189" s="3" t="s">
        <v>114</v>
      </c>
      <c r="B189" s="3" t="s">
        <v>275</v>
      </c>
      <c r="C189" s="3">
        <v>5</v>
      </c>
      <c r="D189" s="3">
        <v>7.5757575757575699</v>
      </c>
      <c r="E189" s="3">
        <v>23</v>
      </c>
      <c r="F189" s="3">
        <v>6</v>
      </c>
      <c r="G189" s="3">
        <v>0</v>
      </c>
      <c r="H189" s="3">
        <v>2</v>
      </c>
      <c r="I189" s="3">
        <v>0</v>
      </c>
      <c r="J189" s="3">
        <v>-7</v>
      </c>
      <c r="K189" s="3">
        <v>-1</v>
      </c>
      <c r="L189" s="3">
        <v>0</v>
      </c>
      <c r="M189" s="3">
        <v>-1</v>
      </c>
      <c r="N189" s="3">
        <v>0</v>
      </c>
      <c r="O189" s="3">
        <v>0.69565217391304301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9" x14ac:dyDescent="0.35">
      <c r="A190" s="3" t="s">
        <v>114</v>
      </c>
      <c r="B190" s="3" t="s">
        <v>276</v>
      </c>
      <c r="C190" s="3">
        <v>3</v>
      </c>
      <c r="D190" s="3">
        <v>4.5454545454545396</v>
      </c>
      <c r="E190" s="3">
        <v>36</v>
      </c>
      <c r="F190" s="3">
        <v>10</v>
      </c>
      <c r="G190" s="3">
        <v>2</v>
      </c>
      <c r="H190" s="3">
        <v>2</v>
      </c>
      <c r="I190" s="3">
        <v>0</v>
      </c>
      <c r="J190" s="3">
        <v>-20</v>
      </c>
      <c r="K190" s="3">
        <v>-5</v>
      </c>
      <c r="L190" s="3">
        <v>-2</v>
      </c>
      <c r="M190" s="3">
        <v>-1</v>
      </c>
      <c r="N190" s="3">
        <v>0</v>
      </c>
      <c r="O190" s="3">
        <v>0.44444444444444398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9" x14ac:dyDescent="0.35">
      <c r="A191" s="3" t="s">
        <v>114</v>
      </c>
      <c r="B191" s="3" t="s">
        <v>277</v>
      </c>
      <c r="C191" s="3">
        <v>3</v>
      </c>
      <c r="D191" s="3">
        <v>4.5454545454545396</v>
      </c>
      <c r="E191" s="3">
        <v>18</v>
      </c>
      <c r="F191" s="3">
        <v>5</v>
      </c>
      <c r="G191" s="3">
        <v>0</v>
      </c>
      <c r="H191" s="3">
        <v>2</v>
      </c>
      <c r="I191" s="3">
        <v>0</v>
      </c>
      <c r="J191" s="3">
        <v>-2</v>
      </c>
      <c r="K191" s="3">
        <v>0</v>
      </c>
      <c r="L191" s="3">
        <v>0</v>
      </c>
      <c r="M191" s="3">
        <v>-1</v>
      </c>
      <c r="N191" s="3">
        <v>0</v>
      </c>
      <c r="O191" s="3">
        <v>0.88888888888888795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9" x14ac:dyDescent="0.35">
      <c r="A192" s="3" t="s">
        <v>114</v>
      </c>
      <c r="B192" s="3" t="s">
        <v>273</v>
      </c>
      <c r="C192" s="3">
        <v>3</v>
      </c>
      <c r="D192" s="3">
        <v>4.5454545454545396</v>
      </c>
      <c r="E192" s="3">
        <v>16</v>
      </c>
      <c r="F192" s="3">
        <v>5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8" x14ac:dyDescent="0.35">
      <c r="A193" s="3"/>
    </row>
    <row r="194" spans="1:28" x14ac:dyDescent="0.35">
      <c r="A194" s="4" t="s">
        <v>31</v>
      </c>
    </row>
    <row r="195" spans="1:28" x14ac:dyDescent="0.35">
      <c r="A195" s="3"/>
    </row>
    <row r="196" spans="1:28" x14ac:dyDescent="0.35">
      <c r="A196" s="3" t="s">
        <v>33</v>
      </c>
      <c r="B196" s="3" t="s">
        <v>176</v>
      </c>
      <c r="C196" s="3" t="s">
        <v>4</v>
      </c>
      <c r="D196" s="3" t="s">
        <v>4</v>
      </c>
      <c r="E196" s="3">
        <v>5</v>
      </c>
      <c r="F196" s="3">
        <v>2</v>
      </c>
      <c r="G196" s="3">
        <v>0</v>
      </c>
      <c r="H196" s="3">
        <v>0</v>
      </c>
      <c r="I196" s="3">
        <v>0</v>
      </c>
    </row>
    <row r="197" spans="1:28" x14ac:dyDescent="0.35">
      <c r="A197" s="3" t="s">
        <v>34</v>
      </c>
      <c r="B197" s="3" t="s">
        <v>184</v>
      </c>
      <c r="C197" s="3">
        <v>89</v>
      </c>
      <c r="D197" s="3">
        <v>16.390423572744002</v>
      </c>
      <c r="E197" s="3">
        <v>5</v>
      </c>
      <c r="F197" s="3">
        <v>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</row>
    <row r="198" spans="1:28" x14ac:dyDescent="0.35">
      <c r="A198" s="3" t="s">
        <v>34</v>
      </c>
      <c r="B198" s="3" t="s">
        <v>282</v>
      </c>
      <c r="C198" s="3">
        <v>46</v>
      </c>
      <c r="D198" s="3">
        <v>8.4714548802946599</v>
      </c>
      <c r="E198" s="3">
        <v>6</v>
      </c>
      <c r="F198" s="3">
        <v>3</v>
      </c>
      <c r="G198" s="3">
        <v>0</v>
      </c>
      <c r="H198" s="3">
        <v>0</v>
      </c>
      <c r="I198" s="3">
        <v>0</v>
      </c>
      <c r="J198" s="3">
        <v>-1</v>
      </c>
      <c r="K198" s="3">
        <v>-1</v>
      </c>
      <c r="L198" s="3">
        <v>0</v>
      </c>
      <c r="M198" s="3">
        <v>0</v>
      </c>
      <c r="N198" s="3">
        <v>0</v>
      </c>
      <c r="O198" s="3">
        <v>0.83333333333333304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2</v>
      </c>
    </row>
    <row r="199" spans="1:28" x14ac:dyDescent="0.35">
      <c r="A199" s="3" t="s">
        <v>34</v>
      </c>
      <c r="B199" s="3" t="s">
        <v>283</v>
      </c>
      <c r="C199" s="3">
        <v>44</v>
      </c>
      <c r="D199" s="3">
        <v>8.1031307550644502</v>
      </c>
      <c r="E199" s="3">
        <v>19</v>
      </c>
      <c r="F199" s="3">
        <v>5</v>
      </c>
      <c r="G199" s="3">
        <v>1</v>
      </c>
      <c r="H199" s="3">
        <v>1</v>
      </c>
      <c r="I199" s="3">
        <v>0</v>
      </c>
      <c r="J199" s="3">
        <v>-14</v>
      </c>
      <c r="K199" s="3">
        <v>-3</v>
      </c>
      <c r="L199" s="3">
        <v>-1</v>
      </c>
      <c r="M199" s="3">
        <v>-1</v>
      </c>
      <c r="N199" s="3">
        <v>0</v>
      </c>
      <c r="O199" s="3">
        <v>0.26315789473684198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3</v>
      </c>
    </row>
    <row r="200" spans="1:28" x14ac:dyDescent="0.35">
      <c r="A200" s="3" t="s">
        <v>34</v>
      </c>
      <c r="B200" s="3" t="s">
        <v>284</v>
      </c>
      <c r="C200" s="3">
        <v>35</v>
      </c>
      <c r="D200" s="3">
        <v>6.4456721915285398</v>
      </c>
      <c r="E200" s="3">
        <v>11</v>
      </c>
      <c r="F200" s="3">
        <v>3</v>
      </c>
      <c r="G200" s="3">
        <v>0</v>
      </c>
      <c r="H200" s="3">
        <v>1</v>
      </c>
      <c r="I200" s="3">
        <v>0</v>
      </c>
      <c r="J200" s="3">
        <v>-6</v>
      </c>
      <c r="K200" s="3">
        <v>-1</v>
      </c>
      <c r="L200" s="3">
        <v>0</v>
      </c>
      <c r="M200" s="3">
        <v>-1</v>
      </c>
      <c r="N200" s="3">
        <v>0</v>
      </c>
      <c r="O200" s="3">
        <v>0.45454545454545398</v>
      </c>
      <c r="P200" s="3">
        <v>0</v>
      </c>
      <c r="Q200" s="3">
        <v>1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4</v>
      </c>
    </row>
    <row r="201" spans="1:28" x14ac:dyDescent="0.35">
      <c r="A201" s="3" t="s">
        <v>34</v>
      </c>
      <c r="B201" s="3" t="s">
        <v>180</v>
      </c>
      <c r="C201" s="3">
        <v>32</v>
      </c>
      <c r="D201" s="3">
        <v>5.8931860036832404</v>
      </c>
      <c r="E201" s="3">
        <v>19</v>
      </c>
      <c r="F201" s="3">
        <v>5</v>
      </c>
      <c r="G201" s="3">
        <v>1</v>
      </c>
      <c r="H201" s="3">
        <v>1</v>
      </c>
      <c r="I201" s="3">
        <v>0</v>
      </c>
      <c r="J201" s="3">
        <v>-14</v>
      </c>
      <c r="K201" s="3">
        <v>-3</v>
      </c>
      <c r="L201" s="3">
        <v>-1</v>
      </c>
      <c r="M201" s="3">
        <v>-1</v>
      </c>
      <c r="N201" s="3">
        <v>0</v>
      </c>
      <c r="O201" s="3">
        <v>0.26315789473684198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5</v>
      </c>
    </row>
    <row r="202" spans="1:28" x14ac:dyDescent="0.35">
      <c r="A202" s="3" t="s">
        <v>34</v>
      </c>
      <c r="B202" s="3" t="s">
        <v>285</v>
      </c>
      <c r="C202" s="3">
        <v>29</v>
      </c>
      <c r="D202" s="3">
        <v>5.3406998158379304</v>
      </c>
      <c r="E202" s="3">
        <v>21</v>
      </c>
      <c r="F202" s="3">
        <v>5</v>
      </c>
      <c r="G202" s="3">
        <v>1</v>
      </c>
      <c r="H202" s="3">
        <v>2</v>
      </c>
      <c r="I202" s="3">
        <v>0</v>
      </c>
      <c r="J202" s="3">
        <v>-16</v>
      </c>
      <c r="K202" s="3">
        <v>-3</v>
      </c>
      <c r="L202" s="3">
        <v>-1</v>
      </c>
      <c r="M202" s="3">
        <v>-2</v>
      </c>
      <c r="N202" s="3">
        <v>0</v>
      </c>
      <c r="O202" s="3">
        <v>0.238095238095238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6</v>
      </c>
    </row>
    <row r="203" spans="1:28" x14ac:dyDescent="0.35">
      <c r="A203" s="3" t="s">
        <v>34</v>
      </c>
      <c r="B203" s="3" t="s">
        <v>286</v>
      </c>
      <c r="C203" s="3">
        <v>29</v>
      </c>
      <c r="D203" s="3">
        <v>5.3406998158379304</v>
      </c>
      <c r="E203" s="3">
        <v>19</v>
      </c>
      <c r="F203" s="3">
        <v>5</v>
      </c>
      <c r="G203" s="3">
        <v>1</v>
      </c>
      <c r="H203" s="3">
        <v>1</v>
      </c>
      <c r="I203" s="3">
        <v>0</v>
      </c>
      <c r="J203" s="3">
        <v>-14</v>
      </c>
      <c r="K203" s="3">
        <v>-3</v>
      </c>
      <c r="L203" s="3">
        <v>-1</v>
      </c>
      <c r="M203" s="3">
        <v>-1</v>
      </c>
      <c r="N203" s="3">
        <v>0</v>
      </c>
      <c r="O203" s="3">
        <v>0.26315789473684198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7</v>
      </c>
    </row>
    <row r="204" spans="1:28" x14ac:dyDescent="0.35">
      <c r="A204" s="3" t="s">
        <v>34</v>
      </c>
      <c r="B204" s="3" t="s">
        <v>287</v>
      </c>
      <c r="C204" s="3">
        <v>23</v>
      </c>
      <c r="D204" s="3">
        <v>4.2357274401473299</v>
      </c>
      <c r="E204" s="3">
        <v>5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8</v>
      </c>
    </row>
    <row r="205" spans="1:28" x14ac:dyDescent="0.35">
      <c r="A205" s="3"/>
    </row>
    <row r="206" spans="1:28" x14ac:dyDescent="0.35">
      <c r="A206" s="3" t="s">
        <v>35</v>
      </c>
      <c r="B206" s="3" t="s">
        <v>194</v>
      </c>
      <c r="C206" s="3" t="s">
        <v>4</v>
      </c>
      <c r="D206" s="3" t="s">
        <v>4</v>
      </c>
      <c r="E206" s="3">
        <v>5</v>
      </c>
      <c r="F206" s="3">
        <v>2</v>
      </c>
      <c r="G206" s="3">
        <v>0</v>
      </c>
      <c r="H206" s="3">
        <v>0</v>
      </c>
      <c r="I206" s="3">
        <v>0</v>
      </c>
    </row>
    <row r="207" spans="1:28" x14ac:dyDescent="0.35">
      <c r="A207" s="3" t="s">
        <v>36</v>
      </c>
      <c r="B207" s="3" t="s">
        <v>198</v>
      </c>
      <c r="C207" s="3">
        <v>67</v>
      </c>
      <c r="D207" s="3">
        <v>17.6315789473684</v>
      </c>
      <c r="E207" s="3">
        <v>5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</row>
    <row r="208" spans="1:28" x14ac:dyDescent="0.35">
      <c r="A208" s="3" t="s">
        <v>36</v>
      </c>
      <c r="B208" s="3" t="s">
        <v>288</v>
      </c>
      <c r="C208" s="3">
        <v>34</v>
      </c>
      <c r="D208" s="3">
        <v>8.9473684210526301</v>
      </c>
      <c r="E208" s="3">
        <v>6</v>
      </c>
      <c r="F208" s="3">
        <v>3</v>
      </c>
      <c r="G208" s="3">
        <v>0</v>
      </c>
      <c r="H208" s="3">
        <v>0</v>
      </c>
      <c r="I208" s="3">
        <v>0</v>
      </c>
      <c r="J208" s="3">
        <v>-1</v>
      </c>
      <c r="K208" s="3">
        <v>-1</v>
      </c>
      <c r="L208" s="3">
        <v>0</v>
      </c>
      <c r="M208" s="3">
        <v>0</v>
      </c>
      <c r="N208" s="3">
        <v>0</v>
      </c>
      <c r="O208" s="3">
        <v>0.83333333333333304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</row>
    <row r="209" spans="1:28" x14ac:dyDescent="0.35">
      <c r="A209" s="3" t="s">
        <v>36</v>
      </c>
      <c r="B209" s="3" t="s">
        <v>289</v>
      </c>
      <c r="C209" s="3">
        <v>29</v>
      </c>
      <c r="D209" s="3">
        <v>7.6315789473684204</v>
      </c>
      <c r="E209" s="3">
        <v>19</v>
      </c>
      <c r="F209" s="3">
        <v>5</v>
      </c>
      <c r="G209" s="3">
        <v>1</v>
      </c>
      <c r="H209" s="3">
        <v>1</v>
      </c>
      <c r="I209" s="3">
        <v>0</v>
      </c>
      <c r="J209" s="3">
        <v>-14</v>
      </c>
      <c r="K209" s="3">
        <v>-3</v>
      </c>
      <c r="L209" s="3">
        <v>-1</v>
      </c>
      <c r="M209" s="3">
        <v>-1</v>
      </c>
      <c r="N209" s="3">
        <v>0</v>
      </c>
      <c r="O209" s="3">
        <v>0.26315789473684198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3</v>
      </c>
    </row>
    <row r="210" spans="1:28" x14ac:dyDescent="0.35">
      <c r="A210" s="3" t="s">
        <v>36</v>
      </c>
      <c r="B210" s="3" t="s">
        <v>290</v>
      </c>
      <c r="C210" s="3">
        <v>22</v>
      </c>
      <c r="D210" s="3">
        <v>5.7894736842105203</v>
      </c>
      <c r="E210" s="3">
        <v>19</v>
      </c>
      <c r="F210" s="3">
        <v>5</v>
      </c>
      <c r="G210" s="3">
        <v>1</v>
      </c>
      <c r="H210" s="3">
        <v>1</v>
      </c>
      <c r="I210" s="3">
        <v>0</v>
      </c>
      <c r="J210" s="3">
        <v>-14</v>
      </c>
      <c r="K210" s="3">
        <v>-3</v>
      </c>
      <c r="L210" s="3">
        <v>-1</v>
      </c>
      <c r="M210" s="3">
        <v>-1</v>
      </c>
      <c r="N210" s="3">
        <v>0</v>
      </c>
      <c r="O210" s="3">
        <v>0.26315789473684198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4</v>
      </c>
    </row>
    <row r="211" spans="1:28" x14ac:dyDescent="0.35">
      <c r="A211" s="3" t="s">
        <v>36</v>
      </c>
      <c r="B211" s="3" t="s">
        <v>200</v>
      </c>
      <c r="C211" s="3">
        <v>21</v>
      </c>
      <c r="D211" s="3">
        <v>5.5263157894736796</v>
      </c>
      <c r="E211" s="3">
        <v>11</v>
      </c>
      <c r="F211" s="3">
        <v>3</v>
      </c>
      <c r="G211" s="3">
        <v>0</v>
      </c>
      <c r="H211" s="3">
        <v>1</v>
      </c>
      <c r="I211" s="3">
        <v>0</v>
      </c>
      <c r="J211" s="3">
        <v>-6</v>
      </c>
      <c r="K211" s="3">
        <v>-1</v>
      </c>
      <c r="L211" s="3">
        <v>0</v>
      </c>
      <c r="M211" s="3">
        <v>-1</v>
      </c>
      <c r="N211" s="3">
        <v>0</v>
      </c>
      <c r="O211" s="3">
        <v>0.45454545454545398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5</v>
      </c>
    </row>
    <row r="212" spans="1:28" x14ac:dyDescent="0.35">
      <c r="A212" s="3" t="s">
        <v>36</v>
      </c>
      <c r="B212" s="3" t="s">
        <v>291</v>
      </c>
      <c r="C212" s="3">
        <v>20</v>
      </c>
      <c r="D212" s="3">
        <v>5.2631578947368398</v>
      </c>
      <c r="E212" s="3">
        <v>14</v>
      </c>
      <c r="F212" s="3">
        <v>4</v>
      </c>
      <c r="G212" s="3">
        <v>1</v>
      </c>
      <c r="H212" s="3">
        <v>1</v>
      </c>
      <c r="I212" s="3">
        <v>0</v>
      </c>
      <c r="J212" s="3">
        <v>-9</v>
      </c>
      <c r="K212" s="3">
        <v>-2</v>
      </c>
      <c r="L212" s="3">
        <v>-1</v>
      </c>
      <c r="M212" s="3">
        <v>-1</v>
      </c>
      <c r="N212" s="3">
        <v>0</v>
      </c>
      <c r="O212" s="3">
        <v>0.35714285714285698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6</v>
      </c>
    </row>
    <row r="213" spans="1:28" x14ac:dyDescent="0.35">
      <c r="A213" s="3" t="s">
        <v>36</v>
      </c>
      <c r="B213" s="3" t="s">
        <v>292</v>
      </c>
      <c r="C213" s="3">
        <v>17</v>
      </c>
      <c r="D213" s="3">
        <v>4.4736842105263097</v>
      </c>
      <c r="E213" s="3">
        <v>5</v>
      </c>
      <c r="F213" s="3">
        <v>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7</v>
      </c>
    </row>
    <row r="214" spans="1:28" x14ac:dyDescent="0.35">
      <c r="A214" s="3"/>
    </row>
    <row r="215" spans="1:28" x14ac:dyDescent="0.35">
      <c r="A215" s="3" t="s">
        <v>37</v>
      </c>
      <c r="B215" s="3" t="s">
        <v>205</v>
      </c>
      <c r="C215" s="3" t="s">
        <v>4</v>
      </c>
      <c r="D215" s="3" t="s">
        <v>4</v>
      </c>
      <c r="E215" s="3">
        <v>5</v>
      </c>
      <c r="F215" s="3">
        <v>2</v>
      </c>
      <c r="G215" s="3">
        <v>0</v>
      </c>
      <c r="H215" s="3">
        <v>0</v>
      </c>
      <c r="I215" s="3">
        <v>0</v>
      </c>
    </row>
    <row r="216" spans="1:28" x14ac:dyDescent="0.35">
      <c r="A216" s="3" t="s">
        <v>38</v>
      </c>
      <c r="B216" s="3" t="s">
        <v>293</v>
      </c>
      <c r="C216" s="3">
        <v>84</v>
      </c>
      <c r="D216" s="3">
        <v>44.919786096256601</v>
      </c>
      <c r="E216" s="3">
        <v>10</v>
      </c>
      <c r="F216" s="3">
        <v>3</v>
      </c>
      <c r="G216" s="3">
        <v>0</v>
      </c>
      <c r="H216" s="3">
        <v>1</v>
      </c>
      <c r="I216" s="3">
        <v>0</v>
      </c>
      <c r="J216" s="3">
        <v>-5</v>
      </c>
      <c r="K216" s="3">
        <v>-1</v>
      </c>
      <c r="L216" s="3">
        <v>0</v>
      </c>
      <c r="M216" s="3">
        <v>-1</v>
      </c>
      <c r="N216" s="3">
        <v>0</v>
      </c>
      <c r="O216" s="3">
        <v>0.5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</v>
      </c>
    </row>
    <row r="217" spans="1:28" x14ac:dyDescent="0.35">
      <c r="A217" s="3" t="s">
        <v>38</v>
      </c>
      <c r="B217" s="3" t="s">
        <v>294</v>
      </c>
      <c r="C217" s="3">
        <v>21</v>
      </c>
      <c r="D217" s="3">
        <v>11.229946524064101</v>
      </c>
      <c r="E217" s="3">
        <v>5</v>
      </c>
      <c r="F217" s="3">
        <v>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2</v>
      </c>
    </row>
    <row r="218" spans="1:28" x14ac:dyDescent="0.35">
      <c r="A218" s="3" t="s">
        <v>38</v>
      </c>
      <c r="B218" s="3" t="s">
        <v>295</v>
      </c>
      <c r="C218" s="3">
        <v>16</v>
      </c>
      <c r="D218" s="3">
        <v>8.5561497326203195</v>
      </c>
      <c r="E218" s="3">
        <v>17</v>
      </c>
      <c r="F218" s="3">
        <v>4</v>
      </c>
      <c r="G218" s="3">
        <v>0</v>
      </c>
      <c r="H218" s="3">
        <v>2</v>
      </c>
      <c r="I218" s="3">
        <v>0</v>
      </c>
      <c r="J218" s="3">
        <v>-12</v>
      </c>
      <c r="K218" s="3">
        <v>-2</v>
      </c>
      <c r="L218" s="3">
        <v>0</v>
      </c>
      <c r="M218" s="3">
        <v>-2</v>
      </c>
      <c r="N218" s="3">
        <v>0</v>
      </c>
      <c r="O218" s="3">
        <v>0.29411764705882298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3</v>
      </c>
    </row>
    <row r="219" spans="1:28" x14ac:dyDescent="0.35">
      <c r="A219" s="3" t="s">
        <v>38</v>
      </c>
      <c r="B219" s="3" t="s">
        <v>296</v>
      </c>
      <c r="C219" s="3">
        <v>9</v>
      </c>
      <c r="D219" s="3">
        <v>4.8128342245989302</v>
      </c>
      <c r="E219" s="3">
        <v>11</v>
      </c>
      <c r="F219" s="3">
        <v>4</v>
      </c>
      <c r="G219" s="3">
        <v>0</v>
      </c>
      <c r="H219" s="3">
        <v>1</v>
      </c>
      <c r="I219" s="3">
        <v>0</v>
      </c>
      <c r="J219" s="3">
        <v>-6</v>
      </c>
      <c r="K219" s="3">
        <v>-2</v>
      </c>
      <c r="L219" s="3">
        <v>0</v>
      </c>
      <c r="M219" s="3">
        <v>-1</v>
      </c>
      <c r="N219" s="3">
        <v>0</v>
      </c>
      <c r="O219" s="3">
        <v>0.45454545454545398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4</v>
      </c>
    </row>
    <row r="220" spans="1:28" x14ac:dyDescent="0.35">
      <c r="A220" s="3" t="s">
        <v>38</v>
      </c>
      <c r="B220" s="3" t="s">
        <v>297</v>
      </c>
      <c r="C220" s="3">
        <v>9</v>
      </c>
      <c r="D220" s="3">
        <v>4.8128342245989302</v>
      </c>
      <c r="E220" s="3">
        <v>17</v>
      </c>
      <c r="F220" s="3">
        <v>4</v>
      </c>
      <c r="G220" s="3">
        <v>0</v>
      </c>
      <c r="H220" s="3">
        <v>2</v>
      </c>
      <c r="I220" s="3">
        <v>0</v>
      </c>
      <c r="J220" s="3">
        <v>-12</v>
      </c>
      <c r="K220" s="3">
        <v>-2</v>
      </c>
      <c r="L220" s="3">
        <v>0</v>
      </c>
      <c r="M220" s="3">
        <v>-2</v>
      </c>
      <c r="N220" s="3">
        <v>0</v>
      </c>
      <c r="O220" s="3">
        <v>0.29411764705882298</v>
      </c>
      <c r="P220" s="3">
        <v>0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5</v>
      </c>
    </row>
    <row r="221" spans="1:28" x14ac:dyDescent="0.35">
      <c r="A221" s="3" t="s">
        <v>38</v>
      </c>
      <c r="B221" s="3" t="s">
        <v>298</v>
      </c>
      <c r="C221" s="3">
        <v>8</v>
      </c>
      <c r="D221" s="3">
        <v>4.2780748663101598</v>
      </c>
      <c r="E221" s="3">
        <v>5</v>
      </c>
      <c r="F221" s="3">
        <v>2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6</v>
      </c>
    </row>
    <row r="222" spans="1:28" x14ac:dyDescent="0.35">
      <c r="A222" s="3" t="s">
        <v>38</v>
      </c>
      <c r="B222" s="3" t="s">
        <v>299</v>
      </c>
      <c r="C222" s="3">
        <v>7</v>
      </c>
      <c r="D222" s="3">
        <v>3.7433155080213898</v>
      </c>
      <c r="E222" s="3">
        <v>11</v>
      </c>
      <c r="F222" s="3">
        <v>3</v>
      </c>
      <c r="G222" s="3">
        <v>0</v>
      </c>
      <c r="H222" s="3">
        <v>1</v>
      </c>
      <c r="I222" s="3">
        <v>0</v>
      </c>
      <c r="J222" s="3">
        <v>-6</v>
      </c>
      <c r="K222" s="3">
        <v>-1</v>
      </c>
      <c r="L222" s="3">
        <v>0</v>
      </c>
      <c r="M222" s="3">
        <v>-1</v>
      </c>
      <c r="N222" s="3">
        <v>0</v>
      </c>
      <c r="O222" s="3">
        <v>0.45454545454545398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7</v>
      </c>
    </row>
    <row r="223" spans="1:28" x14ac:dyDescent="0.35">
      <c r="A223" s="3" t="s">
        <v>38</v>
      </c>
      <c r="B223" s="3" t="s">
        <v>300</v>
      </c>
      <c r="C223" s="3">
        <v>7</v>
      </c>
      <c r="D223" s="3">
        <v>3.7433155080213898</v>
      </c>
      <c r="E223" s="3">
        <v>10</v>
      </c>
      <c r="F223" s="3">
        <v>3</v>
      </c>
      <c r="G223" s="3">
        <v>0</v>
      </c>
      <c r="H223" s="3">
        <v>1</v>
      </c>
      <c r="I223" s="3">
        <v>0</v>
      </c>
      <c r="J223" s="3">
        <v>-5</v>
      </c>
      <c r="K223" s="3">
        <v>-1</v>
      </c>
      <c r="L223" s="3">
        <v>0</v>
      </c>
      <c r="M223" s="3">
        <v>-1</v>
      </c>
      <c r="N223" s="3">
        <v>0</v>
      </c>
      <c r="O223" s="3">
        <v>0.5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8</v>
      </c>
    </row>
    <row r="224" spans="1:28" x14ac:dyDescent="0.35">
      <c r="A224" s="3" t="s">
        <v>38</v>
      </c>
      <c r="B224" s="3" t="s">
        <v>301</v>
      </c>
      <c r="C224" s="3">
        <v>4</v>
      </c>
      <c r="D224" s="3">
        <v>2.1390374331550799</v>
      </c>
      <c r="E224" s="3">
        <v>5</v>
      </c>
      <c r="F224" s="3">
        <v>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9</v>
      </c>
    </row>
    <row r="225" spans="1:28" x14ac:dyDescent="0.35">
      <c r="A225" s="3" t="s">
        <v>38</v>
      </c>
      <c r="B225" s="3" t="s">
        <v>205</v>
      </c>
      <c r="C225" s="3">
        <v>3</v>
      </c>
      <c r="D225" s="3">
        <v>1.6042780748663099</v>
      </c>
      <c r="E225" s="3">
        <v>5</v>
      </c>
      <c r="F225" s="3">
        <v>2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10</v>
      </c>
    </row>
    <row r="226" spans="1:28" x14ac:dyDescent="0.35">
      <c r="A226" s="3"/>
    </row>
    <row r="227" spans="1:28" x14ac:dyDescent="0.35">
      <c r="A227" s="3" t="s">
        <v>39</v>
      </c>
      <c r="B227" s="3" t="s">
        <v>213</v>
      </c>
      <c r="C227" s="3" t="s">
        <v>4</v>
      </c>
      <c r="D227" s="3" t="s">
        <v>4</v>
      </c>
      <c r="E227" s="3">
        <v>10</v>
      </c>
      <c r="F227" s="3">
        <v>3</v>
      </c>
      <c r="G227" s="3">
        <v>0</v>
      </c>
      <c r="H227" s="3">
        <v>1</v>
      </c>
      <c r="I227" s="3">
        <v>0</v>
      </c>
    </row>
    <row r="228" spans="1:28" x14ac:dyDescent="0.35">
      <c r="A228" s="3" t="s">
        <v>40</v>
      </c>
      <c r="B228" s="3" t="s">
        <v>302</v>
      </c>
      <c r="C228" s="3">
        <v>97</v>
      </c>
      <c r="D228" s="3">
        <v>25.392670157068</v>
      </c>
      <c r="E228" s="3">
        <v>17</v>
      </c>
      <c r="F228" s="3">
        <v>4</v>
      </c>
      <c r="G228" s="3">
        <v>0</v>
      </c>
      <c r="H228" s="3">
        <v>2</v>
      </c>
      <c r="I228" s="3">
        <v>0</v>
      </c>
      <c r="J228" s="3">
        <v>-7</v>
      </c>
      <c r="K228" s="3">
        <v>-1</v>
      </c>
      <c r="L228" s="3">
        <v>0</v>
      </c>
      <c r="M228" s="3">
        <v>-1</v>
      </c>
      <c r="N228" s="3">
        <v>0</v>
      </c>
      <c r="O228" s="3">
        <v>0.58823529411764697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</row>
    <row r="229" spans="1:28" x14ac:dyDescent="0.35">
      <c r="A229" s="3" t="s">
        <v>40</v>
      </c>
      <c r="B229" s="3" t="s">
        <v>303</v>
      </c>
      <c r="C229" s="3">
        <v>61</v>
      </c>
      <c r="D229" s="3">
        <v>15.968586387434501</v>
      </c>
      <c r="E229" s="3">
        <v>17</v>
      </c>
      <c r="F229" s="3">
        <v>4</v>
      </c>
      <c r="G229" s="3">
        <v>0</v>
      </c>
      <c r="H229" s="3">
        <v>2</v>
      </c>
      <c r="I229" s="3">
        <v>0</v>
      </c>
      <c r="J229" s="3">
        <v>-7</v>
      </c>
      <c r="K229" s="3">
        <v>-1</v>
      </c>
      <c r="L229" s="3">
        <v>0</v>
      </c>
      <c r="M229" s="3">
        <v>-1</v>
      </c>
      <c r="N229" s="3">
        <v>0</v>
      </c>
      <c r="O229" s="3">
        <v>0.58823529411764697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2</v>
      </c>
    </row>
    <row r="230" spans="1:28" x14ac:dyDescent="0.35">
      <c r="A230" s="3" t="s">
        <v>40</v>
      </c>
      <c r="B230" s="3" t="s">
        <v>304</v>
      </c>
      <c r="C230" s="3">
        <v>39</v>
      </c>
      <c r="D230" s="3">
        <v>10.2094240837696</v>
      </c>
      <c r="E230" s="3">
        <v>10</v>
      </c>
      <c r="F230" s="3">
        <v>3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3</v>
      </c>
    </row>
    <row r="231" spans="1:28" x14ac:dyDescent="0.35">
      <c r="A231" s="3" t="s">
        <v>40</v>
      </c>
      <c r="B231" s="3" t="s">
        <v>305</v>
      </c>
      <c r="C231" s="3">
        <v>31</v>
      </c>
      <c r="D231" s="3">
        <v>8.1151832460732898</v>
      </c>
      <c r="E231" s="3">
        <v>5</v>
      </c>
      <c r="F231" s="3">
        <v>2</v>
      </c>
      <c r="G231" s="3">
        <v>0</v>
      </c>
      <c r="H231" s="3">
        <v>0</v>
      </c>
      <c r="I231" s="3">
        <v>0</v>
      </c>
      <c r="J231" s="3">
        <v>5</v>
      </c>
      <c r="K231" s="3">
        <v>1</v>
      </c>
      <c r="L231" s="3">
        <v>0</v>
      </c>
      <c r="M231" s="3">
        <v>1</v>
      </c>
      <c r="N231" s="3">
        <v>0</v>
      </c>
      <c r="O231" s="3">
        <v>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4</v>
      </c>
    </row>
    <row r="232" spans="1:28" x14ac:dyDescent="0.35">
      <c r="A232" s="3" t="s">
        <v>40</v>
      </c>
      <c r="B232" s="3" t="s">
        <v>306</v>
      </c>
      <c r="C232" s="3">
        <v>30</v>
      </c>
      <c r="D232" s="3">
        <v>7.85340314136125</v>
      </c>
      <c r="E232" s="3">
        <v>12</v>
      </c>
      <c r="F232" s="3">
        <v>4</v>
      </c>
      <c r="G232" s="3">
        <v>0</v>
      </c>
      <c r="H232" s="3">
        <v>1</v>
      </c>
      <c r="I232" s="3">
        <v>0</v>
      </c>
      <c r="J232" s="3">
        <v>-2</v>
      </c>
      <c r="K232" s="3">
        <v>-1</v>
      </c>
      <c r="L232" s="3">
        <v>0</v>
      </c>
      <c r="M232" s="3">
        <v>0</v>
      </c>
      <c r="N232" s="3">
        <v>0</v>
      </c>
      <c r="O232" s="3">
        <v>0.83333333333333304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5</v>
      </c>
    </row>
    <row r="233" spans="1:28" x14ac:dyDescent="0.35">
      <c r="A233" s="3"/>
    </row>
    <row r="234" spans="1:28" x14ac:dyDescent="0.35">
      <c r="A234" s="3" t="s">
        <v>99</v>
      </c>
      <c r="B234" s="3" t="s">
        <v>246</v>
      </c>
      <c r="C234" s="3" t="s">
        <v>4</v>
      </c>
      <c r="D234" s="3" t="s">
        <v>4</v>
      </c>
      <c r="E234" s="3">
        <v>15</v>
      </c>
      <c r="F234" s="3">
        <v>5</v>
      </c>
      <c r="G234" s="3">
        <v>0</v>
      </c>
      <c r="H234" s="3">
        <v>1</v>
      </c>
      <c r="I234" s="3">
        <v>0</v>
      </c>
    </row>
    <row r="235" spans="1:28" x14ac:dyDescent="0.35">
      <c r="A235" s="3" t="s">
        <v>100</v>
      </c>
      <c r="B235" s="3" t="s">
        <v>308</v>
      </c>
      <c r="C235" s="3">
        <v>11</v>
      </c>
      <c r="D235" s="3">
        <v>32.352941176470502</v>
      </c>
      <c r="E235" s="3">
        <v>35</v>
      </c>
      <c r="F235" s="3">
        <v>9</v>
      </c>
      <c r="G235" s="3">
        <v>2</v>
      </c>
      <c r="H235" s="3">
        <v>3</v>
      </c>
      <c r="I235" s="3">
        <v>0</v>
      </c>
      <c r="J235" s="3">
        <v>-20</v>
      </c>
      <c r="K235" s="3">
        <v>-4</v>
      </c>
      <c r="L235" s="3">
        <v>-2</v>
      </c>
      <c r="M235" s="3">
        <v>-2</v>
      </c>
      <c r="N235" s="3">
        <v>0</v>
      </c>
      <c r="O235" s="3">
        <v>0.42857142857142799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8" x14ac:dyDescent="0.35">
      <c r="A236" s="3" t="s">
        <v>100</v>
      </c>
      <c r="B236" s="3" t="s">
        <v>309</v>
      </c>
      <c r="C236" s="3">
        <v>5</v>
      </c>
      <c r="D236" s="3">
        <v>14.705882352941099</v>
      </c>
      <c r="E236" s="3">
        <v>35</v>
      </c>
      <c r="F236" s="3">
        <v>9</v>
      </c>
      <c r="G236" s="3">
        <v>2</v>
      </c>
      <c r="H236" s="3">
        <v>3</v>
      </c>
      <c r="I236" s="3">
        <v>0</v>
      </c>
      <c r="J236" s="3">
        <v>-20</v>
      </c>
      <c r="K236" s="3">
        <v>-4</v>
      </c>
      <c r="L236" s="3">
        <v>-2</v>
      </c>
      <c r="M236" s="3">
        <v>-2</v>
      </c>
      <c r="N236" s="3">
        <v>0</v>
      </c>
      <c r="O236" s="3">
        <v>0.42857142857142799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8" x14ac:dyDescent="0.35">
      <c r="A237" s="3" t="s">
        <v>100</v>
      </c>
      <c r="B237" s="3" t="s">
        <v>310</v>
      </c>
      <c r="C237" s="3">
        <v>4</v>
      </c>
      <c r="D237" s="3">
        <v>11.764705882352899</v>
      </c>
      <c r="E237" s="3">
        <v>35</v>
      </c>
      <c r="F237" s="3">
        <v>9</v>
      </c>
      <c r="G237" s="3">
        <v>2</v>
      </c>
      <c r="H237" s="3">
        <v>3</v>
      </c>
      <c r="I237" s="3">
        <v>0</v>
      </c>
      <c r="J237" s="3">
        <v>-20</v>
      </c>
      <c r="K237" s="3">
        <v>-4</v>
      </c>
      <c r="L237" s="3">
        <v>-2</v>
      </c>
      <c r="M237" s="3">
        <v>-2</v>
      </c>
      <c r="N237" s="3">
        <v>0</v>
      </c>
      <c r="O237" s="3">
        <v>0.42857142857142799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8" x14ac:dyDescent="0.35">
      <c r="A238" s="3" t="s">
        <v>100</v>
      </c>
      <c r="B238" s="3" t="s">
        <v>311</v>
      </c>
      <c r="C238" s="3">
        <v>2</v>
      </c>
      <c r="D238" s="3">
        <v>5.8823529411764701</v>
      </c>
      <c r="E238" s="3">
        <v>15</v>
      </c>
      <c r="F238" s="3">
        <v>5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8" x14ac:dyDescent="0.35">
      <c r="A239" s="3"/>
    </row>
    <row r="240" spans="1:28" x14ac:dyDescent="0.35">
      <c r="A240" s="3" t="s">
        <v>106</v>
      </c>
      <c r="B240" s="3" t="s">
        <v>264</v>
      </c>
      <c r="C240" s="3" t="s">
        <v>4</v>
      </c>
      <c r="D240" s="3" t="s">
        <v>4</v>
      </c>
      <c r="E240" s="3">
        <v>22</v>
      </c>
      <c r="F240" s="3">
        <v>10</v>
      </c>
      <c r="G240" s="3">
        <v>0</v>
      </c>
      <c r="H240" s="3">
        <v>1</v>
      </c>
      <c r="I240" s="3">
        <v>0</v>
      </c>
    </row>
    <row r="241" spans="1:28" x14ac:dyDescent="0.35">
      <c r="A241" s="3" t="s">
        <v>107</v>
      </c>
      <c r="B241" s="3" t="s">
        <v>314</v>
      </c>
      <c r="C241" s="3">
        <v>4</v>
      </c>
      <c r="D241" s="3">
        <v>40</v>
      </c>
      <c r="E241" s="3">
        <v>21</v>
      </c>
      <c r="F241" s="3">
        <v>9</v>
      </c>
      <c r="G241" s="3">
        <v>0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1.0476190476190399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</row>
    <row r="242" spans="1:28" x14ac:dyDescent="0.35">
      <c r="A242" s="3" t="s">
        <v>107</v>
      </c>
      <c r="B242" s="3" t="s">
        <v>315</v>
      </c>
      <c r="C242" s="3">
        <v>1</v>
      </c>
      <c r="D242" s="3">
        <v>10</v>
      </c>
      <c r="E242" s="3">
        <v>29</v>
      </c>
      <c r="F242" s="3">
        <v>8</v>
      </c>
      <c r="G242" s="3">
        <v>2</v>
      </c>
      <c r="H242" s="3">
        <v>1</v>
      </c>
      <c r="I242" s="3">
        <v>0</v>
      </c>
      <c r="J242" s="3">
        <v>-7</v>
      </c>
      <c r="K242" s="3">
        <v>2</v>
      </c>
      <c r="L242" s="3">
        <v>-2</v>
      </c>
      <c r="M242" s="3">
        <v>0</v>
      </c>
      <c r="N242" s="3">
        <v>0</v>
      </c>
      <c r="O242" s="3">
        <v>0.75862068965517204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2</v>
      </c>
    </row>
    <row r="243" spans="1:28" x14ac:dyDescent="0.35">
      <c r="A243" s="3" t="s">
        <v>107</v>
      </c>
      <c r="B243" s="3" t="s">
        <v>316</v>
      </c>
      <c r="C243" s="3">
        <v>1</v>
      </c>
      <c r="D243" s="3">
        <v>10</v>
      </c>
      <c r="E243" s="3">
        <v>24</v>
      </c>
      <c r="F243" s="3">
        <v>9</v>
      </c>
      <c r="G243" s="3">
        <v>1</v>
      </c>
      <c r="H243" s="3">
        <v>1</v>
      </c>
      <c r="I243" s="3">
        <v>0</v>
      </c>
      <c r="J243" s="3">
        <v>-2</v>
      </c>
      <c r="K243" s="3">
        <v>1</v>
      </c>
      <c r="L243" s="3">
        <v>-1</v>
      </c>
      <c r="M243" s="3">
        <v>0</v>
      </c>
      <c r="N243" s="3">
        <v>0</v>
      </c>
      <c r="O243" s="3">
        <v>0.91666666666666596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3</v>
      </c>
    </row>
    <row r="244" spans="1:28" x14ac:dyDescent="0.35">
      <c r="A244" s="3" t="s">
        <v>107</v>
      </c>
      <c r="B244" s="3" t="s">
        <v>317</v>
      </c>
      <c r="C244" s="3">
        <v>1</v>
      </c>
      <c r="D244" s="3">
        <v>10</v>
      </c>
      <c r="E244" s="3">
        <v>34</v>
      </c>
      <c r="F244" s="3">
        <v>9</v>
      </c>
      <c r="G244" s="3">
        <v>2</v>
      </c>
      <c r="H244" s="3">
        <v>2</v>
      </c>
      <c r="I244" s="3">
        <v>0</v>
      </c>
      <c r="J244" s="3">
        <v>-12</v>
      </c>
      <c r="K244" s="3">
        <v>1</v>
      </c>
      <c r="L244" s="3">
        <v>-2</v>
      </c>
      <c r="M244" s="3">
        <v>-1</v>
      </c>
      <c r="N244" s="3">
        <v>0</v>
      </c>
      <c r="O244" s="3">
        <v>0.64705882352941102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4</v>
      </c>
    </row>
    <row r="245" spans="1:28" x14ac:dyDescent="0.35">
      <c r="A245" s="3" t="s">
        <v>107</v>
      </c>
      <c r="B245" s="3" t="s">
        <v>318</v>
      </c>
      <c r="C245" s="3">
        <v>1</v>
      </c>
      <c r="D245" s="3">
        <v>10</v>
      </c>
      <c r="E245" s="3">
        <v>37</v>
      </c>
      <c r="F245" s="3">
        <v>11</v>
      </c>
      <c r="G245" s="3">
        <v>2</v>
      </c>
      <c r="H245" s="3">
        <v>1</v>
      </c>
      <c r="I245" s="3">
        <v>0</v>
      </c>
      <c r="J245" s="3">
        <v>-15</v>
      </c>
      <c r="K245" s="3">
        <v>-1</v>
      </c>
      <c r="L245" s="3">
        <v>-2</v>
      </c>
      <c r="M245" s="3">
        <v>0</v>
      </c>
      <c r="N245" s="3">
        <v>0</v>
      </c>
      <c r="O245" s="3">
        <v>0.59459459459459396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5</v>
      </c>
    </row>
    <row r="246" spans="1:28" x14ac:dyDescent="0.35">
      <c r="A246" s="3" t="s">
        <v>107</v>
      </c>
      <c r="B246" s="3" t="s">
        <v>319</v>
      </c>
      <c r="C246" s="3">
        <v>1</v>
      </c>
      <c r="D246" s="3">
        <v>10</v>
      </c>
      <c r="E246" s="3">
        <v>29</v>
      </c>
      <c r="F246" s="3">
        <v>8</v>
      </c>
      <c r="G246" s="3">
        <v>2</v>
      </c>
      <c r="H246" s="3">
        <v>1</v>
      </c>
      <c r="I246" s="3">
        <v>0</v>
      </c>
      <c r="J246" s="3">
        <v>-7</v>
      </c>
      <c r="K246" s="3">
        <v>2</v>
      </c>
      <c r="L246" s="3">
        <v>-2</v>
      </c>
      <c r="M246" s="3">
        <v>0</v>
      </c>
      <c r="N246" s="3">
        <v>0</v>
      </c>
      <c r="O246" s="3">
        <v>0.75862068965517204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6</v>
      </c>
    </row>
    <row r="247" spans="1:28" x14ac:dyDescent="0.35">
      <c r="A247" s="3" t="s">
        <v>107</v>
      </c>
      <c r="B247" s="3" t="s">
        <v>264</v>
      </c>
      <c r="C247" s="3">
        <v>1</v>
      </c>
      <c r="D247" s="3">
        <v>10</v>
      </c>
      <c r="E247" s="3">
        <v>22</v>
      </c>
      <c r="F247" s="3">
        <v>10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7</v>
      </c>
    </row>
    <row r="248" spans="1:28" x14ac:dyDescent="0.35">
      <c r="A248" s="3"/>
    </row>
    <row r="249" spans="1:28" x14ac:dyDescent="0.35">
      <c r="A249" s="3" t="s">
        <v>111</v>
      </c>
      <c r="B249" s="3" t="s">
        <v>271</v>
      </c>
      <c r="C249" s="3" t="s">
        <v>4</v>
      </c>
      <c r="D249" s="3" t="s">
        <v>4</v>
      </c>
      <c r="E249" s="3">
        <v>15</v>
      </c>
      <c r="F249" s="3">
        <v>5</v>
      </c>
      <c r="G249" s="3">
        <v>0</v>
      </c>
      <c r="H249" s="3">
        <v>1</v>
      </c>
      <c r="I249" s="3">
        <v>0</v>
      </c>
    </row>
    <row r="250" spans="1:28" x14ac:dyDescent="0.35">
      <c r="A250" s="3" t="s">
        <v>112</v>
      </c>
      <c r="B250" s="3" t="s">
        <v>320</v>
      </c>
      <c r="C250" s="3">
        <v>6</v>
      </c>
      <c r="D250" s="3">
        <v>13.043478260869501</v>
      </c>
      <c r="E250" s="3">
        <v>16</v>
      </c>
      <c r="F250" s="3">
        <v>6</v>
      </c>
      <c r="G250" s="3">
        <v>0</v>
      </c>
      <c r="H250" s="3">
        <v>1</v>
      </c>
      <c r="I250" s="3">
        <v>0</v>
      </c>
      <c r="J250" s="3">
        <v>-1</v>
      </c>
      <c r="K250" s="3">
        <v>-1</v>
      </c>
      <c r="L250" s="3">
        <v>0</v>
      </c>
      <c r="M250" s="3">
        <v>0</v>
      </c>
      <c r="N250" s="3">
        <v>0</v>
      </c>
      <c r="O250" s="3">
        <v>0.9375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8" x14ac:dyDescent="0.35">
      <c r="A251" s="3" t="s">
        <v>112</v>
      </c>
      <c r="B251" s="3" t="s">
        <v>321</v>
      </c>
      <c r="C251" s="3">
        <v>5</v>
      </c>
      <c r="D251" s="3">
        <v>10.869565217391299</v>
      </c>
      <c r="E251" s="3">
        <v>27</v>
      </c>
      <c r="F251" s="3">
        <v>8</v>
      </c>
      <c r="G251" s="3">
        <v>1</v>
      </c>
      <c r="H251" s="3">
        <v>1</v>
      </c>
      <c r="I251" s="3">
        <v>0</v>
      </c>
      <c r="J251" s="3">
        <v>-12</v>
      </c>
      <c r="K251" s="3">
        <v>-3</v>
      </c>
      <c r="L251" s="3">
        <v>-1</v>
      </c>
      <c r="M251" s="3">
        <v>0</v>
      </c>
      <c r="N251" s="3">
        <v>0</v>
      </c>
      <c r="O251" s="3">
        <v>0.55555555555555503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8" x14ac:dyDescent="0.35">
      <c r="A252" s="3" t="s">
        <v>112</v>
      </c>
      <c r="B252" s="3" t="s">
        <v>271</v>
      </c>
      <c r="C252" s="3">
        <v>4</v>
      </c>
      <c r="D252" s="3">
        <v>8.6956521739130395</v>
      </c>
      <c r="E252" s="3">
        <v>15</v>
      </c>
      <c r="F252" s="3">
        <v>5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8" x14ac:dyDescent="0.35">
      <c r="A253" s="3"/>
    </row>
    <row r="254" spans="1:28" x14ac:dyDescent="0.35">
      <c r="A254" s="3" t="s">
        <v>113</v>
      </c>
      <c r="B254" s="3" t="s">
        <v>273</v>
      </c>
      <c r="C254" s="3" t="s">
        <v>4</v>
      </c>
      <c r="D254" s="3" t="s">
        <v>4</v>
      </c>
      <c r="E254" s="3">
        <v>16</v>
      </c>
      <c r="F254" s="3">
        <v>5</v>
      </c>
      <c r="G254" s="3">
        <v>0</v>
      </c>
      <c r="H254" s="3">
        <v>1</v>
      </c>
      <c r="I254" s="3">
        <v>0</v>
      </c>
    </row>
    <row r="255" spans="1:28" x14ac:dyDescent="0.35">
      <c r="A255" s="3" t="s">
        <v>114</v>
      </c>
      <c r="B255" s="3" t="s">
        <v>322</v>
      </c>
      <c r="C255" s="3">
        <v>5</v>
      </c>
      <c r="D255" s="3">
        <v>23.8095238095238</v>
      </c>
      <c r="E255" s="3">
        <v>13</v>
      </c>
      <c r="F255" s="3">
        <v>4</v>
      </c>
      <c r="G255" s="3">
        <v>0</v>
      </c>
      <c r="H255" s="3">
        <v>1</v>
      </c>
      <c r="I255" s="3">
        <v>0</v>
      </c>
      <c r="J255" s="3">
        <v>3</v>
      </c>
      <c r="K255" s="3">
        <v>1</v>
      </c>
      <c r="L255" s="3">
        <v>0</v>
      </c>
      <c r="M255" s="3">
        <v>0</v>
      </c>
      <c r="N255" s="3">
        <v>0</v>
      </c>
      <c r="O255" s="3">
        <v>1.2307692307692299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</row>
    <row r="256" spans="1:28" x14ac:dyDescent="0.35">
      <c r="A256" s="3" t="s">
        <v>114</v>
      </c>
      <c r="B256" s="3" t="s">
        <v>323</v>
      </c>
      <c r="C256" s="3">
        <v>5</v>
      </c>
      <c r="D256" s="3">
        <v>23.8095238095238</v>
      </c>
      <c r="E256" s="3">
        <v>7</v>
      </c>
      <c r="F256" s="3">
        <v>3</v>
      </c>
      <c r="G256" s="3">
        <v>0</v>
      </c>
      <c r="H256" s="3">
        <v>0</v>
      </c>
      <c r="I256" s="3">
        <v>0</v>
      </c>
      <c r="J256" s="3">
        <v>9</v>
      </c>
      <c r="K256" s="3">
        <v>2</v>
      </c>
      <c r="L256" s="3">
        <v>0</v>
      </c>
      <c r="M256" s="3">
        <v>1</v>
      </c>
      <c r="N256" s="3">
        <v>0</v>
      </c>
      <c r="O256" s="3">
        <v>2.2857142857142798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2</v>
      </c>
    </row>
    <row r="257" spans="1:28" x14ac:dyDescent="0.35">
      <c r="A257" s="3" t="s">
        <v>114</v>
      </c>
      <c r="B257" s="3" t="s">
        <v>324</v>
      </c>
      <c r="C257" s="3">
        <v>2</v>
      </c>
      <c r="D257" s="3">
        <v>9.5238095238095202</v>
      </c>
      <c r="E257" s="3">
        <v>23</v>
      </c>
      <c r="F257" s="3">
        <v>6</v>
      </c>
      <c r="G257" s="3">
        <v>0</v>
      </c>
      <c r="H257" s="3">
        <v>2</v>
      </c>
      <c r="I257" s="3">
        <v>0</v>
      </c>
      <c r="J257" s="3">
        <v>-7</v>
      </c>
      <c r="K257" s="3">
        <v>-1</v>
      </c>
      <c r="L257" s="3">
        <v>0</v>
      </c>
      <c r="M257" s="3">
        <v>-1</v>
      </c>
      <c r="N257" s="3">
        <v>0</v>
      </c>
      <c r="O257" s="3">
        <v>0.69565217391304301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3</v>
      </c>
    </row>
    <row r="258" spans="1:28" x14ac:dyDescent="0.35">
      <c r="A258" s="3" t="s">
        <v>114</v>
      </c>
      <c r="B258" s="3" t="s">
        <v>325</v>
      </c>
      <c r="C258" s="3">
        <v>2</v>
      </c>
      <c r="D258" s="3">
        <v>9.5238095238095202</v>
      </c>
      <c r="E258" s="3">
        <v>40</v>
      </c>
      <c r="F258" s="3">
        <v>12</v>
      </c>
      <c r="G258" s="3">
        <v>2</v>
      </c>
      <c r="H258" s="3">
        <v>1</v>
      </c>
      <c r="I258" s="3">
        <v>0</v>
      </c>
      <c r="J258" s="3">
        <v>-24</v>
      </c>
      <c r="K258" s="3">
        <v>-7</v>
      </c>
      <c r="L258" s="3">
        <v>-2</v>
      </c>
      <c r="M258" s="3">
        <v>0</v>
      </c>
      <c r="N258" s="3">
        <v>0</v>
      </c>
      <c r="O258" s="3">
        <v>0.4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4</v>
      </c>
    </row>
    <row r="259" spans="1:28" x14ac:dyDescent="0.35">
      <c r="A259" s="3" t="s">
        <v>114</v>
      </c>
      <c r="B259" s="3" t="s">
        <v>326</v>
      </c>
      <c r="C259" s="3">
        <v>2</v>
      </c>
      <c r="D259" s="3">
        <v>9.5238095238095202</v>
      </c>
      <c r="E259" s="3">
        <v>34</v>
      </c>
      <c r="F259" s="3">
        <v>9</v>
      </c>
      <c r="G259" s="3">
        <v>1</v>
      </c>
      <c r="H259" s="3">
        <v>3</v>
      </c>
      <c r="I259" s="3">
        <v>0</v>
      </c>
      <c r="J259" s="3">
        <v>-18</v>
      </c>
      <c r="K259" s="3">
        <v>-4</v>
      </c>
      <c r="L259" s="3">
        <v>-1</v>
      </c>
      <c r="M259" s="3">
        <v>-2</v>
      </c>
      <c r="N259" s="3">
        <v>0</v>
      </c>
      <c r="O259" s="3">
        <v>0.47058823529411697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5</v>
      </c>
    </row>
    <row r="260" spans="1:28" x14ac:dyDescent="0.35">
      <c r="A260" s="3" t="s">
        <v>114</v>
      </c>
      <c r="B260" s="3" t="s">
        <v>327</v>
      </c>
      <c r="C260" s="3">
        <v>2</v>
      </c>
      <c r="D260" s="3">
        <v>9.5238095238095202</v>
      </c>
      <c r="E260" s="3">
        <v>34</v>
      </c>
      <c r="F260" s="3">
        <v>10</v>
      </c>
      <c r="G260" s="3">
        <v>2</v>
      </c>
      <c r="H260" s="3">
        <v>1</v>
      </c>
      <c r="I260" s="3">
        <v>0</v>
      </c>
      <c r="J260" s="3">
        <v>-18</v>
      </c>
      <c r="K260" s="3">
        <v>-5</v>
      </c>
      <c r="L260" s="3">
        <v>-2</v>
      </c>
      <c r="M260" s="3">
        <v>0</v>
      </c>
      <c r="N260" s="3">
        <v>0</v>
      </c>
      <c r="O260" s="3">
        <v>0.47058823529411697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6</v>
      </c>
    </row>
    <row r="261" spans="1:28" x14ac:dyDescent="0.35">
      <c r="A261" s="3" t="s">
        <v>114</v>
      </c>
      <c r="B261" s="3" t="s">
        <v>328</v>
      </c>
      <c r="C261" s="3">
        <v>1</v>
      </c>
      <c r="D261" s="3">
        <v>4.7619047619047601</v>
      </c>
      <c r="E261" s="3">
        <v>18</v>
      </c>
      <c r="F261" s="3">
        <v>5</v>
      </c>
      <c r="G261" s="3">
        <v>0</v>
      </c>
      <c r="H261" s="3">
        <v>2</v>
      </c>
      <c r="I261" s="3">
        <v>0</v>
      </c>
      <c r="J261" s="3">
        <v>-2</v>
      </c>
      <c r="K261" s="3">
        <v>0</v>
      </c>
      <c r="L261" s="3">
        <v>0</v>
      </c>
      <c r="M261" s="3">
        <v>-1</v>
      </c>
      <c r="N261" s="3">
        <v>0</v>
      </c>
      <c r="O261" s="3">
        <v>0.88888888888888795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7</v>
      </c>
    </row>
    <row r="262" spans="1:28" x14ac:dyDescent="0.35">
      <c r="A262" s="3"/>
    </row>
    <row r="263" spans="1:28" x14ac:dyDescent="0.35">
      <c r="A263" s="4" t="s">
        <v>32</v>
      </c>
    </row>
    <row r="264" spans="1:28" x14ac:dyDescent="0.35">
      <c r="A264" s="3"/>
    </row>
    <row r="265" spans="1:28" x14ac:dyDescent="0.35">
      <c r="A265" s="3" t="s">
        <v>35</v>
      </c>
      <c r="B265" s="3" t="s">
        <v>335</v>
      </c>
      <c r="C265" s="3" t="s">
        <v>4</v>
      </c>
      <c r="D265" s="3" t="s">
        <v>4</v>
      </c>
      <c r="E265" s="3">
        <v>15</v>
      </c>
      <c r="F265" s="3">
        <v>5</v>
      </c>
      <c r="G265" s="3">
        <v>0</v>
      </c>
      <c r="H265" s="3">
        <v>1</v>
      </c>
      <c r="I265" s="3">
        <v>0</v>
      </c>
    </row>
    <row r="266" spans="1:28" x14ac:dyDescent="0.35">
      <c r="A266" s="3" t="s">
        <v>36</v>
      </c>
      <c r="B266" s="3" t="s">
        <v>336</v>
      </c>
      <c r="C266" s="3">
        <v>16</v>
      </c>
      <c r="D266" s="3">
        <v>32</v>
      </c>
      <c r="E266" s="3">
        <v>15</v>
      </c>
      <c r="F266" s="3">
        <v>5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8" x14ac:dyDescent="0.35">
      <c r="A267" s="3" t="s">
        <v>36</v>
      </c>
      <c r="B267" s="3" t="s">
        <v>337</v>
      </c>
      <c r="C267" s="3">
        <v>11</v>
      </c>
      <c r="D267" s="3">
        <v>22</v>
      </c>
      <c r="E267" s="3">
        <v>15</v>
      </c>
      <c r="F267" s="3">
        <v>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9" spans="1:28" x14ac:dyDescent="0.35">
      <c r="A269" s="3" t="s">
        <v>37</v>
      </c>
      <c r="B269" s="3" t="s">
        <v>338</v>
      </c>
      <c r="C269" s="3" t="s">
        <v>4</v>
      </c>
      <c r="D269" s="3" t="s">
        <v>4</v>
      </c>
      <c r="E269" s="3">
        <v>29</v>
      </c>
      <c r="F269" s="3">
        <v>10</v>
      </c>
      <c r="G269" s="3">
        <v>1</v>
      </c>
      <c r="H269" s="3">
        <v>1</v>
      </c>
      <c r="I269" s="3">
        <v>0</v>
      </c>
    </row>
    <row r="270" spans="1:28" x14ac:dyDescent="0.35">
      <c r="A270" s="3" t="s">
        <v>38</v>
      </c>
      <c r="B270" s="3" t="s">
        <v>339</v>
      </c>
      <c r="C270" s="3">
        <v>8</v>
      </c>
      <c r="D270" s="3">
        <v>30.769230769230699</v>
      </c>
      <c r="E270" s="3">
        <v>38</v>
      </c>
      <c r="F270" s="3">
        <v>13</v>
      </c>
      <c r="G270" s="3">
        <v>2</v>
      </c>
      <c r="H270" s="3">
        <v>1</v>
      </c>
      <c r="I270" s="3">
        <v>0</v>
      </c>
      <c r="J270" s="3">
        <v>-9</v>
      </c>
      <c r="K270" s="3">
        <v>-3</v>
      </c>
      <c r="L270" s="3">
        <v>-1</v>
      </c>
      <c r="M270" s="3">
        <v>0</v>
      </c>
      <c r="N270" s="3">
        <v>0</v>
      </c>
      <c r="O270" s="3">
        <v>0.76315789473684204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8" x14ac:dyDescent="0.35">
      <c r="A271" s="3" t="s">
        <v>38</v>
      </c>
      <c r="B271" s="3" t="s">
        <v>340</v>
      </c>
      <c r="C271" s="3">
        <v>6</v>
      </c>
      <c r="D271" s="3">
        <v>23.076923076922998</v>
      </c>
      <c r="E271" s="3">
        <v>32</v>
      </c>
      <c r="F271" s="3">
        <v>13</v>
      </c>
      <c r="G271" s="3">
        <v>0</v>
      </c>
      <c r="H271" s="3">
        <v>1</v>
      </c>
      <c r="I271" s="3">
        <v>0</v>
      </c>
      <c r="J271" s="3">
        <v>-3</v>
      </c>
      <c r="K271" s="3">
        <v>-3</v>
      </c>
      <c r="L271" s="3">
        <v>1</v>
      </c>
      <c r="M271" s="3">
        <v>0</v>
      </c>
      <c r="N271" s="3">
        <v>0</v>
      </c>
      <c r="O271" s="3">
        <v>0.90625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8" x14ac:dyDescent="0.35">
      <c r="A272" s="3" t="s">
        <v>38</v>
      </c>
      <c r="B272" s="3" t="s">
        <v>341</v>
      </c>
      <c r="C272" s="3">
        <v>3</v>
      </c>
      <c r="D272" s="3">
        <v>11.538461538461499</v>
      </c>
      <c r="E272" s="3">
        <v>31</v>
      </c>
      <c r="F272" s="3">
        <v>10</v>
      </c>
      <c r="G272" s="3">
        <v>1</v>
      </c>
      <c r="H272" s="3">
        <v>2</v>
      </c>
      <c r="I272" s="3">
        <v>0</v>
      </c>
      <c r="J272" s="3">
        <v>-2</v>
      </c>
      <c r="K272" s="3">
        <v>0</v>
      </c>
      <c r="L272" s="3">
        <v>0</v>
      </c>
      <c r="M272" s="3">
        <v>-1</v>
      </c>
      <c r="N272" s="3">
        <v>0</v>
      </c>
      <c r="O272" s="3">
        <v>0.93548387096774099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x14ac:dyDescent="0.35">
      <c r="A273" s="3" t="s">
        <v>38</v>
      </c>
      <c r="B273" s="3" t="s">
        <v>342</v>
      </c>
      <c r="C273" s="3">
        <v>2</v>
      </c>
      <c r="D273" s="3">
        <v>7.6923076923076898</v>
      </c>
      <c r="E273" s="3">
        <v>40</v>
      </c>
      <c r="F273" s="3">
        <v>13</v>
      </c>
      <c r="G273" s="3">
        <v>2</v>
      </c>
      <c r="H273" s="3">
        <v>2</v>
      </c>
      <c r="I273" s="3">
        <v>0</v>
      </c>
      <c r="J273" s="3">
        <v>-11</v>
      </c>
      <c r="K273" s="3">
        <v>-3</v>
      </c>
      <c r="L273" s="3">
        <v>-1</v>
      </c>
      <c r="M273" s="3">
        <v>-1</v>
      </c>
      <c r="N273" s="3">
        <v>0</v>
      </c>
      <c r="O273" s="3">
        <v>0.72499999999999998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pans="1:27" x14ac:dyDescent="0.35">
      <c r="A274" s="3" t="s">
        <v>38</v>
      </c>
      <c r="B274" s="3" t="s">
        <v>343</v>
      </c>
      <c r="C274" s="3">
        <v>2</v>
      </c>
      <c r="D274" s="3">
        <v>7.6923076923076898</v>
      </c>
      <c r="E274" s="3">
        <v>29</v>
      </c>
      <c r="F274" s="3">
        <v>10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35">
      <c r="A275" s="3"/>
    </row>
    <row r="276" spans="1:27" x14ac:dyDescent="0.35">
      <c r="A276" s="4" t="s">
        <v>41</v>
      </c>
    </row>
    <row r="277" spans="1:27" x14ac:dyDescent="0.35">
      <c r="A277" s="3"/>
    </row>
    <row r="278" spans="1:27" x14ac:dyDescent="0.35">
      <c r="A278" s="3" t="s">
        <v>33</v>
      </c>
      <c r="B278" s="3" t="s">
        <v>333</v>
      </c>
      <c r="C278" s="3" t="s">
        <v>4</v>
      </c>
      <c r="D278" s="3" t="s">
        <v>4</v>
      </c>
      <c r="E278" s="3">
        <v>13</v>
      </c>
      <c r="F278" s="3">
        <v>4</v>
      </c>
      <c r="G278" s="3">
        <v>0</v>
      </c>
      <c r="H278" s="3">
        <v>1</v>
      </c>
      <c r="I278" s="3">
        <v>0</v>
      </c>
    </row>
    <row r="279" spans="1:27" x14ac:dyDescent="0.35">
      <c r="A279" s="3" t="s">
        <v>34</v>
      </c>
      <c r="B279" s="3" t="s">
        <v>346</v>
      </c>
      <c r="C279" s="3">
        <v>9</v>
      </c>
      <c r="D279" s="3">
        <v>47.368421052631497</v>
      </c>
      <c r="E279" s="3">
        <v>3</v>
      </c>
      <c r="F279" s="3">
        <v>1</v>
      </c>
      <c r="G279" s="3">
        <v>0</v>
      </c>
      <c r="H279" s="3">
        <v>0</v>
      </c>
      <c r="I279" s="3">
        <v>0</v>
      </c>
      <c r="J279" s="3">
        <v>10</v>
      </c>
      <c r="K279" s="3">
        <v>3</v>
      </c>
      <c r="L279" s="3">
        <v>0</v>
      </c>
      <c r="M279" s="3">
        <v>1</v>
      </c>
      <c r="N279" s="3">
        <v>0</v>
      </c>
      <c r="O279" s="3">
        <v>4.3333333333333304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35">
      <c r="A280" s="3" t="s">
        <v>34</v>
      </c>
      <c r="B280" s="3" t="s">
        <v>334</v>
      </c>
      <c r="C280" s="3">
        <v>5</v>
      </c>
      <c r="D280" s="3">
        <v>26.315789473684202</v>
      </c>
      <c r="E280" s="3">
        <v>13</v>
      </c>
      <c r="F280" s="3">
        <v>4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pans="1:27" x14ac:dyDescent="0.35">
      <c r="A281" s="3"/>
    </row>
    <row r="282" spans="1:27" x14ac:dyDescent="0.35">
      <c r="A282" s="3" t="s">
        <v>35</v>
      </c>
      <c r="B282" s="3" t="s">
        <v>335</v>
      </c>
      <c r="C282" s="3" t="s">
        <v>4</v>
      </c>
      <c r="D282" s="3" t="s">
        <v>4</v>
      </c>
      <c r="E282" s="3">
        <v>15</v>
      </c>
      <c r="F282" s="3">
        <v>5</v>
      </c>
      <c r="G282" s="3">
        <v>0</v>
      </c>
      <c r="H282" s="3">
        <v>1</v>
      </c>
      <c r="I282" s="3">
        <v>0</v>
      </c>
    </row>
    <row r="283" spans="1:27" x14ac:dyDescent="0.35">
      <c r="A283" s="3" t="s">
        <v>36</v>
      </c>
      <c r="B283" s="3" t="s">
        <v>347</v>
      </c>
      <c r="C283" s="3">
        <v>6</v>
      </c>
      <c r="D283" s="3">
        <v>33.3333333333333</v>
      </c>
      <c r="E283" s="3">
        <v>15</v>
      </c>
      <c r="F283" s="3">
        <v>5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35">
      <c r="A284" s="3" t="s">
        <v>36</v>
      </c>
      <c r="B284" s="3" t="s">
        <v>348</v>
      </c>
      <c r="C284" s="3">
        <v>3</v>
      </c>
      <c r="D284" s="3">
        <v>16.6666666666666</v>
      </c>
      <c r="E284" s="3">
        <v>9</v>
      </c>
      <c r="F284" s="3">
        <v>4</v>
      </c>
      <c r="G284" s="3">
        <v>0</v>
      </c>
      <c r="H284" s="3">
        <v>0</v>
      </c>
      <c r="I284" s="3">
        <v>0</v>
      </c>
      <c r="J284" s="3">
        <v>6</v>
      </c>
      <c r="K284" s="3">
        <v>1</v>
      </c>
      <c r="L284" s="3">
        <v>0</v>
      </c>
      <c r="M284" s="3">
        <v>1</v>
      </c>
      <c r="N284" s="3">
        <v>0</v>
      </c>
      <c r="O284" s="3">
        <v>1.6666666666666601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35">
      <c r="A285" s="3" t="s">
        <v>36</v>
      </c>
      <c r="B285" s="3" t="s">
        <v>349</v>
      </c>
      <c r="C285" s="3">
        <v>2</v>
      </c>
      <c r="D285" s="3">
        <v>11.1111111111111</v>
      </c>
      <c r="E285" s="3">
        <v>15</v>
      </c>
      <c r="F285" s="3">
        <v>5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5">
      <c r="A286" s="3"/>
    </row>
    <row r="287" spans="1:27" x14ac:dyDescent="0.35">
      <c r="A287" s="3" t="s">
        <v>37</v>
      </c>
      <c r="B287" s="3" t="s">
        <v>338</v>
      </c>
      <c r="C287" s="3" t="s">
        <v>4</v>
      </c>
      <c r="D287" s="3" t="s">
        <v>4</v>
      </c>
      <c r="E287" s="3">
        <v>29</v>
      </c>
      <c r="F287" s="3">
        <v>10</v>
      </c>
      <c r="G287" s="3">
        <v>1</v>
      </c>
      <c r="H287" s="3">
        <v>1</v>
      </c>
      <c r="I287" s="3">
        <v>0</v>
      </c>
    </row>
    <row r="288" spans="1:27" x14ac:dyDescent="0.35">
      <c r="A288" s="3" t="s">
        <v>38</v>
      </c>
      <c r="B288" s="3" t="s">
        <v>350</v>
      </c>
      <c r="C288" s="3">
        <v>2</v>
      </c>
      <c r="D288" s="3">
        <v>20</v>
      </c>
      <c r="E288" s="3">
        <v>31</v>
      </c>
      <c r="F288" s="3">
        <v>10</v>
      </c>
      <c r="G288" s="3">
        <v>0</v>
      </c>
      <c r="H288" s="3">
        <v>2</v>
      </c>
      <c r="I288" s="3">
        <v>0</v>
      </c>
      <c r="J288" s="3">
        <v>-2</v>
      </c>
      <c r="K288" s="3">
        <v>0</v>
      </c>
      <c r="L288" s="3">
        <v>1</v>
      </c>
      <c r="M288" s="3">
        <v>-1</v>
      </c>
      <c r="N288" s="3">
        <v>0</v>
      </c>
      <c r="O288" s="3">
        <v>0.93548387096774099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35">
      <c r="A289" s="3" t="s">
        <v>38</v>
      </c>
      <c r="B289" s="3" t="s">
        <v>351</v>
      </c>
      <c r="C289" s="3">
        <v>2</v>
      </c>
      <c r="D289" s="3">
        <v>20</v>
      </c>
      <c r="E289" s="3">
        <v>31</v>
      </c>
      <c r="F289" s="3">
        <v>10</v>
      </c>
      <c r="G289" s="3">
        <v>0</v>
      </c>
      <c r="H289" s="3">
        <v>2</v>
      </c>
      <c r="I289" s="3">
        <v>0</v>
      </c>
      <c r="J289" s="3">
        <v>-2</v>
      </c>
      <c r="K289" s="3">
        <v>0</v>
      </c>
      <c r="L289" s="3">
        <v>1</v>
      </c>
      <c r="M289" s="3">
        <v>-1</v>
      </c>
      <c r="N289" s="3">
        <v>0</v>
      </c>
      <c r="O289" s="3">
        <v>0.93548387096774099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35">
      <c r="A290" s="3" t="s">
        <v>38</v>
      </c>
      <c r="B290" s="3" t="s">
        <v>352</v>
      </c>
      <c r="C290" s="3">
        <v>2</v>
      </c>
      <c r="D290" s="3">
        <v>20</v>
      </c>
      <c r="E290" s="3">
        <v>32</v>
      </c>
      <c r="F290" s="3">
        <v>13</v>
      </c>
      <c r="G290" s="3">
        <v>0</v>
      </c>
      <c r="H290" s="3">
        <v>1</v>
      </c>
      <c r="I290" s="3">
        <v>0</v>
      </c>
      <c r="J290" s="3">
        <v>-3</v>
      </c>
      <c r="K290" s="3">
        <v>-3</v>
      </c>
      <c r="L290" s="3">
        <v>1</v>
      </c>
      <c r="M290" s="3">
        <v>0</v>
      </c>
      <c r="N290" s="3">
        <v>0</v>
      </c>
      <c r="O290" s="3">
        <v>0.90625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35">
      <c r="A291" s="3" t="s">
        <v>38</v>
      </c>
      <c r="B291" s="3" t="s">
        <v>353</v>
      </c>
      <c r="C291" s="3">
        <v>1</v>
      </c>
      <c r="D291" s="3">
        <v>10</v>
      </c>
      <c r="E291" s="3">
        <v>31</v>
      </c>
      <c r="F291" s="3">
        <v>10</v>
      </c>
      <c r="G291" s="3">
        <v>0</v>
      </c>
      <c r="H291" s="3">
        <v>2</v>
      </c>
      <c r="I291" s="3">
        <v>0</v>
      </c>
      <c r="J291" s="3">
        <v>-2</v>
      </c>
      <c r="K291" s="3">
        <v>0</v>
      </c>
      <c r="L291" s="3">
        <v>1</v>
      </c>
      <c r="M291" s="3">
        <v>-1</v>
      </c>
      <c r="N291" s="3">
        <v>0</v>
      </c>
      <c r="O291" s="3">
        <v>0.93548387096774099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35">
      <c r="A292" s="3" t="s">
        <v>38</v>
      </c>
      <c r="B292" s="3" t="s">
        <v>354</v>
      </c>
      <c r="C292" s="3">
        <v>1</v>
      </c>
      <c r="D292" s="3">
        <v>10</v>
      </c>
      <c r="E292" s="3">
        <v>38</v>
      </c>
      <c r="F292" s="3">
        <v>13</v>
      </c>
      <c r="G292" s="3">
        <v>2</v>
      </c>
      <c r="H292" s="3">
        <v>1</v>
      </c>
      <c r="I292" s="3">
        <v>0</v>
      </c>
      <c r="J292" s="3">
        <v>-9</v>
      </c>
      <c r="K292" s="3">
        <v>-3</v>
      </c>
      <c r="L292" s="3">
        <v>-1</v>
      </c>
      <c r="M292" s="3">
        <v>0</v>
      </c>
      <c r="N292" s="3">
        <v>0</v>
      </c>
      <c r="O292" s="3">
        <v>0.76315789473684204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pans="1:27" x14ac:dyDescent="0.35">
      <c r="A293" s="3" t="s">
        <v>38</v>
      </c>
      <c r="B293" s="3" t="s">
        <v>355</v>
      </c>
      <c r="C293" s="3">
        <v>1</v>
      </c>
      <c r="D293" s="3">
        <v>10</v>
      </c>
      <c r="E293" s="3">
        <v>29</v>
      </c>
      <c r="F293" s="3">
        <v>10</v>
      </c>
      <c r="G293" s="3">
        <v>1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5" spans="1:27" x14ac:dyDescent="0.35">
      <c r="A295" s="4" t="s">
        <v>42</v>
      </c>
    </row>
    <row r="296" spans="1:27" x14ac:dyDescent="0.35">
      <c r="A296" s="3"/>
    </row>
    <row r="297" spans="1:27" x14ac:dyDescent="0.35">
      <c r="A297" s="3" t="s">
        <v>39</v>
      </c>
      <c r="B297" s="3" t="s">
        <v>363</v>
      </c>
      <c r="C297" s="3" t="s">
        <v>4</v>
      </c>
      <c r="D297" s="3" t="s">
        <v>4</v>
      </c>
      <c r="E297" s="3">
        <v>5</v>
      </c>
      <c r="F297" s="3">
        <v>2</v>
      </c>
      <c r="G297" s="3">
        <v>0</v>
      </c>
      <c r="H297" s="3">
        <v>0</v>
      </c>
      <c r="I297" s="3">
        <v>0</v>
      </c>
    </row>
    <row r="298" spans="1:27" x14ac:dyDescent="0.35">
      <c r="A298" s="3" t="s">
        <v>40</v>
      </c>
      <c r="B298" s="3" t="s">
        <v>364</v>
      </c>
      <c r="C298" s="3">
        <v>38</v>
      </c>
      <c r="D298" s="3">
        <v>28.148148148148099</v>
      </c>
      <c r="E298" s="3">
        <v>11</v>
      </c>
      <c r="F298" s="3">
        <v>3</v>
      </c>
      <c r="G298" s="3">
        <v>0</v>
      </c>
      <c r="H298" s="3">
        <v>1</v>
      </c>
      <c r="I298" s="3">
        <v>0</v>
      </c>
      <c r="J298" s="3">
        <v>-6</v>
      </c>
      <c r="K298" s="3">
        <v>-1</v>
      </c>
      <c r="L298" s="3">
        <v>0</v>
      </c>
      <c r="M298" s="3">
        <v>-1</v>
      </c>
      <c r="N298" s="3">
        <v>0</v>
      </c>
      <c r="O298" s="3">
        <v>0.45454545454545398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pans="1:27" x14ac:dyDescent="0.35">
      <c r="A299" s="3" t="s">
        <v>40</v>
      </c>
      <c r="B299" s="3" t="s">
        <v>365</v>
      </c>
      <c r="C299" s="3">
        <v>28</v>
      </c>
      <c r="D299" s="3">
        <v>20.740740740740701</v>
      </c>
      <c r="E299" s="3">
        <v>5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pans="1:27" x14ac:dyDescent="0.35">
      <c r="A300" s="3"/>
    </row>
    <row r="301" spans="1:27" x14ac:dyDescent="0.35">
      <c r="A301" s="3" t="s">
        <v>97</v>
      </c>
      <c r="B301" s="3" t="s">
        <v>366</v>
      </c>
      <c r="C301" s="3" t="s">
        <v>4</v>
      </c>
      <c r="D301" s="3" t="s">
        <v>4</v>
      </c>
      <c r="E301" s="3">
        <v>4</v>
      </c>
      <c r="F301" s="3">
        <v>2</v>
      </c>
      <c r="G301" s="3">
        <v>0</v>
      </c>
      <c r="H301" s="3">
        <v>0</v>
      </c>
      <c r="I301" s="3">
        <v>0</v>
      </c>
    </row>
    <row r="302" spans="1:27" x14ac:dyDescent="0.35">
      <c r="A302" s="3" t="s">
        <v>98</v>
      </c>
      <c r="B302" s="3" t="s">
        <v>367</v>
      </c>
      <c r="C302" s="3">
        <v>46</v>
      </c>
      <c r="D302" s="3">
        <v>35.1145038167938</v>
      </c>
      <c r="E302" s="3">
        <v>11</v>
      </c>
      <c r="F302" s="3">
        <v>3</v>
      </c>
      <c r="G302" s="3">
        <v>0</v>
      </c>
      <c r="H302" s="3">
        <v>1</v>
      </c>
      <c r="I302" s="3">
        <v>0</v>
      </c>
      <c r="J302" s="3">
        <v>-7</v>
      </c>
      <c r="K302" s="3">
        <v>-1</v>
      </c>
      <c r="L302" s="3">
        <v>0</v>
      </c>
      <c r="M302" s="3">
        <v>-1</v>
      </c>
      <c r="N302" s="3">
        <v>0</v>
      </c>
      <c r="O302" s="3">
        <v>0.36363636363636298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35">
      <c r="A303" s="3" t="s">
        <v>98</v>
      </c>
      <c r="B303" s="3" t="s">
        <v>368</v>
      </c>
      <c r="C303" s="3">
        <v>17</v>
      </c>
      <c r="D303" s="3">
        <v>12.9770992366412</v>
      </c>
      <c r="E303" s="3">
        <v>4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pans="1:27" x14ac:dyDescent="0.35">
      <c r="A304" s="3" t="s">
        <v>98</v>
      </c>
      <c r="B304" s="3" t="s">
        <v>369</v>
      </c>
      <c r="C304" s="3">
        <v>13</v>
      </c>
      <c r="D304" s="3">
        <v>9.9236641221373993</v>
      </c>
      <c r="E304" s="3">
        <v>11</v>
      </c>
      <c r="F304" s="3">
        <v>3</v>
      </c>
      <c r="G304" s="3">
        <v>0</v>
      </c>
      <c r="H304" s="3">
        <v>1</v>
      </c>
      <c r="I304" s="3">
        <v>0</v>
      </c>
      <c r="J304" s="3">
        <v>-7</v>
      </c>
      <c r="K304" s="3">
        <v>-1</v>
      </c>
      <c r="L304" s="3">
        <v>0</v>
      </c>
      <c r="M304" s="3">
        <v>-1</v>
      </c>
      <c r="N304" s="3">
        <v>0</v>
      </c>
      <c r="O304" s="3">
        <v>0.36363636363636298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8" x14ac:dyDescent="0.35">
      <c r="A305" s="3" t="s">
        <v>98</v>
      </c>
      <c r="B305" s="3" t="s">
        <v>366</v>
      </c>
      <c r="C305" s="3">
        <v>12</v>
      </c>
      <c r="D305" s="3">
        <v>9.1603053435114496</v>
      </c>
      <c r="E305" s="3">
        <v>4</v>
      </c>
      <c r="F305" s="3">
        <v>2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8" x14ac:dyDescent="0.35">
      <c r="A306" s="3"/>
    </row>
    <row r="307" spans="1:28" x14ac:dyDescent="0.35">
      <c r="A307" s="4" t="s">
        <v>43</v>
      </c>
    </row>
    <row r="308" spans="1:28" x14ac:dyDescent="0.35">
      <c r="A308" s="3"/>
    </row>
    <row r="309" spans="1:28" x14ac:dyDescent="0.35">
      <c r="A309" s="3" t="s">
        <v>37</v>
      </c>
      <c r="B309" s="3" t="s">
        <v>378</v>
      </c>
      <c r="C309" s="3" t="s">
        <v>4</v>
      </c>
      <c r="D309" s="3" t="s">
        <v>4</v>
      </c>
      <c r="E309" s="3">
        <v>16</v>
      </c>
      <c r="F309" s="3">
        <v>5</v>
      </c>
      <c r="G309" s="3">
        <v>0</v>
      </c>
      <c r="H309" s="3">
        <v>1</v>
      </c>
      <c r="I309" s="3">
        <v>0</v>
      </c>
    </row>
    <row r="310" spans="1:28" x14ac:dyDescent="0.35">
      <c r="A310" s="3" t="s">
        <v>38</v>
      </c>
      <c r="B310" s="3" t="s">
        <v>379</v>
      </c>
      <c r="C310" s="3">
        <v>68</v>
      </c>
      <c r="D310" s="3">
        <v>61.261261261261197</v>
      </c>
      <c r="E310" s="3">
        <v>16</v>
      </c>
      <c r="F310" s="3">
        <v>5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8" x14ac:dyDescent="0.35">
      <c r="A311" s="3" t="s">
        <v>38</v>
      </c>
      <c r="B311" s="3" t="s">
        <v>380</v>
      </c>
      <c r="C311" s="3">
        <v>9</v>
      </c>
      <c r="D311" s="3">
        <v>8.1081081081080999</v>
      </c>
      <c r="E311" s="3">
        <v>16</v>
      </c>
      <c r="F311" s="3">
        <v>5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8" x14ac:dyDescent="0.35">
      <c r="A312" s="3"/>
    </row>
    <row r="313" spans="1:28" x14ac:dyDescent="0.35">
      <c r="A313" s="3" t="s">
        <v>39</v>
      </c>
      <c r="B313" s="3" t="s">
        <v>381</v>
      </c>
      <c r="C313" s="3" t="s">
        <v>4</v>
      </c>
      <c r="D313" s="3" t="s">
        <v>4</v>
      </c>
      <c r="E313" s="3">
        <v>41</v>
      </c>
      <c r="F313" s="3">
        <v>11</v>
      </c>
      <c r="G313" s="3">
        <v>0</v>
      </c>
      <c r="H313" s="3">
        <v>3</v>
      </c>
      <c r="I313" s="3">
        <v>0</v>
      </c>
    </row>
    <row r="314" spans="1:28" x14ac:dyDescent="0.35">
      <c r="A314" s="3" t="s">
        <v>40</v>
      </c>
      <c r="B314" s="3" t="s">
        <v>382</v>
      </c>
      <c r="C314" s="3">
        <v>9</v>
      </c>
      <c r="D314" s="3">
        <v>18.75</v>
      </c>
      <c r="E314" s="3">
        <v>18</v>
      </c>
      <c r="F314" s="3">
        <v>8</v>
      </c>
      <c r="G314" s="3">
        <v>0</v>
      </c>
      <c r="H314" s="3">
        <v>0</v>
      </c>
      <c r="I314" s="3">
        <v>0</v>
      </c>
      <c r="J314" s="3">
        <v>23</v>
      </c>
      <c r="K314" s="3">
        <v>3</v>
      </c>
      <c r="L314" s="3">
        <v>0</v>
      </c>
      <c r="M314" s="3">
        <v>3</v>
      </c>
      <c r="N314" s="3">
        <v>0</v>
      </c>
      <c r="O314" s="3">
        <v>2.2777777777777701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1</v>
      </c>
    </row>
    <row r="315" spans="1:28" x14ac:dyDescent="0.35">
      <c r="A315" s="3" t="s">
        <v>40</v>
      </c>
      <c r="B315" s="3" t="s">
        <v>383</v>
      </c>
      <c r="C315" s="3">
        <v>6</v>
      </c>
      <c r="D315" s="3">
        <v>12.5</v>
      </c>
      <c r="E315" s="3">
        <v>26</v>
      </c>
      <c r="F315" s="3">
        <v>9</v>
      </c>
      <c r="G315" s="3">
        <v>0</v>
      </c>
      <c r="H315" s="3">
        <v>1</v>
      </c>
      <c r="I315" s="3">
        <v>0</v>
      </c>
      <c r="J315" s="3">
        <v>15</v>
      </c>
      <c r="K315" s="3">
        <v>2</v>
      </c>
      <c r="L315" s="3">
        <v>0</v>
      </c>
      <c r="M315" s="3">
        <v>2</v>
      </c>
      <c r="N315" s="3">
        <v>0</v>
      </c>
      <c r="O315" s="3">
        <v>1.57692307692307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2</v>
      </c>
    </row>
    <row r="316" spans="1:28" x14ac:dyDescent="0.35">
      <c r="A316" s="3" t="s">
        <v>40</v>
      </c>
      <c r="B316" s="3" t="s">
        <v>384</v>
      </c>
      <c r="C316" s="3">
        <v>3</v>
      </c>
      <c r="D316" s="3">
        <v>6.25</v>
      </c>
      <c r="E316" s="3">
        <v>21</v>
      </c>
      <c r="F316" s="3">
        <v>9</v>
      </c>
      <c r="G316" s="3">
        <v>0</v>
      </c>
      <c r="H316" s="3">
        <v>0</v>
      </c>
      <c r="I316" s="3">
        <v>0</v>
      </c>
      <c r="J316" s="3">
        <v>20</v>
      </c>
      <c r="K316" s="3">
        <v>2</v>
      </c>
      <c r="L316" s="3">
        <v>0</v>
      </c>
      <c r="M316" s="3">
        <v>3</v>
      </c>
      <c r="N316" s="3">
        <v>0</v>
      </c>
      <c r="O316" s="3">
        <v>1.9523809523809501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3</v>
      </c>
    </row>
    <row r="317" spans="1:28" x14ac:dyDescent="0.35">
      <c r="A317" s="3" t="s">
        <v>40</v>
      </c>
      <c r="B317" s="3" t="s">
        <v>385</v>
      </c>
      <c r="C317" s="3">
        <v>2</v>
      </c>
      <c r="D317" s="3">
        <v>4.1666666666666599</v>
      </c>
      <c r="E317" s="3">
        <v>37</v>
      </c>
      <c r="F317" s="3">
        <v>16</v>
      </c>
      <c r="G317" s="3">
        <v>0</v>
      </c>
      <c r="H317" s="3">
        <v>1</v>
      </c>
      <c r="I317" s="3">
        <v>0</v>
      </c>
      <c r="J317" s="3">
        <v>4</v>
      </c>
      <c r="K317" s="3">
        <v>-5</v>
      </c>
      <c r="L317" s="3">
        <v>0</v>
      </c>
      <c r="M317" s="3">
        <v>2</v>
      </c>
      <c r="N317" s="3">
        <v>0</v>
      </c>
      <c r="O317" s="3">
        <v>1.1081081081080999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4</v>
      </c>
    </row>
    <row r="318" spans="1:28" x14ac:dyDescent="0.35">
      <c r="A318" s="3" t="s">
        <v>40</v>
      </c>
      <c r="B318" s="3" t="s">
        <v>386</v>
      </c>
      <c r="C318" s="3">
        <v>2</v>
      </c>
      <c r="D318" s="3">
        <v>4.1666666666666599</v>
      </c>
      <c r="E318" s="3">
        <v>29</v>
      </c>
      <c r="F318" s="3">
        <v>9</v>
      </c>
      <c r="G318" s="3">
        <v>0</v>
      </c>
      <c r="H318" s="3">
        <v>1</v>
      </c>
      <c r="I318" s="3">
        <v>0</v>
      </c>
      <c r="J318" s="3">
        <v>12</v>
      </c>
      <c r="K318" s="3">
        <v>2</v>
      </c>
      <c r="L318" s="3">
        <v>0</v>
      </c>
      <c r="M318" s="3">
        <v>2</v>
      </c>
      <c r="N318" s="3">
        <v>0</v>
      </c>
      <c r="O318" s="3">
        <v>1.41379310344827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5</v>
      </c>
    </row>
    <row r="319" spans="1:28" x14ac:dyDescent="0.35">
      <c r="A319" s="3" t="s">
        <v>40</v>
      </c>
      <c r="B319" s="3" t="s">
        <v>387</v>
      </c>
      <c r="C319" s="3">
        <v>2</v>
      </c>
      <c r="D319" s="3">
        <v>4.1666666666666599</v>
      </c>
      <c r="E319" s="3">
        <v>29</v>
      </c>
      <c r="F319" s="3">
        <v>9</v>
      </c>
      <c r="G319" s="3">
        <v>0</v>
      </c>
      <c r="H319" s="3">
        <v>1</v>
      </c>
      <c r="I319" s="3">
        <v>0</v>
      </c>
      <c r="J319" s="3">
        <v>12</v>
      </c>
      <c r="K319" s="3">
        <v>2</v>
      </c>
      <c r="L319" s="3">
        <v>0</v>
      </c>
      <c r="M319" s="3">
        <v>2</v>
      </c>
      <c r="N319" s="3">
        <v>0</v>
      </c>
      <c r="O319" s="3">
        <v>1.41379310344827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6</v>
      </c>
    </row>
    <row r="320" spans="1:28" x14ac:dyDescent="0.35">
      <c r="A320" s="3" t="s">
        <v>40</v>
      </c>
      <c r="B320" s="3" t="s">
        <v>388</v>
      </c>
      <c r="C320" s="3">
        <v>2</v>
      </c>
      <c r="D320" s="3">
        <v>4.1666666666666599</v>
      </c>
      <c r="E320" s="3">
        <v>29</v>
      </c>
      <c r="F320" s="3">
        <v>9</v>
      </c>
      <c r="G320" s="3">
        <v>0</v>
      </c>
      <c r="H320" s="3">
        <v>1</v>
      </c>
      <c r="I320" s="3">
        <v>0</v>
      </c>
      <c r="J320" s="3">
        <v>12</v>
      </c>
      <c r="K320" s="3">
        <v>2</v>
      </c>
      <c r="L320" s="3">
        <v>0</v>
      </c>
      <c r="M320" s="3">
        <v>2</v>
      </c>
      <c r="N320" s="3">
        <v>0</v>
      </c>
      <c r="O320" s="3">
        <v>1.41379310344827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7</v>
      </c>
    </row>
    <row r="321" spans="1:28" x14ac:dyDescent="0.35">
      <c r="A321" s="3" t="s">
        <v>40</v>
      </c>
      <c r="B321" s="3" t="s">
        <v>389</v>
      </c>
      <c r="C321" s="3">
        <v>2</v>
      </c>
      <c r="D321" s="3">
        <v>4.1666666666666599</v>
      </c>
      <c r="E321" s="3">
        <v>26</v>
      </c>
      <c r="F321" s="3">
        <v>9</v>
      </c>
      <c r="G321" s="3">
        <v>0</v>
      </c>
      <c r="H321" s="3">
        <v>1</v>
      </c>
      <c r="I321" s="3">
        <v>0</v>
      </c>
      <c r="J321" s="3">
        <v>15</v>
      </c>
      <c r="K321" s="3">
        <v>2</v>
      </c>
      <c r="L321" s="3">
        <v>0</v>
      </c>
      <c r="M321" s="3">
        <v>2</v>
      </c>
      <c r="N321" s="3">
        <v>0</v>
      </c>
      <c r="O321" s="3">
        <v>1.57692307692307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8</v>
      </c>
    </row>
    <row r="322" spans="1:28" x14ac:dyDescent="0.35">
      <c r="A322" s="3" t="s">
        <v>40</v>
      </c>
      <c r="B322" s="3" t="s">
        <v>390</v>
      </c>
      <c r="C322" s="3">
        <v>1</v>
      </c>
      <c r="D322" s="3">
        <v>2.0833333333333299</v>
      </c>
      <c r="E322" s="3">
        <v>26</v>
      </c>
      <c r="F322" s="3">
        <v>9</v>
      </c>
      <c r="G322" s="3">
        <v>0</v>
      </c>
      <c r="H322" s="3">
        <v>1</v>
      </c>
      <c r="I322" s="3">
        <v>0</v>
      </c>
      <c r="J322" s="3">
        <v>15</v>
      </c>
      <c r="K322" s="3">
        <v>2</v>
      </c>
      <c r="L322" s="3">
        <v>0</v>
      </c>
      <c r="M322" s="3">
        <v>2</v>
      </c>
      <c r="N322" s="3">
        <v>0</v>
      </c>
      <c r="O322" s="3">
        <v>1.57692307692307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9</v>
      </c>
    </row>
    <row r="323" spans="1:28" x14ac:dyDescent="0.35">
      <c r="A323" s="3" t="s">
        <v>40</v>
      </c>
      <c r="B323" s="3" t="s">
        <v>391</v>
      </c>
      <c r="C323" s="3">
        <v>1</v>
      </c>
      <c r="D323" s="3">
        <v>2.0833333333333299</v>
      </c>
      <c r="E323" s="3">
        <v>19</v>
      </c>
      <c r="F323" s="3">
        <v>8</v>
      </c>
      <c r="G323" s="3">
        <v>0</v>
      </c>
      <c r="H323" s="3">
        <v>0</v>
      </c>
      <c r="I323" s="3">
        <v>0</v>
      </c>
      <c r="J323" s="3">
        <v>22</v>
      </c>
      <c r="K323" s="3">
        <v>3</v>
      </c>
      <c r="L323" s="3">
        <v>0</v>
      </c>
      <c r="M323" s="3">
        <v>3</v>
      </c>
      <c r="N323" s="3">
        <v>0</v>
      </c>
      <c r="O323" s="3">
        <v>2.1578947368421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</row>
    <row r="324" spans="1:28" x14ac:dyDescent="0.35">
      <c r="A324" s="3" t="s">
        <v>40</v>
      </c>
      <c r="B324" s="3" t="s">
        <v>392</v>
      </c>
      <c r="C324" s="3">
        <v>1</v>
      </c>
      <c r="D324" s="3">
        <v>2.0833333333333299</v>
      </c>
      <c r="E324" s="3">
        <v>44</v>
      </c>
      <c r="F324" s="3">
        <v>12</v>
      </c>
      <c r="G324" s="3">
        <v>0</v>
      </c>
      <c r="H324" s="3">
        <v>3</v>
      </c>
      <c r="I324" s="3">
        <v>0</v>
      </c>
      <c r="J324" s="3">
        <v>-3</v>
      </c>
      <c r="K324" s="3">
        <v>-1</v>
      </c>
      <c r="L324" s="3">
        <v>0</v>
      </c>
      <c r="M324" s="3">
        <v>0</v>
      </c>
      <c r="N324" s="3">
        <v>0</v>
      </c>
      <c r="O324" s="3">
        <v>0.93181818181818099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pans="1:28" x14ac:dyDescent="0.35">
      <c r="A325" s="3" t="s">
        <v>40</v>
      </c>
      <c r="B325" s="3" t="s">
        <v>393</v>
      </c>
      <c r="C325" s="3">
        <v>1</v>
      </c>
      <c r="D325" s="3">
        <v>2.0833333333333299</v>
      </c>
      <c r="E325" s="3">
        <v>29</v>
      </c>
      <c r="F325" s="3">
        <v>9</v>
      </c>
      <c r="G325" s="3">
        <v>0</v>
      </c>
      <c r="H325" s="3">
        <v>1</v>
      </c>
      <c r="I325" s="3">
        <v>0</v>
      </c>
      <c r="J325" s="3">
        <v>12</v>
      </c>
      <c r="K325" s="3">
        <v>2</v>
      </c>
      <c r="L325" s="3">
        <v>0</v>
      </c>
      <c r="M325" s="3">
        <v>2</v>
      </c>
      <c r="N325" s="3">
        <v>0</v>
      </c>
      <c r="O325" s="3">
        <v>1.41379310344827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8" x14ac:dyDescent="0.35">
      <c r="A326" s="3" t="s">
        <v>40</v>
      </c>
      <c r="B326" s="3" t="s">
        <v>394</v>
      </c>
      <c r="C326" s="3">
        <v>1</v>
      </c>
      <c r="D326" s="3">
        <v>2.0833333333333299</v>
      </c>
      <c r="E326" s="3">
        <v>24</v>
      </c>
      <c r="F326" s="3">
        <v>9</v>
      </c>
      <c r="G326" s="3">
        <v>0</v>
      </c>
      <c r="H326" s="3">
        <v>1</v>
      </c>
      <c r="I326" s="3">
        <v>0</v>
      </c>
      <c r="J326" s="3">
        <v>17</v>
      </c>
      <c r="K326" s="3">
        <v>2</v>
      </c>
      <c r="L326" s="3">
        <v>0</v>
      </c>
      <c r="M326" s="3">
        <v>2</v>
      </c>
      <c r="N326" s="3">
        <v>0</v>
      </c>
      <c r="O326" s="3">
        <v>1.7083333333333299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8" x14ac:dyDescent="0.35">
      <c r="A327" s="3" t="s">
        <v>40</v>
      </c>
      <c r="B327" s="3" t="s">
        <v>395</v>
      </c>
      <c r="C327" s="3">
        <v>1</v>
      </c>
      <c r="D327" s="3">
        <v>2.0833333333333299</v>
      </c>
      <c r="E327" s="3">
        <v>41</v>
      </c>
      <c r="F327" s="3">
        <v>11</v>
      </c>
      <c r="G327" s="3">
        <v>0</v>
      </c>
      <c r="H327" s="3">
        <v>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8" x14ac:dyDescent="0.35">
      <c r="A328" s="3"/>
    </row>
    <row r="329" spans="1:28" x14ac:dyDescent="0.35">
      <c r="A329" s="3" t="s">
        <v>99</v>
      </c>
      <c r="B329" s="3" t="s">
        <v>398</v>
      </c>
      <c r="C329" s="3" t="s">
        <v>4</v>
      </c>
      <c r="D329" s="3" t="s">
        <v>4</v>
      </c>
      <c r="E329" s="3">
        <v>7</v>
      </c>
      <c r="F329" s="3">
        <v>3</v>
      </c>
      <c r="G329" s="3">
        <v>0</v>
      </c>
      <c r="H329" s="3">
        <v>0</v>
      </c>
      <c r="I329" s="3">
        <v>0</v>
      </c>
    </row>
    <row r="330" spans="1:28" x14ac:dyDescent="0.35">
      <c r="A330" s="3" t="s">
        <v>100</v>
      </c>
      <c r="B330" s="3" t="s">
        <v>399</v>
      </c>
      <c r="C330" s="3">
        <v>15</v>
      </c>
      <c r="D330" s="3">
        <v>19.230769230769202</v>
      </c>
      <c r="E330" s="3">
        <v>7</v>
      </c>
      <c r="F330" s="3">
        <v>3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pans="1:28" x14ac:dyDescent="0.35">
      <c r="A331" s="3" t="s">
        <v>100</v>
      </c>
      <c r="B331" s="3" t="s">
        <v>400</v>
      </c>
      <c r="C331" s="3">
        <v>13</v>
      </c>
      <c r="D331" s="3">
        <v>16.6666666666666</v>
      </c>
      <c r="E331" s="3">
        <v>7</v>
      </c>
      <c r="F331" s="3">
        <v>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pans="1:28" x14ac:dyDescent="0.35">
      <c r="A332" s="3" t="s">
        <v>100</v>
      </c>
      <c r="B332" s="3" t="s">
        <v>401</v>
      </c>
      <c r="C332" s="3">
        <v>12</v>
      </c>
      <c r="D332" s="3">
        <v>15.3846153846153</v>
      </c>
      <c r="E332" s="3">
        <v>12</v>
      </c>
      <c r="F332" s="3">
        <v>4</v>
      </c>
      <c r="G332" s="3">
        <v>0</v>
      </c>
      <c r="H332" s="3">
        <v>1</v>
      </c>
      <c r="I332" s="3">
        <v>0</v>
      </c>
      <c r="J332" s="3">
        <v>-5</v>
      </c>
      <c r="K332" s="3">
        <v>-1</v>
      </c>
      <c r="L332" s="3">
        <v>0</v>
      </c>
      <c r="M332" s="3">
        <v>-1</v>
      </c>
      <c r="N332" s="3">
        <v>0</v>
      </c>
      <c r="O332" s="3">
        <v>0.58333333333333304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8" x14ac:dyDescent="0.35">
      <c r="A333" s="3" t="s">
        <v>100</v>
      </c>
      <c r="B333" s="3" t="s">
        <v>402</v>
      </c>
      <c r="C333" s="3">
        <v>6</v>
      </c>
      <c r="D333" s="3">
        <v>7.6923076923076898</v>
      </c>
      <c r="E333" s="3">
        <v>12</v>
      </c>
      <c r="F333" s="3">
        <v>4</v>
      </c>
      <c r="G333" s="3">
        <v>0</v>
      </c>
      <c r="H333" s="3">
        <v>1</v>
      </c>
      <c r="I333" s="3">
        <v>0</v>
      </c>
      <c r="J333" s="3">
        <v>-5</v>
      </c>
      <c r="K333" s="3">
        <v>-1</v>
      </c>
      <c r="L333" s="3">
        <v>0</v>
      </c>
      <c r="M333" s="3">
        <v>-1</v>
      </c>
      <c r="N333" s="3">
        <v>0</v>
      </c>
      <c r="O333" s="3">
        <v>0.58333333333333304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pans="1:28" x14ac:dyDescent="0.35">
      <c r="A334" s="3" t="s">
        <v>100</v>
      </c>
      <c r="B334" s="3" t="s">
        <v>403</v>
      </c>
      <c r="C334" s="3">
        <v>6</v>
      </c>
      <c r="D334" s="3">
        <v>7.6923076923076898</v>
      </c>
      <c r="E334" s="3">
        <v>19</v>
      </c>
      <c r="F334" s="3">
        <v>5</v>
      </c>
      <c r="G334" s="3">
        <v>0</v>
      </c>
      <c r="H334" s="3">
        <v>2</v>
      </c>
      <c r="I334" s="3">
        <v>0</v>
      </c>
      <c r="J334" s="3">
        <v>-12</v>
      </c>
      <c r="K334" s="3">
        <v>-2</v>
      </c>
      <c r="L334" s="3">
        <v>0</v>
      </c>
      <c r="M334" s="3">
        <v>-2</v>
      </c>
      <c r="N334" s="3">
        <v>0</v>
      </c>
      <c r="O334" s="3">
        <v>0.36842105263157798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8" x14ac:dyDescent="0.35">
      <c r="A335" s="3" t="s">
        <v>100</v>
      </c>
      <c r="B335" s="3" t="s">
        <v>398</v>
      </c>
      <c r="C335" s="3">
        <v>6</v>
      </c>
      <c r="D335" s="3">
        <v>7.6923076923076898</v>
      </c>
      <c r="E335" s="3">
        <v>7</v>
      </c>
      <c r="F335" s="3">
        <v>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pans="1:28" x14ac:dyDescent="0.35">
      <c r="A336" s="3"/>
    </row>
    <row r="337" spans="1:28" x14ac:dyDescent="0.35">
      <c r="A337" s="4" t="s">
        <v>44</v>
      </c>
    </row>
    <row r="338" spans="1:28" x14ac:dyDescent="0.35">
      <c r="A338" s="3"/>
    </row>
    <row r="339" spans="1:28" x14ac:dyDescent="0.35">
      <c r="A339" s="3" t="s">
        <v>37</v>
      </c>
      <c r="B339" s="3" t="s">
        <v>410</v>
      </c>
      <c r="C339" s="3" t="s">
        <v>4</v>
      </c>
      <c r="D339" s="3" t="s">
        <v>4</v>
      </c>
      <c r="E339" s="3">
        <v>14</v>
      </c>
      <c r="F339" s="3">
        <v>5</v>
      </c>
      <c r="G339" s="3">
        <v>0</v>
      </c>
      <c r="H339" s="3">
        <v>1</v>
      </c>
      <c r="I339" s="3">
        <v>0</v>
      </c>
    </row>
    <row r="340" spans="1:28" x14ac:dyDescent="0.35">
      <c r="A340" s="3" t="s">
        <v>38</v>
      </c>
      <c r="B340" s="3" t="s">
        <v>411</v>
      </c>
      <c r="C340" s="3">
        <v>14</v>
      </c>
      <c r="D340" s="3">
        <v>22.2222222222222</v>
      </c>
      <c r="E340" s="3">
        <v>14</v>
      </c>
      <c r="F340" s="3">
        <v>5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1</v>
      </c>
    </row>
    <row r="341" spans="1:28" x14ac:dyDescent="0.35">
      <c r="A341" s="3" t="s">
        <v>38</v>
      </c>
      <c r="B341" s="3" t="s">
        <v>412</v>
      </c>
      <c r="C341" s="3">
        <v>10</v>
      </c>
      <c r="D341" s="3">
        <v>15.873015873015801</v>
      </c>
      <c r="E341" s="3">
        <v>7</v>
      </c>
      <c r="F341" s="3">
        <v>3</v>
      </c>
      <c r="G341" s="3">
        <v>0</v>
      </c>
      <c r="H341" s="3">
        <v>0</v>
      </c>
      <c r="I341" s="3">
        <v>0</v>
      </c>
      <c r="J341" s="3">
        <v>7</v>
      </c>
      <c r="K341" s="3">
        <v>2</v>
      </c>
      <c r="L341" s="3">
        <v>0</v>
      </c>
      <c r="M341" s="3">
        <v>1</v>
      </c>
      <c r="N341" s="3">
        <v>0</v>
      </c>
      <c r="O341" s="3">
        <v>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2</v>
      </c>
    </row>
    <row r="342" spans="1:28" x14ac:dyDescent="0.35">
      <c r="A342" s="3" t="s">
        <v>38</v>
      </c>
      <c r="B342" s="3" t="s">
        <v>413</v>
      </c>
      <c r="C342" s="3">
        <v>6</v>
      </c>
      <c r="D342" s="3">
        <v>9.5238095238095202</v>
      </c>
      <c r="E342" s="3">
        <v>13</v>
      </c>
      <c r="F342" s="3">
        <v>4</v>
      </c>
      <c r="G342" s="3">
        <v>0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1.07692307692307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3</v>
      </c>
    </row>
    <row r="343" spans="1:28" x14ac:dyDescent="0.35">
      <c r="A343" s="3" t="s">
        <v>38</v>
      </c>
      <c r="B343" s="3" t="s">
        <v>414</v>
      </c>
      <c r="C343" s="3">
        <v>5</v>
      </c>
      <c r="D343" s="3">
        <v>7.9365079365079296</v>
      </c>
      <c r="E343" s="3">
        <v>14</v>
      </c>
      <c r="F343" s="3">
        <v>5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4</v>
      </c>
    </row>
    <row r="344" spans="1:28" x14ac:dyDescent="0.35">
      <c r="A344" s="3" t="s">
        <v>38</v>
      </c>
      <c r="B344" s="3" t="s">
        <v>415</v>
      </c>
      <c r="C344" s="3">
        <v>5</v>
      </c>
      <c r="D344" s="3">
        <v>7.9365079365079296</v>
      </c>
      <c r="E344" s="3">
        <v>19</v>
      </c>
      <c r="F344" s="3">
        <v>5</v>
      </c>
      <c r="G344" s="3">
        <v>0</v>
      </c>
      <c r="H344" s="3">
        <v>2</v>
      </c>
      <c r="I344" s="3">
        <v>0</v>
      </c>
      <c r="J344" s="3">
        <v>-5</v>
      </c>
      <c r="K344" s="3">
        <v>0</v>
      </c>
      <c r="L344" s="3">
        <v>0</v>
      </c>
      <c r="M344" s="3">
        <v>-1</v>
      </c>
      <c r="N344" s="3">
        <v>0</v>
      </c>
      <c r="O344" s="3">
        <v>0.73684210526315697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5</v>
      </c>
    </row>
    <row r="345" spans="1:28" x14ac:dyDescent="0.35">
      <c r="A345" s="3" t="s">
        <v>38</v>
      </c>
      <c r="B345" s="3" t="s">
        <v>416</v>
      </c>
      <c r="C345" s="3">
        <v>4</v>
      </c>
      <c r="D345" s="3">
        <v>6.34920634920634</v>
      </c>
      <c r="E345" s="3">
        <v>19</v>
      </c>
      <c r="F345" s="3">
        <v>5</v>
      </c>
      <c r="G345" s="3">
        <v>0</v>
      </c>
      <c r="H345" s="3">
        <v>2</v>
      </c>
      <c r="I345" s="3">
        <v>0</v>
      </c>
      <c r="J345" s="3">
        <v>-5</v>
      </c>
      <c r="K345" s="3">
        <v>0</v>
      </c>
      <c r="L345" s="3">
        <v>0</v>
      </c>
      <c r="M345" s="3">
        <v>-1</v>
      </c>
      <c r="N345" s="3">
        <v>0</v>
      </c>
      <c r="O345" s="3">
        <v>0.73684210526315697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6</v>
      </c>
    </row>
    <row r="346" spans="1:28" x14ac:dyDescent="0.35">
      <c r="A346" s="3" t="s">
        <v>38</v>
      </c>
      <c r="B346" s="3" t="s">
        <v>417</v>
      </c>
      <c r="C346" s="3">
        <v>3</v>
      </c>
      <c r="D346" s="3">
        <v>4.7619047619047601</v>
      </c>
      <c r="E346" s="3">
        <v>19</v>
      </c>
      <c r="F346" s="3">
        <v>5</v>
      </c>
      <c r="G346" s="3">
        <v>0</v>
      </c>
      <c r="H346" s="3">
        <v>2</v>
      </c>
      <c r="I346" s="3">
        <v>0</v>
      </c>
      <c r="J346" s="3">
        <v>-5</v>
      </c>
      <c r="K346" s="3">
        <v>0</v>
      </c>
      <c r="L346" s="3">
        <v>0</v>
      </c>
      <c r="M346" s="3">
        <v>-1</v>
      </c>
      <c r="N346" s="3">
        <v>0</v>
      </c>
      <c r="O346" s="3">
        <v>0.73684210526315697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7</v>
      </c>
    </row>
    <row r="347" spans="1:28" x14ac:dyDescent="0.35">
      <c r="A347" s="3" t="s">
        <v>38</v>
      </c>
      <c r="B347" s="3" t="s">
        <v>418</v>
      </c>
      <c r="C347" s="3">
        <v>2</v>
      </c>
      <c r="D347" s="3">
        <v>3.17460317460317</v>
      </c>
      <c r="E347" s="3">
        <v>14</v>
      </c>
      <c r="F347" s="3">
        <v>5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8</v>
      </c>
    </row>
    <row r="348" spans="1:28" x14ac:dyDescent="0.35">
      <c r="A348" s="3" t="s">
        <v>38</v>
      </c>
      <c r="B348" s="3" t="s">
        <v>419</v>
      </c>
      <c r="C348" s="3">
        <v>2</v>
      </c>
      <c r="D348" s="3">
        <v>3.17460317460317</v>
      </c>
      <c r="E348" s="3">
        <v>16</v>
      </c>
      <c r="F348" s="3">
        <v>5</v>
      </c>
      <c r="G348" s="3">
        <v>0</v>
      </c>
      <c r="H348" s="3">
        <v>1</v>
      </c>
      <c r="I348" s="3">
        <v>0</v>
      </c>
      <c r="J348" s="3">
        <v>-2</v>
      </c>
      <c r="K348" s="3">
        <v>0</v>
      </c>
      <c r="L348" s="3">
        <v>0</v>
      </c>
      <c r="M348" s="3">
        <v>0</v>
      </c>
      <c r="N348" s="3">
        <v>0</v>
      </c>
      <c r="O348" s="3">
        <v>0.875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pans="1:28" x14ac:dyDescent="0.35">
      <c r="A349" s="3" t="s">
        <v>38</v>
      </c>
      <c r="B349" s="3" t="s">
        <v>410</v>
      </c>
      <c r="C349" s="3">
        <v>2</v>
      </c>
      <c r="D349" s="3">
        <v>3.17460317460317</v>
      </c>
      <c r="E349" s="3">
        <v>14</v>
      </c>
      <c r="F349" s="3">
        <v>5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1" spans="1:28" x14ac:dyDescent="0.35">
      <c r="A351" s="4" t="s">
        <v>45</v>
      </c>
    </row>
    <row r="352" spans="1:28" x14ac:dyDescent="0.35">
      <c r="A352" s="3"/>
    </row>
    <row r="353" spans="1:27" x14ac:dyDescent="0.35">
      <c r="A353" s="3" t="s">
        <v>33</v>
      </c>
      <c r="B353" s="3" t="s">
        <v>422</v>
      </c>
      <c r="C353" s="3" t="s">
        <v>4</v>
      </c>
      <c r="D353" s="3" t="s">
        <v>4</v>
      </c>
      <c r="E353" s="3">
        <v>5</v>
      </c>
      <c r="F353" s="3">
        <v>2</v>
      </c>
      <c r="G353" s="3">
        <v>0</v>
      </c>
      <c r="H353" s="3">
        <v>0</v>
      </c>
      <c r="I353" s="3">
        <v>0</v>
      </c>
    </row>
    <row r="354" spans="1:27" x14ac:dyDescent="0.35">
      <c r="A354" s="3" t="s">
        <v>34</v>
      </c>
      <c r="B354" s="3" t="s">
        <v>423</v>
      </c>
      <c r="C354" s="3">
        <v>101</v>
      </c>
      <c r="D354" s="3">
        <v>41.908713692946002</v>
      </c>
      <c r="E354" s="3">
        <v>13</v>
      </c>
      <c r="F354" s="3">
        <v>3</v>
      </c>
      <c r="G354" s="3">
        <v>1</v>
      </c>
      <c r="H354" s="3">
        <v>1</v>
      </c>
      <c r="I354" s="3">
        <v>0</v>
      </c>
      <c r="J354" s="3">
        <v>-8</v>
      </c>
      <c r="K354" s="3">
        <v>-1</v>
      </c>
      <c r="L354" s="3">
        <v>-1</v>
      </c>
      <c r="M354" s="3">
        <v>-1</v>
      </c>
      <c r="N354" s="3">
        <v>0</v>
      </c>
      <c r="O354" s="3">
        <v>0.38461538461538403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pans="1:27" x14ac:dyDescent="0.35">
      <c r="A355" s="3" t="s">
        <v>34</v>
      </c>
      <c r="B355" s="3" t="s">
        <v>424</v>
      </c>
      <c r="C355" s="3">
        <v>48</v>
      </c>
      <c r="D355" s="3">
        <v>19.917012448132699</v>
      </c>
      <c r="E355" s="3">
        <v>5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5">
      <c r="A356" s="3" t="s">
        <v>34</v>
      </c>
      <c r="B356" s="3" t="s">
        <v>422</v>
      </c>
      <c r="C356" s="3">
        <v>21</v>
      </c>
      <c r="D356" s="3">
        <v>8.7136929460580905</v>
      </c>
      <c r="E356" s="3">
        <v>5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pans="1:27" x14ac:dyDescent="0.35">
      <c r="A357" s="3"/>
    </row>
    <row r="358" spans="1:27" x14ac:dyDescent="0.35">
      <c r="A358" s="3" t="s">
        <v>97</v>
      </c>
      <c r="B358" s="3" t="s">
        <v>431</v>
      </c>
      <c r="C358" s="3" t="s">
        <v>4</v>
      </c>
      <c r="D358" s="3" t="s">
        <v>4</v>
      </c>
      <c r="E358" s="3">
        <v>19</v>
      </c>
      <c r="F358" s="3">
        <v>7</v>
      </c>
      <c r="G358" s="3">
        <v>1</v>
      </c>
      <c r="H358" s="3">
        <v>1</v>
      </c>
      <c r="I358" s="3">
        <v>0</v>
      </c>
    </row>
    <row r="359" spans="1:27" x14ac:dyDescent="0.35">
      <c r="A359" s="3" t="s">
        <v>98</v>
      </c>
      <c r="B359" s="3" t="s">
        <v>432</v>
      </c>
      <c r="C359" s="3">
        <v>18</v>
      </c>
      <c r="D359" s="3">
        <v>19.354838709677399</v>
      </c>
      <c r="E359" s="3">
        <v>8</v>
      </c>
      <c r="F359" s="3">
        <v>4</v>
      </c>
      <c r="G359" s="3">
        <v>0</v>
      </c>
      <c r="H359" s="3">
        <v>0</v>
      </c>
      <c r="I359" s="3">
        <v>0</v>
      </c>
      <c r="J359" s="3">
        <v>11</v>
      </c>
      <c r="K359" s="3">
        <v>3</v>
      </c>
      <c r="L359" s="3">
        <v>1</v>
      </c>
      <c r="M359" s="3">
        <v>1</v>
      </c>
      <c r="N359" s="3">
        <v>0</v>
      </c>
      <c r="O359" s="3">
        <v>2.375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5">
      <c r="A360" s="3" t="s">
        <v>98</v>
      </c>
      <c r="B360" s="3" t="s">
        <v>433</v>
      </c>
      <c r="C360" s="3">
        <v>9</v>
      </c>
      <c r="D360" s="3">
        <v>9.67741935483871</v>
      </c>
      <c r="E360" s="3">
        <v>19</v>
      </c>
      <c r="F360" s="3">
        <v>7</v>
      </c>
      <c r="G360" s="3">
        <v>1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pans="1:27" x14ac:dyDescent="0.35">
      <c r="A361" s="3" t="s">
        <v>98</v>
      </c>
      <c r="B361" s="3" t="s">
        <v>434</v>
      </c>
      <c r="C361" s="3">
        <v>5</v>
      </c>
      <c r="D361" s="3">
        <v>5.3763440860214997</v>
      </c>
      <c r="E361" s="3">
        <v>37</v>
      </c>
      <c r="F361" s="3">
        <v>11</v>
      </c>
      <c r="G361" s="3">
        <v>3</v>
      </c>
      <c r="H361" s="3">
        <v>1</v>
      </c>
      <c r="I361" s="3">
        <v>0</v>
      </c>
      <c r="J361" s="3">
        <v>-18</v>
      </c>
      <c r="K361" s="3">
        <v>-4</v>
      </c>
      <c r="L361" s="3">
        <v>-2</v>
      </c>
      <c r="M361" s="3">
        <v>0</v>
      </c>
      <c r="N361" s="3">
        <v>0</v>
      </c>
      <c r="O361" s="3">
        <v>0.51351351351351304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pans="1:27" x14ac:dyDescent="0.35">
      <c r="A362" s="3" t="s">
        <v>98</v>
      </c>
      <c r="B362" s="3" t="s">
        <v>435</v>
      </c>
      <c r="C362" s="3">
        <v>4</v>
      </c>
      <c r="D362" s="3">
        <v>4.3010752688171996</v>
      </c>
      <c r="E362" s="3">
        <v>10</v>
      </c>
      <c r="F362" s="3">
        <v>6</v>
      </c>
      <c r="G362" s="3">
        <v>0</v>
      </c>
      <c r="H362" s="3">
        <v>0</v>
      </c>
      <c r="I362" s="3">
        <v>0</v>
      </c>
      <c r="J362" s="3">
        <v>9</v>
      </c>
      <c r="K362" s="3">
        <v>1</v>
      </c>
      <c r="L362" s="3">
        <v>1</v>
      </c>
      <c r="M362" s="3">
        <v>1</v>
      </c>
      <c r="N362" s="3">
        <v>0</v>
      </c>
      <c r="O362" s="3">
        <v>1.9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</row>
    <row r="363" spans="1:27" x14ac:dyDescent="0.35">
      <c r="A363" s="3" t="s">
        <v>98</v>
      </c>
      <c r="B363" s="3" t="s">
        <v>436</v>
      </c>
      <c r="C363" s="3">
        <v>3</v>
      </c>
      <c r="D363" s="3">
        <v>3.2258064516128999</v>
      </c>
      <c r="E363" s="3">
        <v>19</v>
      </c>
      <c r="F363" s="3">
        <v>7</v>
      </c>
      <c r="G363" s="3">
        <v>1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5">
      <c r="A364" s="3" t="s">
        <v>98</v>
      </c>
      <c r="B364" s="3" t="s">
        <v>437</v>
      </c>
      <c r="C364" s="3">
        <v>3</v>
      </c>
      <c r="D364" s="3">
        <v>3.2258064516128999</v>
      </c>
      <c r="E364" s="3">
        <v>19</v>
      </c>
      <c r="F364" s="3">
        <v>7</v>
      </c>
      <c r="G364" s="3">
        <v>1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5">
      <c r="A365" s="3"/>
    </row>
    <row r="366" spans="1:27" x14ac:dyDescent="0.35">
      <c r="A366" s="3" t="s">
        <v>99</v>
      </c>
      <c r="B366" s="3" t="s">
        <v>438</v>
      </c>
      <c r="C366" s="3" t="s">
        <v>4</v>
      </c>
      <c r="D366" s="3" t="s">
        <v>4</v>
      </c>
      <c r="E366" s="3">
        <v>12</v>
      </c>
      <c r="F366" s="3">
        <v>4</v>
      </c>
      <c r="G366" s="3">
        <v>0</v>
      </c>
      <c r="H366" s="3">
        <v>1</v>
      </c>
      <c r="I366" s="3">
        <v>0</v>
      </c>
    </row>
    <row r="367" spans="1:27" x14ac:dyDescent="0.35">
      <c r="A367" s="3" t="s">
        <v>100</v>
      </c>
      <c r="B367" s="3" t="s">
        <v>409</v>
      </c>
      <c r="C367" s="3">
        <v>108</v>
      </c>
      <c r="D367" s="3">
        <v>84.375</v>
      </c>
      <c r="E367" s="3">
        <v>12</v>
      </c>
      <c r="F367" s="3">
        <v>4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5">
      <c r="A368" s="3" t="s">
        <v>100</v>
      </c>
      <c r="B368" s="3" t="s">
        <v>439</v>
      </c>
      <c r="C368" s="3">
        <v>4</v>
      </c>
      <c r="D368" s="3">
        <v>3.125</v>
      </c>
      <c r="E368" s="3">
        <v>13</v>
      </c>
      <c r="F368" s="3">
        <v>5</v>
      </c>
      <c r="G368" s="3">
        <v>0</v>
      </c>
      <c r="H368" s="3">
        <v>1</v>
      </c>
      <c r="I368" s="3">
        <v>0</v>
      </c>
      <c r="J368" s="3">
        <v>-1</v>
      </c>
      <c r="K368" s="3">
        <v>-1</v>
      </c>
      <c r="L368" s="3">
        <v>0</v>
      </c>
      <c r="M368" s="3">
        <v>0</v>
      </c>
      <c r="N368" s="3">
        <v>0</v>
      </c>
      <c r="O368" s="3">
        <v>0.92307692307692302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8" x14ac:dyDescent="0.35">
      <c r="A369" s="3" t="s">
        <v>100</v>
      </c>
      <c r="B369" s="3" t="s">
        <v>438</v>
      </c>
      <c r="C369" s="3">
        <v>4</v>
      </c>
      <c r="D369" s="3">
        <v>3.125</v>
      </c>
      <c r="E369" s="3">
        <v>12</v>
      </c>
      <c r="F369" s="3">
        <v>4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8" x14ac:dyDescent="0.35">
      <c r="A370" s="3"/>
    </row>
    <row r="371" spans="1:28" x14ac:dyDescent="0.35">
      <c r="A371" s="3" t="s">
        <v>106</v>
      </c>
      <c r="B371" s="3" t="s">
        <v>444</v>
      </c>
      <c r="C371" s="3" t="s">
        <v>4</v>
      </c>
      <c r="D371" s="3" t="s">
        <v>4</v>
      </c>
      <c r="E371" s="3">
        <v>23</v>
      </c>
      <c r="F371" s="3">
        <v>9</v>
      </c>
      <c r="G371" s="3">
        <v>1</v>
      </c>
      <c r="H371" s="3">
        <v>1</v>
      </c>
      <c r="I371" s="3">
        <v>0</v>
      </c>
    </row>
    <row r="372" spans="1:28" x14ac:dyDescent="0.35">
      <c r="A372" s="3" t="s">
        <v>107</v>
      </c>
      <c r="B372" s="3" t="s">
        <v>445</v>
      </c>
      <c r="C372" s="3">
        <v>22</v>
      </c>
      <c r="D372" s="3">
        <v>13.1736526946107</v>
      </c>
      <c r="E372" s="3">
        <v>48</v>
      </c>
      <c r="F372" s="3">
        <v>14</v>
      </c>
      <c r="G372" s="3">
        <v>4</v>
      </c>
      <c r="H372" s="3">
        <v>3</v>
      </c>
      <c r="I372" s="3">
        <v>0</v>
      </c>
      <c r="J372" s="3">
        <v>-25</v>
      </c>
      <c r="K372" s="3">
        <v>-5</v>
      </c>
      <c r="L372" s="3">
        <v>-3</v>
      </c>
      <c r="M372" s="3">
        <v>-2</v>
      </c>
      <c r="N372" s="3">
        <v>0</v>
      </c>
      <c r="O372" s="3">
        <v>0.47916666666666602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8" x14ac:dyDescent="0.35">
      <c r="A373" s="3" t="s">
        <v>107</v>
      </c>
      <c r="B373" s="3" t="s">
        <v>446</v>
      </c>
      <c r="C373" s="3">
        <v>14</v>
      </c>
      <c r="D373" s="3">
        <v>8.3832335329341294</v>
      </c>
      <c r="E373" s="3">
        <v>23</v>
      </c>
      <c r="F373" s="3">
        <v>9</v>
      </c>
      <c r="G373" s="3">
        <v>1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5" spans="1:28" x14ac:dyDescent="0.35">
      <c r="A375" s="4" t="s">
        <v>46</v>
      </c>
    </row>
    <row r="376" spans="1:28" x14ac:dyDescent="0.35">
      <c r="A376" s="3"/>
    </row>
    <row r="377" spans="1:28" x14ac:dyDescent="0.35">
      <c r="A377" s="3" t="s">
        <v>33</v>
      </c>
      <c r="B377" s="3" t="s">
        <v>422</v>
      </c>
      <c r="C377" s="3" t="s">
        <v>4</v>
      </c>
      <c r="D377" s="3" t="s">
        <v>4</v>
      </c>
      <c r="E377" s="3">
        <v>5</v>
      </c>
      <c r="F377" s="3">
        <v>2</v>
      </c>
      <c r="G377" s="3">
        <v>0</v>
      </c>
      <c r="H377" s="3">
        <v>0</v>
      </c>
      <c r="I377" s="3">
        <v>0</v>
      </c>
    </row>
    <row r="378" spans="1:28" x14ac:dyDescent="0.35">
      <c r="A378" s="3" t="s">
        <v>34</v>
      </c>
      <c r="B378" s="3" t="s">
        <v>423</v>
      </c>
      <c r="C378" s="3">
        <v>62</v>
      </c>
      <c r="D378" s="3">
        <v>38.9937106918239</v>
      </c>
      <c r="E378" s="3">
        <v>13</v>
      </c>
      <c r="F378" s="3">
        <v>3</v>
      </c>
      <c r="G378" s="3">
        <v>1</v>
      </c>
      <c r="H378" s="3">
        <v>1</v>
      </c>
      <c r="I378" s="3">
        <v>0</v>
      </c>
      <c r="J378" s="3">
        <v>-8</v>
      </c>
      <c r="K378" s="3">
        <v>-1</v>
      </c>
      <c r="L378" s="3">
        <v>-1</v>
      </c>
      <c r="M378" s="3">
        <v>-1</v>
      </c>
      <c r="N378" s="3">
        <v>0</v>
      </c>
      <c r="O378" s="3">
        <v>0.38461538461538403</v>
      </c>
      <c r="P378" s="3">
        <v>0</v>
      </c>
      <c r="Q378" s="3">
        <v>1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8" x14ac:dyDescent="0.35">
      <c r="A379" s="3" t="s">
        <v>34</v>
      </c>
      <c r="B379" s="3" t="s">
        <v>422</v>
      </c>
      <c r="C379" s="3">
        <v>29</v>
      </c>
      <c r="D379" s="3">
        <v>18.238993710691801</v>
      </c>
      <c r="E379" s="3">
        <v>5</v>
      </c>
      <c r="F379" s="3">
        <v>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8" x14ac:dyDescent="0.35">
      <c r="A380" s="3"/>
    </row>
    <row r="381" spans="1:28" s="3" customFormat="1" ht="13" x14ac:dyDescent="0.3">
      <c r="A381" s="3" t="s">
        <v>35</v>
      </c>
      <c r="B381" s="3" t="s">
        <v>425</v>
      </c>
      <c r="C381" s="3" t="s">
        <v>4</v>
      </c>
      <c r="D381" s="3" t="s">
        <v>4</v>
      </c>
      <c r="E381" s="3">
        <v>5</v>
      </c>
      <c r="F381" s="3">
        <v>2</v>
      </c>
      <c r="G381" s="3">
        <v>0</v>
      </c>
      <c r="H381" s="3">
        <v>0</v>
      </c>
      <c r="I381" s="3">
        <v>0</v>
      </c>
    </row>
    <row r="382" spans="1:28" s="3" customFormat="1" ht="13" x14ac:dyDescent="0.3">
      <c r="A382" s="3" t="s">
        <v>36</v>
      </c>
      <c r="B382" s="3" t="s">
        <v>449</v>
      </c>
      <c r="C382" s="3">
        <v>15</v>
      </c>
      <c r="D382" s="3">
        <v>11.8110236220472</v>
      </c>
      <c r="E382" s="3">
        <v>28</v>
      </c>
      <c r="F382" s="3">
        <v>7</v>
      </c>
      <c r="G382" s="3">
        <v>1</v>
      </c>
      <c r="H382" s="3">
        <v>3</v>
      </c>
      <c r="I382" s="3">
        <v>0</v>
      </c>
      <c r="J382" s="3">
        <v>-23</v>
      </c>
      <c r="K382" s="3">
        <v>-5</v>
      </c>
      <c r="L382" s="3">
        <v>-1</v>
      </c>
      <c r="M382" s="3">
        <v>-3</v>
      </c>
      <c r="N382" s="3">
        <v>0</v>
      </c>
      <c r="O382" s="3">
        <v>0.17857142857142799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1</v>
      </c>
    </row>
    <row r="383" spans="1:28" s="3" customFormat="1" ht="13" x14ac:dyDescent="0.3">
      <c r="A383" s="3" t="s">
        <v>36</v>
      </c>
      <c r="B383" s="3" t="s">
        <v>450</v>
      </c>
      <c r="C383" s="3">
        <v>13</v>
      </c>
      <c r="D383" s="3">
        <v>10.2362204724409</v>
      </c>
      <c r="E383" s="3">
        <v>21</v>
      </c>
      <c r="F383" s="3">
        <v>6</v>
      </c>
      <c r="G383" s="3">
        <v>1</v>
      </c>
      <c r="H383" s="3">
        <v>2</v>
      </c>
      <c r="I383" s="3">
        <v>0</v>
      </c>
      <c r="J383" s="3">
        <v>-16</v>
      </c>
      <c r="K383" s="3">
        <v>-4</v>
      </c>
      <c r="L383" s="3">
        <v>-1</v>
      </c>
      <c r="M383" s="3">
        <v>-2</v>
      </c>
      <c r="N383" s="3">
        <v>0</v>
      </c>
      <c r="O383" s="3">
        <v>0.238095238095238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2</v>
      </c>
    </row>
    <row r="384" spans="1:28" s="3" customFormat="1" ht="13" x14ac:dyDescent="0.3">
      <c r="A384" s="3" t="s">
        <v>36</v>
      </c>
      <c r="B384" s="3" t="s">
        <v>451</v>
      </c>
      <c r="C384" s="3">
        <v>11</v>
      </c>
      <c r="D384" s="3">
        <v>8.6614173228346392</v>
      </c>
      <c r="E384" s="3">
        <v>35</v>
      </c>
      <c r="F384" s="3">
        <v>8</v>
      </c>
      <c r="G384" s="3">
        <v>1</v>
      </c>
      <c r="H384" s="3">
        <v>4</v>
      </c>
      <c r="I384" s="3">
        <v>0</v>
      </c>
      <c r="J384" s="3">
        <v>-30</v>
      </c>
      <c r="K384" s="3">
        <v>-6</v>
      </c>
      <c r="L384" s="3">
        <v>-1</v>
      </c>
      <c r="M384" s="3">
        <v>-4</v>
      </c>
      <c r="N384" s="3">
        <v>0</v>
      </c>
      <c r="O384" s="3">
        <v>0.14285714285714199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3</v>
      </c>
    </row>
    <row r="385" spans="1:28" s="3" customFormat="1" ht="13" x14ac:dyDescent="0.3">
      <c r="A385" s="3" t="s">
        <v>36</v>
      </c>
      <c r="B385" s="3" t="s">
        <v>452</v>
      </c>
      <c r="C385" s="3">
        <v>7</v>
      </c>
      <c r="D385" s="3">
        <v>5.5118110236220401</v>
      </c>
      <c r="E385" s="3">
        <v>21</v>
      </c>
      <c r="F385" s="3">
        <v>6</v>
      </c>
      <c r="G385" s="3">
        <v>1</v>
      </c>
      <c r="H385" s="3">
        <v>2</v>
      </c>
      <c r="I385" s="3">
        <v>0</v>
      </c>
      <c r="J385" s="3">
        <v>-16</v>
      </c>
      <c r="K385" s="3">
        <v>-4</v>
      </c>
      <c r="L385" s="3">
        <v>-1</v>
      </c>
      <c r="M385" s="3">
        <v>-2</v>
      </c>
      <c r="N385" s="3">
        <v>0</v>
      </c>
      <c r="O385" s="3">
        <v>0.238095238095238</v>
      </c>
      <c r="P385" s="3">
        <v>0</v>
      </c>
      <c r="Q385" s="3">
        <v>1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4</v>
      </c>
    </row>
    <row r="386" spans="1:28" s="3" customFormat="1" ht="13" x14ac:dyDescent="0.3">
      <c r="A386" s="3" t="s">
        <v>36</v>
      </c>
      <c r="B386" s="3" t="s">
        <v>453</v>
      </c>
      <c r="C386" s="3">
        <v>7</v>
      </c>
      <c r="D386" s="3">
        <v>5.5118110236220401</v>
      </c>
      <c r="E386" s="3">
        <v>28</v>
      </c>
      <c r="F386" s="3">
        <v>7</v>
      </c>
      <c r="G386" s="3">
        <v>1</v>
      </c>
      <c r="H386" s="3">
        <v>3</v>
      </c>
      <c r="I386" s="3">
        <v>0</v>
      </c>
      <c r="J386" s="3">
        <v>-23</v>
      </c>
      <c r="K386" s="3">
        <v>-5</v>
      </c>
      <c r="L386" s="3">
        <v>-1</v>
      </c>
      <c r="M386" s="3">
        <v>-3</v>
      </c>
      <c r="N386" s="3">
        <v>0</v>
      </c>
      <c r="O386" s="3">
        <v>0.17857142857142799</v>
      </c>
      <c r="P386" s="3">
        <v>0</v>
      </c>
      <c r="Q386" s="3">
        <v>1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5</v>
      </c>
    </row>
    <row r="387" spans="1:28" s="3" customFormat="1" ht="13" x14ac:dyDescent="0.3">
      <c r="A387" s="3" t="s">
        <v>36</v>
      </c>
      <c r="B387" s="3" t="s">
        <v>426</v>
      </c>
      <c r="C387" s="3">
        <v>4</v>
      </c>
      <c r="D387" s="3">
        <v>3.1496062992125902</v>
      </c>
      <c r="E387" s="3">
        <v>21</v>
      </c>
      <c r="F387" s="3">
        <v>6</v>
      </c>
      <c r="G387" s="3">
        <v>1</v>
      </c>
      <c r="H387" s="3">
        <v>2</v>
      </c>
      <c r="I387" s="3">
        <v>0</v>
      </c>
      <c r="J387" s="3">
        <v>-16</v>
      </c>
      <c r="K387" s="3">
        <v>-4</v>
      </c>
      <c r="L387" s="3">
        <v>-1</v>
      </c>
      <c r="M387" s="3">
        <v>-2</v>
      </c>
      <c r="N387" s="3">
        <v>0</v>
      </c>
      <c r="O387" s="3">
        <v>0.238095238095238</v>
      </c>
      <c r="P387" s="3">
        <v>0</v>
      </c>
      <c r="Q387" s="3">
        <v>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6</v>
      </c>
    </row>
    <row r="388" spans="1:28" s="3" customFormat="1" ht="13" x14ac:dyDescent="0.3">
      <c r="A388" s="3" t="s">
        <v>36</v>
      </c>
      <c r="B388" s="3" t="s">
        <v>454</v>
      </c>
      <c r="C388" s="3">
        <v>3</v>
      </c>
      <c r="D388" s="3">
        <v>2.3622047244094402</v>
      </c>
      <c r="E388" s="3">
        <v>29</v>
      </c>
      <c r="F388" s="3">
        <v>7</v>
      </c>
      <c r="G388" s="3">
        <v>1</v>
      </c>
      <c r="H388" s="3">
        <v>3</v>
      </c>
      <c r="I388" s="3">
        <v>0</v>
      </c>
      <c r="J388" s="3">
        <v>-24</v>
      </c>
      <c r="K388" s="3">
        <v>-5</v>
      </c>
      <c r="L388" s="3">
        <v>-1</v>
      </c>
      <c r="M388" s="3">
        <v>-3</v>
      </c>
      <c r="N388" s="3">
        <v>0</v>
      </c>
      <c r="O388" s="3">
        <v>0.17241379310344801</v>
      </c>
      <c r="P388" s="3">
        <v>0</v>
      </c>
      <c r="Q388" s="3">
        <v>1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7</v>
      </c>
    </row>
    <row r="389" spans="1:28" s="3" customFormat="1" ht="13" x14ac:dyDescent="0.3">
      <c r="A389" s="3" t="s">
        <v>36</v>
      </c>
      <c r="B389" s="3" t="s">
        <v>455</v>
      </c>
      <c r="C389" s="3">
        <v>3</v>
      </c>
      <c r="D389" s="3">
        <v>2.3622047244094402</v>
      </c>
      <c r="E389" s="3">
        <v>35</v>
      </c>
      <c r="F389" s="3">
        <v>8</v>
      </c>
      <c r="G389" s="3">
        <v>1</v>
      </c>
      <c r="H389" s="3">
        <v>4</v>
      </c>
      <c r="I389" s="3">
        <v>0</v>
      </c>
      <c r="J389" s="3">
        <v>-30</v>
      </c>
      <c r="K389" s="3">
        <v>-6</v>
      </c>
      <c r="L389" s="3">
        <v>-1</v>
      </c>
      <c r="M389" s="3">
        <v>-4</v>
      </c>
      <c r="N389" s="3">
        <v>0</v>
      </c>
      <c r="O389" s="3">
        <v>0.14285714285714199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8</v>
      </c>
    </row>
    <row r="390" spans="1:28" s="3" customFormat="1" ht="13" x14ac:dyDescent="0.3">
      <c r="A390" s="3" t="s">
        <v>36</v>
      </c>
      <c r="B390" s="3" t="s">
        <v>456</v>
      </c>
      <c r="C390" s="3">
        <v>2</v>
      </c>
      <c r="D390" s="3">
        <v>1.57480314960629</v>
      </c>
      <c r="E390" s="3">
        <v>28</v>
      </c>
      <c r="F390" s="3">
        <v>7</v>
      </c>
      <c r="G390" s="3">
        <v>1</v>
      </c>
      <c r="H390" s="3">
        <v>3</v>
      </c>
      <c r="I390" s="3">
        <v>0</v>
      </c>
      <c r="J390" s="3">
        <v>-23</v>
      </c>
      <c r="K390" s="3">
        <v>-5</v>
      </c>
      <c r="L390" s="3">
        <v>-1</v>
      </c>
      <c r="M390" s="3">
        <v>-3</v>
      </c>
      <c r="N390" s="3">
        <v>0</v>
      </c>
      <c r="O390" s="3">
        <v>0.17857142857142799</v>
      </c>
      <c r="P390" s="3">
        <v>0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9</v>
      </c>
    </row>
    <row r="391" spans="1:28" s="3" customFormat="1" ht="13" x14ac:dyDescent="0.3">
      <c r="A391" s="3" t="s">
        <v>36</v>
      </c>
      <c r="B391" s="3" t="s">
        <v>457</v>
      </c>
      <c r="C391" s="3">
        <v>2</v>
      </c>
      <c r="D391" s="3">
        <v>1.57480314960629</v>
      </c>
      <c r="E391" s="3">
        <v>28</v>
      </c>
      <c r="F391" s="3">
        <v>7</v>
      </c>
      <c r="G391" s="3">
        <v>1</v>
      </c>
      <c r="H391" s="3">
        <v>3</v>
      </c>
      <c r="I391" s="3">
        <v>0</v>
      </c>
      <c r="J391" s="3">
        <v>-23</v>
      </c>
      <c r="K391" s="3">
        <v>-5</v>
      </c>
      <c r="L391" s="3">
        <v>-1</v>
      </c>
      <c r="M391" s="3">
        <v>-3</v>
      </c>
      <c r="N391" s="3">
        <v>0</v>
      </c>
      <c r="O391" s="3">
        <v>0.17857142857142799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8" s="3" customFormat="1" ht="13" x14ac:dyDescent="0.3">
      <c r="A392" s="3" t="s">
        <v>36</v>
      </c>
      <c r="B392" s="3" t="s">
        <v>458</v>
      </c>
      <c r="C392" s="3">
        <v>2</v>
      </c>
      <c r="D392" s="3">
        <v>1.57480314960629</v>
      </c>
      <c r="E392" s="3">
        <v>21</v>
      </c>
      <c r="F392" s="3">
        <v>6</v>
      </c>
      <c r="G392" s="3">
        <v>1</v>
      </c>
      <c r="H392" s="3">
        <v>2</v>
      </c>
      <c r="I392" s="3">
        <v>0</v>
      </c>
      <c r="J392" s="3">
        <v>-16</v>
      </c>
      <c r="K392" s="3">
        <v>-4</v>
      </c>
      <c r="L392" s="3">
        <v>-1</v>
      </c>
      <c r="M392" s="3">
        <v>-2</v>
      </c>
      <c r="N392" s="3">
        <v>0</v>
      </c>
      <c r="O392" s="3">
        <v>0.238095238095238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8" s="3" customFormat="1" ht="13" x14ac:dyDescent="0.3">
      <c r="A393" s="3" t="s">
        <v>36</v>
      </c>
      <c r="B393" s="3" t="s">
        <v>459</v>
      </c>
      <c r="C393" s="3">
        <v>2</v>
      </c>
      <c r="D393" s="3">
        <v>1.57480314960629</v>
      </c>
      <c r="E393" s="3">
        <v>28</v>
      </c>
      <c r="F393" s="3">
        <v>7</v>
      </c>
      <c r="G393" s="3">
        <v>1</v>
      </c>
      <c r="H393" s="3">
        <v>3</v>
      </c>
      <c r="I393" s="3">
        <v>0</v>
      </c>
      <c r="J393" s="3">
        <v>-23</v>
      </c>
      <c r="K393" s="3">
        <v>-5</v>
      </c>
      <c r="L393" s="3">
        <v>-1</v>
      </c>
      <c r="M393" s="3">
        <v>-3</v>
      </c>
      <c r="N393" s="3">
        <v>0</v>
      </c>
      <c r="O393" s="3">
        <v>0.17857142857142799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8" s="3" customFormat="1" ht="13" x14ac:dyDescent="0.3">
      <c r="A394" s="3" t="s">
        <v>36</v>
      </c>
      <c r="B394" s="3" t="s">
        <v>460</v>
      </c>
      <c r="C394" s="3">
        <v>2</v>
      </c>
      <c r="D394" s="3">
        <v>1.57480314960629</v>
      </c>
      <c r="E394" s="3">
        <v>35</v>
      </c>
      <c r="F394" s="3">
        <v>8</v>
      </c>
      <c r="G394" s="3">
        <v>1</v>
      </c>
      <c r="H394" s="3">
        <v>4</v>
      </c>
      <c r="I394" s="3">
        <v>0</v>
      </c>
      <c r="J394" s="3">
        <v>-30</v>
      </c>
      <c r="K394" s="3">
        <v>-6</v>
      </c>
      <c r="L394" s="3">
        <v>-1</v>
      </c>
      <c r="M394" s="3">
        <v>-4</v>
      </c>
      <c r="N394" s="3">
        <v>0</v>
      </c>
      <c r="O394" s="3">
        <v>0.14285714285714199</v>
      </c>
      <c r="P394" s="3">
        <v>0</v>
      </c>
      <c r="Q394" s="3">
        <v>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8" s="3" customFormat="1" ht="13" x14ac:dyDescent="0.3">
      <c r="A395" s="3" t="s">
        <v>36</v>
      </c>
      <c r="B395" s="3" t="s">
        <v>461</v>
      </c>
      <c r="C395" s="3">
        <v>2</v>
      </c>
      <c r="D395" s="3">
        <v>1.57480314960629</v>
      </c>
      <c r="E395" s="3">
        <v>35</v>
      </c>
      <c r="F395" s="3">
        <v>8</v>
      </c>
      <c r="G395" s="3">
        <v>1</v>
      </c>
      <c r="H395" s="3">
        <v>4</v>
      </c>
      <c r="I395" s="3">
        <v>0</v>
      </c>
      <c r="J395" s="3">
        <v>-30</v>
      </c>
      <c r="K395" s="3">
        <v>-6</v>
      </c>
      <c r="L395" s="3">
        <v>-1</v>
      </c>
      <c r="M395" s="3">
        <v>-4</v>
      </c>
      <c r="N395" s="3">
        <v>0</v>
      </c>
      <c r="O395" s="3">
        <v>0.14285714285714199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pans="1:28" s="3" customFormat="1" ht="13" x14ac:dyDescent="0.3">
      <c r="A396" s="3" t="s">
        <v>36</v>
      </c>
      <c r="B396" s="3" t="s">
        <v>462</v>
      </c>
      <c r="C396" s="3">
        <v>2</v>
      </c>
      <c r="D396" s="3">
        <v>1.57480314960629</v>
      </c>
      <c r="E396" s="3">
        <v>25</v>
      </c>
      <c r="F396" s="3">
        <v>8</v>
      </c>
      <c r="G396" s="3">
        <v>2</v>
      </c>
      <c r="H396" s="3">
        <v>1</v>
      </c>
      <c r="I396" s="3">
        <v>0</v>
      </c>
      <c r="J396" s="3">
        <v>-20</v>
      </c>
      <c r="K396" s="3">
        <v>-6</v>
      </c>
      <c r="L396" s="3">
        <v>-2</v>
      </c>
      <c r="M396" s="3">
        <v>-1</v>
      </c>
      <c r="N396" s="3">
        <v>0</v>
      </c>
      <c r="O396" s="3">
        <v>0.2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8" s="3" customFormat="1" ht="13" x14ac:dyDescent="0.3">
      <c r="A397" s="3" t="s">
        <v>36</v>
      </c>
      <c r="B397" s="3" t="s">
        <v>463</v>
      </c>
      <c r="C397" s="3">
        <v>2</v>
      </c>
      <c r="D397" s="3">
        <v>1.57480314960629</v>
      </c>
      <c r="E397" s="3">
        <v>25</v>
      </c>
      <c r="F397" s="3">
        <v>8</v>
      </c>
      <c r="G397" s="3">
        <v>1</v>
      </c>
      <c r="H397" s="3">
        <v>2</v>
      </c>
      <c r="I397" s="3">
        <v>0</v>
      </c>
      <c r="J397" s="3">
        <v>-20</v>
      </c>
      <c r="K397" s="3">
        <v>-6</v>
      </c>
      <c r="L397" s="3">
        <v>-1</v>
      </c>
      <c r="M397" s="3">
        <v>-2</v>
      </c>
      <c r="N397" s="3">
        <v>0</v>
      </c>
      <c r="O397" s="3">
        <v>0.2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8" s="3" customFormat="1" ht="13" x14ac:dyDescent="0.3">
      <c r="A398" s="3" t="s">
        <v>36</v>
      </c>
      <c r="B398" s="3" t="s">
        <v>464</v>
      </c>
      <c r="C398" s="3">
        <v>2</v>
      </c>
      <c r="D398" s="3">
        <v>1.57480314960629</v>
      </c>
      <c r="E398" s="3">
        <v>35</v>
      </c>
      <c r="F398" s="3">
        <v>8</v>
      </c>
      <c r="G398" s="3">
        <v>1</v>
      </c>
      <c r="H398" s="3">
        <v>4</v>
      </c>
      <c r="I398" s="3">
        <v>0</v>
      </c>
      <c r="J398" s="3">
        <v>-30</v>
      </c>
      <c r="K398" s="3">
        <v>-6</v>
      </c>
      <c r="L398" s="3">
        <v>-1</v>
      </c>
      <c r="M398" s="3">
        <v>-4</v>
      </c>
      <c r="N398" s="3">
        <v>0</v>
      </c>
      <c r="O398" s="3">
        <v>0.14285714285714199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8" s="3" customFormat="1" ht="13" x14ac:dyDescent="0.3">
      <c r="A399" s="3" t="s">
        <v>36</v>
      </c>
      <c r="B399" s="3" t="s">
        <v>465</v>
      </c>
      <c r="C399" s="3">
        <v>2</v>
      </c>
      <c r="D399" s="3">
        <v>1.57480314960629</v>
      </c>
      <c r="E399" s="3">
        <v>30</v>
      </c>
      <c r="F399" s="3">
        <v>8</v>
      </c>
      <c r="G399" s="3">
        <v>1</v>
      </c>
      <c r="H399" s="3">
        <v>3</v>
      </c>
      <c r="I399" s="3">
        <v>0</v>
      </c>
      <c r="J399" s="3">
        <v>-25</v>
      </c>
      <c r="K399" s="3">
        <v>-6</v>
      </c>
      <c r="L399" s="3">
        <v>-1</v>
      </c>
      <c r="M399" s="3">
        <v>-3</v>
      </c>
      <c r="N399" s="3">
        <v>0</v>
      </c>
      <c r="O399" s="3">
        <v>0.16666666666666599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8" s="3" customFormat="1" ht="13" x14ac:dyDescent="0.3">
      <c r="A400" s="3" t="s">
        <v>36</v>
      </c>
      <c r="B400" s="3" t="s">
        <v>425</v>
      </c>
      <c r="C400" s="3">
        <v>2</v>
      </c>
      <c r="D400" s="3">
        <v>1.57480314960629</v>
      </c>
      <c r="E400" s="3">
        <v>5</v>
      </c>
      <c r="F400" s="3">
        <v>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8" x14ac:dyDescent="0.35">
      <c r="A401" s="3"/>
    </row>
    <row r="402" spans="1:28" s="3" customFormat="1" ht="13" x14ac:dyDescent="0.3">
      <c r="A402" s="3" t="s">
        <v>97</v>
      </c>
      <c r="B402" s="3" t="s">
        <v>431</v>
      </c>
      <c r="C402" s="3" t="s">
        <v>4</v>
      </c>
      <c r="D402" s="3" t="s">
        <v>4</v>
      </c>
      <c r="E402" s="3">
        <v>19</v>
      </c>
      <c r="F402" s="3">
        <v>7</v>
      </c>
      <c r="G402" s="3">
        <v>1</v>
      </c>
      <c r="H402" s="3">
        <v>1</v>
      </c>
      <c r="I402" s="3">
        <v>0</v>
      </c>
    </row>
    <row r="403" spans="1:28" s="3" customFormat="1" ht="13" x14ac:dyDescent="0.3">
      <c r="A403" s="3" t="s">
        <v>98</v>
      </c>
      <c r="B403" s="3" t="s">
        <v>468</v>
      </c>
      <c r="C403" s="3">
        <v>22</v>
      </c>
      <c r="D403" s="3">
        <v>29.3333333333333</v>
      </c>
      <c r="E403" s="3">
        <v>19</v>
      </c>
      <c r="F403" s="3">
        <v>7</v>
      </c>
      <c r="G403" s="3">
        <v>1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8" s="3" customFormat="1" ht="13" x14ac:dyDescent="0.3">
      <c r="A404" s="3" t="s">
        <v>98</v>
      </c>
      <c r="B404" s="3" t="s">
        <v>432</v>
      </c>
      <c r="C404" s="3">
        <v>5</v>
      </c>
      <c r="D404" s="3">
        <v>6.6666666666666599</v>
      </c>
      <c r="E404" s="3">
        <v>8</v>
      </c>
      <c r="F404" s="3">
        <v>4</v>
      </c>
      <c r="G404" s="3">
        <v>0</v>
      </c>
      <c r="H404" s="3">
        <v>0</v>
      </c>
      <c r="I404" s="3">
        <v>0</v>
      </c>
      <c r="J404" s="3">
        <v>11</v>
      </c>
      <c r="K404" s="3">
        <v>3</v>
      </c>
      <c r="L404" s="3">
        <v>1</v>
      </c>
      <c r="M404" s="3">
        <v>1</v>
      </c>
      <c r="N404" s="3">
        <v>0</v>
      </c>
      <c r="O404" s="3">
        <v>2.375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</row>
    <row r="405" spans="1:28" s="3" customFormat="1" ht="13" x14ac:dyDescent="0.3">
      <c r="A405" s="3" t="s">
        <v>98</v>
      </c>
      <c r="B405" s="3" t="s">
        <v>469</v>
      </c>
      <c r="C405" s="3">
        <v>5</v>
      </c>
      <c r="D405" s="3">
        <v>6.6666666666666599</v>
      </c>
      <c r="E405" s="3">
        <v>18</v>
      </c>
      <c r="F405" s="3">
        <v>6</v>
      </c>
      <c r="G405" s="3">
        <v>0</v>
      </c>
      <c r="H405" s="3">
        <v>1</v>
      </c>
      <c r="I405" s="3">
        <v>0</v>
      </c>
      <c r="J405" s="3">
        <v>1</v>
      </c>
      <c r="K405" s="3">
        <v>1</v>
      </c>
      <c r="L405" s="3">
        <v>1</v>
      </c>
      <c r="M405" s="3">
        <v>0</v>
      </c>
      <c r="N405" s="3">
        <v>0</v>
      </c>
      <c r="O405" s="3">
        <v>1.05555555555555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pans="1:28" s="3" customFormat="1" ht="13" x14ac:dyDescent="0.3">
      <c r="A406" s="3" t="s">
        <v>98</v>
      </c>
      <c r="B406" s="3" t="s">
        <v>470</v>
      </c>
      <c r="C406" s="3">
        <v>4</v>
      </c>
      <c r="D406" s="3">
        <v>5.3333333333333304</v>
      </c>
      <c r="E406" s="3">
        <v>25</v>
      </c>
      <c r="F406" s="3">
        <v>7</v>
      </c>
      <c r="G406" s="3">
        <v>1</v>
      </c>
      <c r="H406" s="3">
        <v>1</v>
      </c>
      <c r="I406" s="3">
        <v>0</v>
      </c>
      <c r="J406" s="3">
        <v>-6</v>
      </c>
      <c r="K406" s="3">
        <v>0</v>
      </c>
      <c r="L406" s="3">
        <v>0</v>
      </c>
      <c r="M406" s="3">
        <v>0</v>
      </c>
      <c r="N406" s="3">
        <v>0</v>
      </c>
      <c r="O406" s="3">
        <v>0.76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</row>
    <row r="407" spans="1:28" s="3" customFormat="1" ht="13" x14ac:dyDescent="0.3">
      <c r="A407" s="3" t="s">
        <v>98</v>
      </c>
      <c r="B407" s="3" t="s">
        <v>471</v>
      </c>
      <c r="C407" s="3">
        <v>3</v>
      </c>
      <c r="D407" s="3">
        <v>4</v>
      </c>
      <c r="E407" s="3">
        <v>19</v>
      </c>
      <c r="F407" s="3">
        <v>7</v>
      </c>
      <c r="G407" s="3">
        <v>1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8" x14ac:dyDescent="0.35">
      <c r="A408" s="3"/>
    </row>
    <row r="409" spans="1:28" s="3" customFormat="1" ht="13" x14ac:dyDescent="0.3">
      <c r="A409" s="3" t="s">
        <v>99</v>
      </c>
      <c r="B409" s="3" t="s">
        <v>438</v>
      </c>
      <c r="C409" s="3" t="s">
        <v>4</v>
      </c>
      <c r="D409" s="3" t="s">
        <v>4</v>
      </c>
      <c r="E409" s="3">
        <v>12</v>
      </c>
      <c r="F409" s="3">
        <v>4</v>
      </c>
      <c r="G409" s="3">
        <v>0</v>
      </c>
      <c r="H409" s="3">
        <v>1</v>
      </c>
      <c r="I409" s="3">
        <v>0</v>
      </c>
    </row>
    <row r="410" spans="1:28" s="3" customFormat="1" ht="13" x14ac:dyDescent="0.3">
      <c r="A410" s="3" t="s">
        <v>100</v>
      </c>
      <c r="B410" s="3" t="s">
        <v>472</v>
      </c>
      <c r="C410" s="3">
        <v>60</v>
      </c>
      <c r="D410" s="3">
        <v>58.823529411764703</v>
      </c>
      <c r="E410" s="3">
        <v>12</v>
      </c>
      <c r="F410" s="3">
        <v>4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1</v>
      </c>
    </row>
    <row r="411" spans="1:28" s="3" customFormat="1" ht="13" x14ac:dyDescent="0.3">
      <c r="A411" s="3" t="s">
        <v>100</v>
      </c>
      <c r="B411" s="3" t="s">
        <v>473</v>
      </c>
      <c r="C411" s="3">
        <v>23</v>
      </c>
      <c r="D411" s="3">
        <v>22.5490196078431</v>
      </c>
      <c r="E411" s="3">
        <v>13</v>
      </c>
      <c r="F411" s="3">
        <v>5</v>
      </c>
      <c r="G411" s="3">
        <v>0</v>
      </c>
      <c r="H411" s="3">
        <v>1</v>
      </c>
      <c r="I411" s="3">
        <v>0</v>
      </c>
      <c r="J411" s="3">
        <v>-1</v>
      </c>
      <c r="K411" s="3">
        <v>-1</v>
      </c>
      <c r="L411" s="3">
        <v>0</v>
      </c>
      <c r="M411" s="3">
        <v>0</v>
      </c>
      <c r="N411" s="3">
        <v>0</v>
      </c>
      <c r="O411" s="3">
        <v>0.92307692307692302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2</v>
      </c>
    </row>
    <row r="412" spans="1:28" s="3" customFormat="1" ht="13" x14ac:dyDescent="0.3">
      <c r="A412" s="3" t="s">
        <v>100</v>
      </c>
      <c r="B412" s="3" t="s">
        <v>474</v>
      </c>
      <c r="C412" s="3">
        <v>4</v>
      </c>
      <c r="D412" s="3">
        <v>3.9215686274509798</v>
      </c>
      <c r="E412" s="3">
        <v>12</v>
      </c>
      <c r="F412" s="3">
        <v>4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3</v>
      </c>
    </row>
    <row r="413" spans="1:28" s="3" customFormat="1" ht="13" x14ac:dyDescent="0.3">
      <c r="A413" s="3" t="s">
        <v>100</v>
      </c>
      <c r="B413" s="3" t="s">
        <v>475</v>
      </c>
      <c r="C413" s="3">
        <v>2</v>
      </c>
      <c r="D413" s="3">
        <v>1.9607843137254899</v>
      </c>
      <c r="E413" s="3">
        <v>16</v>
      </c>
      <c r="F413" s="3">
        <v>5</v>
      </c>
      <c r="G413" s="3">
        <v>1</v>
      </c>
      <c r="H413" s="3">
        <v>1</v>
      </c>
      <c r="I413" s="3">
        <v>0</v>
      </c>
      <c r="J413" s="3">
        <v>-4</v>
      </c>
      <c r="K413" s="3">
        <v>-1</v>
      </c>
      <c r="L413" s="3">
        <v>-1</v>
      </c>
      <c r="M413" s="3">
        <v>0</v>
      </c>
      <c r="N413" s="3">
        <v>0</v>
      </c>
      <c r="O413" s="3">
        <v>0.75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4</v>
      </c>
    </row>
    <row r="414" spans="1:28" s="3" customFormat="1" ht="13" x14ac:dyDescent="0.3">
      <c r="A414" s="3" t="s">
        <v>100</v>
      </c>
      <c r="B414" s="3" t="s">
        <v>476</v>
      </c>
      <c r="C414" s="3">
        <v>2</v>
      </c>
      <c r="D414" s="3">
        <v>1.9607843137254899</v>
      </c>
      <c r="E414" s="3">
        <v>12</v>
      </c>
      <c r="F414" s="3">
        <v>4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5</v>
      </c>
    </row>
    <row r="415" spans="1:28" s="3" customFormat="1" ht="13" x14ac:dyDescent="0.3">
      <c r="A415" s="3" t="s">
        <v>100</v>
      </c>
      <c r="B415" s="3" t="s">
        <v>477</v>
      </c>
      <c r="C415" s="3">
        <v>2</v>
      </c>
      <c r="D415" s="3">
        <v>1.9607843137254899</v>
      </c>
      <c r="E415" s="3">
        <v>22</v>
      </c>
      <c r="F415" s="3">
        <v>6</v>
      </c>
      <c r="G415" s="3">
        <v>1</v>
      </c>
      <c r="H415" s="3">
        <v>2</v>
      </c>
      <c r="I415" s="3">
        <v>0</v>
      </c>
      <c r="J415" s="3">
        <v>-10</v>
      </c>
      <c r="K415" s="3">
        <v>-2</v>
      </c>
      <c r="L415" s="3">
        <v>-1</v>
      </c>
      <c r="M415" s="3">
        <v>-1</v>
      </c>
      <c r="N415" s="3">
        <v>0</v>
      </c>
      <c r="O415" s="3">
        <v>0.54545454545454497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6</v>
      </c>
    </row>
    <row r="416" spans="1:28" s="3" customFormat="1" ht="13" x14ac:dyDescent="0.3">
      <c r="A416" s="3" t="s">
        <v>100</v>
      </c>
      <c r="B416" s="3" t="s">
        <v>478</v>
      </c>
      <c r="C416" s="3">
        <v>2</v>
      </c>
      <c r="D416" s="3">
        <v>1.9607843137254899</v>
      </c>
      <c r="E416" s="3">
        <v>12</v>
      </c>
      <c r="F416" s="3">
        <v>4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7</v>
      </c>
    </row>
    <row r="417" spans="1:28" s="3" customFormat="1" ht="13" x14ac:dyDescent="0.3">
      <c r="A417" s="3" t="s">
        <v>100</v>
      </c>
      <c r="B417" s="3" t="s">
        <v>479</v>
      </c>
      <c r="C417" s="3">
        <v>2</v>
      </c>
      <c r="D417" s="3">
        <v>1.9607843137254899</v>
      </c>
      <c r="E417" s="3">
        <v>12</v>
      </c>
      <c r="F417" s="3">
        <v>4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8</v>
      </c>
    </row>
    <row r="418" spans="1:28" x14ac:dyDescent="0.35">
      <c r="A418" s="3"/>
    </row>
    <row r="419" spans="1:28" s="3" customFormat="1" ht="13" x14ac:dyDescent="0.3">
      <c r="A419" s="3" t="s">
        <v>102</v>
      </c>
      <c r="B419" s="3" t="s">
        <v>440</v>
      </c>
      <c r="C419" s="3" t="s">
        <v>4</v>
      </c>
      <c r="D419" s="3" t="s">
        <v>4</v>
      </c>
      <c r="E419" s="3">
        <v>16</v>
      </c>
      <c r="F419" s="3">
        <v>5</v>
      </c>
      <c r="G419" s="3">
        <v>1</v>
      </c>
      <c r="H419" s="3">
        <v>1</v>
      </c>
      <c r="I419" s="3">
        <v>0</v>
      </c>
    </row>
    <row r="420" spans="1:28" s="3" customFormat="1" ht="13" x14ac:dyDescent="0.3">
      <c r="A420" s="3" t="s">
        <v>103</v>
      </c>
      <c r="B420" s="3" t="s">
        <v>480</v>
      </c>
      <c r="C420" s="3">
        <v>5</v>
      </c>
      <c r="D420" s="3">
        <v>16.129032258064498</v>
      </c>
      <c r="E420" s="3">
        <v>19</v>
      </c>
      <c r="F420" s="3">
        <v>5</v>
      </c>
      <c r="G420" s="3">
        <v>1</v>
      </c>
      <c r="H420" s="3">
        <v>1</v>
      </c>
      <c r="I420" s="3">
        <v>0</v>
      </c>
      <c r="J420" s="3">
        <v>-3</v>
      </c>
      <c r="K420" s="3">
        <v>0</v>
      </c>
      <c r="L420" s="3">
        <v>0</v>
      </c>
      <c r="M420" s="3">
        <v>0</v>
      </c>
      <c r="N420" s="3">
        <v>0</v>
      </c>
      <c r="O420" s="3">
        <v>0.84210526315789402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pans="1:28" s="3" customFormat="1" ht="13" x14ac:dyDescent="0.3">
      <c r="A421" s="3" t="s">
        <v>103</v>
      </c>
      <c r="B421" s="3" t="s">
        <v>481</v>
      </c>
      <c r="C421" s="3">
        <v>5</v>
      </c>
      <c r="D421" s="3">
        <v>16.129032258064498</v>
      </c>
      <c r="E421" s="3">
        <v>21</v>
      </c>
      <c r="F421" s="3">
        <v>5</v>
      </c>
      <c r="G421" s="3">
        <v>1</v>
      </c>
      <c r="H421" s="3">
        <v>2</v>
      </c>
      <c r="I421" s="3">
        <v>0</v>
      </c>
      <c r="J421" s="3">
        <v>-5</v>
      </c>
      <c r="K421" s="3">
        <v>0</v>
      </c>
      <c r="L421" s="3">
        <v>0</v>
      </c>
      <c r="M421" s="3">
        <v>-1</v>
      </c>
      <c r="N421" s="3">
        <v>0</v>
      </c>
      <c r="O421" s="3">
        <v>0.76190476190476097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8" s="3" customFormat="1" ht="13" x14ac:dyDescent="0.3">
      <c r="A422" s="3" t="s">
        <v>103</v>
      </c>
      <c r="B422" s="3" t="s">
        <v>482</v>
      </c>
      <c r="C422" s="3">
        <v>4</v>
      </c>
      <c r="D422" s="3">
        <v>12.9032258064516</v>
      </c>
      <c r="E422" s="3">
        <v>25</v>
      </c>
      <c r="F422" s="3">
        <v>6</v>
      </c>
      <c r="G422" s="3">
        <v>2</v>
      </c>
      <c r="H422" s="3">
        <v>2</v>
      </c>
      <c r="I422" s="3">
        <v>0</v>
      </c>
      <c r="J422" s="3">
        <v>-9</v>
      </c>
      <c r="K422" s="3">
        <v>-1</v>
      </c>
      <c r="L422" s="3">
        <v>-1</v>
      </c>
      <c r="M422" s="3">
        <v>-1</v>
      </c>
      <c r="N422" s="3">
        <v>0</v>
      </c>
      <c r="O422" s="3">
        <v>0.64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8" s="3" customFormat="1" ht="13" x14ac:dyDescent="0.3">
      <c r="A423" s="3" t="s">
        <v>103</v>
      </c>
      <c r="B423" s="3" t="s">
        <v>483</v>
      </c>
      <c r="C423" s="3">
        <v>3</v>
      </c>
      <c r="D423" s="3">
        <v>9.67741935483871</v>
      </c>
      <c r="E423" s="3">
        <v>16</v>
      </c>
      <c r="F423" s="3">
        <v>5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8" x14ac:dyDescent="0.35">
      <c r="A424" s="3"/>
    </row>
    <row r="425" spans="1:28" s="3" customFormat="1" ht="13" x14ac:dyDescent="0.3">
      <c r="A425" s="3" t="s">
        <v>104</v>
      </c>
      <c r="B425" s="3" t="s">
        <v>442</v>
      </c>
      <c r="C425" s="3" t="s">
        <v>4</v>
      </c>
      <c r="D425" s="3" t="s">
        <v>4</v>
      </c>
      <c r="E425" s="3">
        <v>16</v>
      </c>
      <c r="F425" s="3">
        <v>6</v>
      </c>
      <c r="G425" s="3">
        <v>0</v>
      </c>
      <c r="H425" s="3">
        <v>1</v>
      </c>
      <c r="I425" s="3">
        <v>0</v>
      </c>
    </row>
    <row r="426" spans="1:28" s="3" customFormat="1" ht="13" x14ac:dyDescent="0.3">
      <c r="A426" s="3" t="s">
        <v>105</v>
      </c>
      <c r="B426" s="3" t="s">
        <v>484</v>
      </c>
      <c r="C426" s="3">
        <v>19</v>
      </c>
      <c r="D426" s="3">
        <v>28.358208955223802</v>
      </c>
      <c r="E426" s="3">
        <v>22</v>
      </c>
      <c r="F426" s="3">
        <v>7</v>
      </c>
      <c r="G426" s="3">
        <v>0</v>
      </c>
      <c r="H426" s="3">
        <v>2</v>
      </c>
      <c r="I426" s="3">
        <v>0</v>
      </c>
      <c r="J426" s="3">
        <v>-6</v>
      </c>
      <c r="K426" s="3">
        <v>-1</v>
      </c>
      <c r="L426" s="3">
        <v>0</v>
      </c>
      <c r="M426" s="3">
        <v>-1</v>
      </c>
      <c r="N426" s="3">
        <v>0</v>
      </c>
      <c r="O426" s="3">
        <v>0.72727272727272696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</row>
    <row r="427" spans="1:28" s="3" customFormat="1" ht="13" x14ac:dyDescent="0.3">
      <c r="A427" s="3" t="s">
        <v>105</v>
      </c>
      <c r="B427" s="3" t="s">
        <v>485</v>
      </c>
      <c r="C427" s="3">
        <v>4</v>
      </c>
      <c r="D427" s="3">
        <v>5.9701492537313401</v>
      </c>
      <c r="E427" s="3">
        <v>8</v>
      </c>
      <c r="F427" s="3">
        <v>4</v>
      </c>
      <c r="G427" s="3">
        <v>0</v>
      </c>
      <c r="H427" s="3">
        <v>0</v>
      </c>
      <c r="I427" s="3">
        <v>0</v>
      </c>
      <c r="J427" s="3">
        <v>8</v>
      </c>
      <c r="K427" s="3">
        <v>2</v>
      </c>
      <c r="L427" s="3">
        <v>0</v>
      </c>
      <c r="M427" s="3">
        <v>1</v>
      </c>
      <c r="N427" s="3">
        <v>0</v>
      </c>
      <c r="O427" s="3">
        <v>2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2</v>
      </c>
    </row>
    <row r="428" spans="1:28" s="3" customFormat="1" ht="13" x14ac:dyDescent="0.3">
      <c r="A428" s="3" t="s">
        <v>105</v>
      </c>
      <c r="B428" s="3" t="s">
        <v>486</v>
      </c>
      <c r="C428" s="3">
        <v>3</v>
      </c>
      <c r="D428" s="3">
        <v>4.4776119402985</v>
      </c>
      <c r="E428" s="3">
        <v>22</v>
      </c>
      <c r="F428" s="3">
        <v>7</v>
      </c>
      <c r="G428" s="3">
        <v>0</v>
      </c>
      <c r="H428" s="3">
        <v>2</v>
      </c>
      <c r="I428" s="3">
        <v>0</v>
      </c>
      <c r="J428" s="3">
        <v>-6</v>
      </c>
      <c r="K428" s="3">
        <v>-1</v>
      </c>
      <c r="L428" s="3">
        <v>0</v>
      </c>
      <c r="M428" s="3">
        <v>-1</v>
      </c>
      <c r="N428" s="3">
        <v>0</v>
      </c>
      <c r="O428" s="3">
        <v>0.72727272727272696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3</v>
      </c>
    </row>
    <row r="429" spans="1:28" s="3" customFormat="1" ht="13" x14ac:dyDescent="0.3">
      <c r="A429" s="3" t="s">
        <v>105</v>
      </c>
      <c r="B429" s="3" t="s">
        <v>487</v>
      </c>
      <c r="C429" s="3">
        <v>3</v>
      </c>
      <c r="D429" s="3">
        <v>4.4776119402985</v>
      </c>
      <c r="E429" s="3">
        <v>31</v>
      </c>
      <c r="F429" s="3">
        <v>8</v>
      </c>
      <c r="G429" s="3">
        <v>2</v>
      </c>
      <c r="H429" s="3">
        <v>2</v>
      </c>
      <c r="I429" s="3">
        <v>0</v>
      </c>
      <c r="J429" s="3">
        <v>-15</v>
      </c>
      <c r="K429" s="3">
        <v>-2</v>
      </c>
      <c r="L429" s="3">
        <v>-2</v>
      </c>
      <c r="M429" s="3">
        <v>-1</v>
      </c>
      <c r="N429" s="3">
        <v>0</v>
      </c>
      <c r="O429" s="3">
        <v>0.51612903225806395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4</v>
      </c>
    </row>
    <row r="430" spans="1:28" s="3" customFormat="1" ht="13" x14ac:dyDescent="0.3">
      <c r="A430" s="3" t="s">
        <v>105</v>
      </c>
      <c r="B430" s="3" t="s">
        <v>488</v>
      </c>
      <c r="C430" s="3">
        <v>3</v>
      </c>
      <c r="D430" s="3">
        <v>4.4776119402985</v>
      </c>
      <c r="E430" s="3">
        <v>21</v>
      </c>
      <c r="F430" s="3">
        <v>6</v>
      </c>
      <c r="G430" s="3">
        <v>1</v>
      </c>
      <c r="H430" s="3">
        <v>1</v>
      </c>
      <c r="I430" s="3">
        <v>0</v>
      </c>
      <c r="J430" s="3">
        <v>-5</v>
      </c>
      <c r="K430" s="3">
        <v>0</v>
      </c>
      <c r="L430" s="3">
        <v>-1</v>
      </c>
      <c r="M430" s="3">
        <v>0</v>
      </c>
      <c r="N430" s="3">
        <v>0</v>
      </c>
      <c r="O430" s="3">
        <v>0.76190476190476097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5</v>
      </c>
    </row>
    <row r="431" spans="1:28" s="3" customFormat="1" ht="13" x14ac:dyDescent="0.3">
      <c r="A431" s="3" t="s">
        <v>105</v>
      </c>
      <c r="B431" s="3" t="s">
        <v>489</v>
      </c>
      <c r="C431" s="3">
        <v>2</v>
      </c>
      <c r="D431" s="3">
        <v>2.98507462686567</v>
      </c>
      <c r="E431" s="3">
        <v>22</v>
      </c>
      <c r="F431" s="3">
        <v>7</v>
      </c>
      <c r="G431" s="3">
        <v>0</v>
      </c>
      <c r="H431" s="3">
        <v>2</v>
      </c>
      <c r="I431" s="3">
        <v>0</v>
      </c>
      <c r="J431" s="3">
        <v>-6</v>
      </c>
      <c r="K431" s="3">
        <v>-1</v>
      </c>
      <c r="L431" s="3">
        <v>0</v>
      </c>
      <c r="M431" s="3">
        <v>-1</v>
      </c>
      <c r="N431" s="3">
        <v>0</v>
      </c>
      <c r="O431" s="3">
        <v>0.72727272727272696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6</v>
      </c>
    </row>
    <row r="432" spans="1:28" s="3" customFormat="1" ht="13" x14ac:dyDescent="0.3">
      <c r="A432" s="3" t="s">
        <v>105</v>
      </c>
      <c r="B432" s="3" t="s">
        <v>490</v>
      </c>
      <c r="C432" s="3">
        <v>2</v>
      </c>
      <c r="D432" s="3">
        <v>2.98507462686567</v>
      </c>
      <c r="E432" s="3">
        <v>8</v>
      </c>
      <c r="F432" s="3">
        <v>4</v>
      </c>
      <c r="G432" s="3">
        <v>0</v>
      </c>
      <c r="H432" s="3">
        <v>0</v>
      </c>
      <c r="I432" s="3">
        <v>0</v>
      </c>
      <c r="J432" s="3">
        <v>8</v>
      </c>
      <c r="K432" s="3">
        <v>2</v>
      </c>
      <c r="L432" s="3">
        <v>0</v>
      </c>
      <c r="M432" s="3">
        <v>1</v>
      </c>
      <c r="N432" s="3">
        <v>0</v>
      </c>
      <c r="O432" s="3">
        <v>2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</row>
    <row r="433" spans="1:28" s="3" customFormat="1" ht="13" x14ac:dyDescent="0.3">
      <c r="A433" s="3" t="s">
        <v>105</v>
      </c>
      <c r="B433" s="3" t="s">
        <v>491</v>
      </c>
      <c r="C433" s="3">
        <v>2</v>
      </c>
      <c r="D433" s="3">
        <v>2.98507462686567</v>
      </c>
      <c r="E433" s="3">
        <v>18</v>
      </c>
      <c r="F433" s="3">
        <v>6</v>
      </c>
      <c r="G433" s="3">
        <v>1</v>
      </c>
      <c r="H433" s="3">
        <v>1</v>
      </c>
      <c r="I433" s="3">
        <v>0</v>
      </c>
      <c r="J433" s="3">
        <v>-2</v>
      </c>
      <c r="K433" s="3">
        <v>0</v>
      </c>
      <c r="L433" s="3">
        <v>-1</v>
      </c>
      <c r="M433" s="3">
        <v>0</v>
      </c>
      <c r="N433" s="3">
        <v>0</v>
      </c>
      <c r="O433" s="3">
        <v>0.88888888888888795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8" s="3" customFormat="1" ht="13" x14ac:dyDescent="0.3">
      <c r="A434" s="3" t="s">
        <v>105</v>
      </c>
      <c r="B434" s="3" t="s">
        <v>492</v>
      </c>
      <c r="C434" s="3">
        <v>2</v>
      </c>
      <c r="D434" s="3">
        <v>2.98507462686567</v>
      </c>
      <c r="E434" s="3">
        <v>33</v>
      </c>
      <c r="F434" s="3">
        <v>8</v>
      </c>
      <c r="G434" s="3">
        <v>2</v>
      </c>
      <c r="H434" s="3">
        <v>3</v>
      </c>
      <c r="I434" s="3">
        <v>0</v>
      </c>
      <c r="J434" s="3">
        <v>-17</v>
      </c>
      <c r="K434" s="3">
        <v>-2</v>
      </c>
      <c r="L434" s="3">
        <v>-2</v>
      </c>
      <c r="M434" s="3">
        <v>-2</v>
      </c>
      <c r="N434" s="3">
        <v>0</v>
      </c>
      <c r="O434" s="3">
        <v>0.48484848484848397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8" s="3" customFormat="1" ht="13" x14ac:dyDescent="0.3">
      <c r="A435" s="3" t="s">
        <v>105</v>
      </c>
      <c r="B435" s="3" t="s">
        <v>493</v>
      </c>
      <c r="C435" s="3">
        <v>2</v>
      </c>
      <c r="D435" s="3">
        <v>2.98507462686567</v>
      </c>
      <c r="E435" s="3">
        <v>16</v>
      </c>
      <c r="F435" s="3">
        <v>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8" x14ac:dyDescent="0.35">
      <c r="A436" s="3"/>
    </row>
    <row r="437" spans="1:28" x14ac:dyDescent="0.35">
      <c r="A437" s="4" t="s">
        <v>47</v>
      </c>
    </row>
    <row r="438" spans="1:28" x14ac:dyDescent="0.35">
      <c r="A438" s="3"/>
    </row>
    <row r="439" spans="1:28" s="3" customFormat="1" ht="13" x14ac:dyDescent="0.3">
      <c r="A439" s="3" t="s">
        <v>39</v>
      </c>
      <c r="B439" s="3" t="s">
        <v>503</v>
      </c>
      <c r="C439" s="3" t="s">
        <v>4</v>
      </c>
      <c r="D439" s="3" t="s">
        <v>4</v>
      </c>
      <c r="E439" s="3">
        <v>13</v>
      </c>
      <c r="F439" s="3">
        <v>4</v>
      </c>
      <c r="G439" s="3">
        <v>0</v>
      </c>
      <c r="H439" s="3">
        <v>1</v>
      </c>
      <c r="I439" s="3">
        <v>0</v>
      </c>
    </row>
    <row r="440" spans="1:28" s="3" customFormat="1" ht="13" x14ac:dyDescent="0.3">
      <c r="A440" s="3" t="s">
        <v>40</v>
      </c>
      <c r="B440" s="3" t="s">
        <v>504</v>
      </c>
      <c r="C440" s="3">
        <v>74</v>
      </c>
      <c r="D440" s="3">
        <v>10.481586402266201</v>
      </c>
      <c r="E440" s="3">
        <v>18</v>
      </c>
      <c r="F440" s="3">
        <v>6</v>
      </c>
      <c r="G440" s="3">
        <v>1</v>
      </c>
      <c r="H440" s="3">
        <v>1</v>
      </c>
      <c r="I440" s="3">
        <v>0</v>
      </c>
      <c r="J440" s="3">
        <v>-5</v>
      </c>
      <c r="K440" s="3">
        <v>-2</v>
      </c>
      <c r="L440" s="3">
        <v>-1</v>
      </c>
      <c r="M440" s="3">
        <v>0</v>
      </c>
      <c r="N440" s="3">
        <v>0</v>
      </c>
      <c r="O440" s="3">
        <v>0.72222222222222199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</row>
    <row r="441" spans="1:28" s="3" customFormat="1" ht="13" x14ac:dyDescent="0.3">
      <c r="A441" s="3" t="s">
        <v>40</v>
      </c>
      <c r="B441" s="3" t="s">
        <v>505</v>
      </c>
      <c r="C441" s="3">
        <v>70</v>
      </c>
      <c r="D441" s="3">
        <v>9.9150141643059495</v>
      </c>
      <c r="E441" s="3">
        <v>21</v>
      </c>
      <c r="F441" s="3">
        <v>6</v>
      </c>
      <c r="G441" s="3">
        <v>1</v>
      </c>
      <c r="H441" s="3">
        <v>1</v>
      </c>
      <c r="I441" s="3">
        <v>0</v>
      </c>
      <c r="J441" s="3">
        <v>-8</v>
      </c>
      <c r="K441" s="3">
        <v>-2</v>
      </c>
      <c r="L441" s="3">
        <v>-1</v>
      </c>
      <c r="M441" s="3">
        <v>0</v>
      </c>
      <c r="N441" s="3">
        <v>0</v>
      </c>
      <c r="O441" s="3">
        <v>0.61904761904761896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2</v>
      </c>
    </row>
    <row r="442" spans="1:28" s="3" customFormat="1" ht="13" x14ac:dyDescent="0.3">
      <c r="A442" s="3" t="s">
        <v>40</v>
      </c>
      <c r="B442" s="3" t="s">
        <v>506</v>
      </c>
      <c r="C442" s="3">
        <v>31</v>
      </c>
      <c r="D442" s="3">
        <v>4.3909348441926301</v>
      </c>
      <c r="E442" s="3">
        <v>23</v>
      </c>
      <c r="F442" s="3">
        <v>6</v>
      </c>
      <c r="G442" s="3">
        <v>1</v>
      </c>
      <c r="H442" s="3">
        <v>2</v>
      </c>
      <c r="I442" s="3">
        <v>0</v>
      </c>
      <c r="J442" s="3">
        <v>-10</v>
      </c>
      <c r="K442" s="3">
        <v>-2</v>
      </c>
      <c r="L442" s="3">
        <v>-1</v>
      </c>
      <c r="M442" s="3">
        <v>-1</v>
      </c>
      <c r="N442" s="3">
        <v>0</v>
      </c>
      <c r="O442" s="3">
        <v>0.56521739130434701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3</v>
      </c>
    </row>
    <row r="443" spans="1:28" s="3" customFormat="1" ht="13" x14ac:dyDescent="0.3">
      <c r="A443" s="3" t="s">
        <v>40</v>
      </c>
      <c r="B443" s="3" t="s">
        <v>507</v>
      </c>
      <c r="C443" s="3">
        <v>24</v>
      </c>
      <c r="D443" s="3">
        <v>3.3994334277620402</v>
      </c>
      <c r="E443" s="3">
        <v>25</v>
      </c>
      <c r="F443" s="3">
        <v>7</v>
      </c>
      <c r="G443" s="3">
        <v>2</v>
      </c>
      <c r="H443" s="3">
        <v>1</v>
      </c>
      <c r="I443" s="3">
        <v>0</v>
      </c>
      <c r="J443" s="3">
        <v>-12</v>
      </c>
      <c r="K443" s="3">
        <v>-3</v>
      </c>
      <c r="L443" s="3">
        <v>-2</v>
      </c>
      <c r="M443" s="3">
        <v>0</v>
      </c>
      <c r="N443" s="3">
        <v>0</v>
      </c>
      <c r="O443" s="3">
        <v>0.52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4</v>
      </c>
    </row>
    <row r="444" spans="1:28" s="3" customFormat="1" ht="13" x14ac:dyDescent="0.3">
      <c r="A444" s="3" t="s">
        <v>40</v>
      </c>
      <c r="B444" s="3" t="s">
        <v>508</v>
      </c>
      <c r="C444" s="3">
        <v>15</v>
      </c>
      <c r="D444" s="3">
        <v>2.1246458923512699</v>
      </c>
      <c r="E444" s="3">
        <v>18</v>
      </c>
      <c r="F444" s="3">
        <v>6</v>
      </c>
      <c r="G444" s="3">
        <v>1</v>
      </c>
      <c r="H444" s="3">
        <v>1</v>
      </c>
      <c r="I444" s="3">
        <v>0</v>
      </c>
      <c r="J444" s="3">
        <v>-5</v>
      </c>
      <c r="K444" s="3">
        <v>-2</v>
      </c>
      <c r="L444" s="3">
        <v>-1</v>
      </c>
      <c r="M444" s="3">
        <v>0</v>
      </c>
      <c r="N444" s="3">
        <v>0</v>
      </c>
      <c r="O444" s="3">
        <v>0.72222222222222199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5</v>
      </c>
    </row>
    <row r="445" spans="1:28" s="3" customFormat="1" ht="13" x14ac:dyDescent="0.3">
      <c r="A445" s="3" t="s">
        <v>40</v>
      </c>
      <c r="B445" s="3" t="s">
        <v>509</v>
      </c>
      <c r="C445" s="3">
        <v>14</v>
      </c>
      <c r="D445" s="3">
        <v>1.98300283286118</v>
      </c>
      <c r="E445" s="3">
        <v>19</v>
      </c>
      <c r="F445" s="3">
        <v>6</v>
      </c>
      <c r="G445" s="3">
        <v>1</v>
      </c>
      <c r="H445" s="3">
        <v>1</v>
      </c>
      <c r="I445" s="3">
        <v>0</v>
      </c>
      <c r="J445" s="3">
        <v>-6</v>
      </c>
      <c r="K445" s="3">
        <v>-2</v>
      </c>
      <c r="L445" s="3">
        <v>-1</v>
      </c>
      <c r="M445" s="3">
        <v>0</v>
      </c>
      <c r="N445" s="3">
        <v>0</v>
      </c>
      <c r="O445" s="3">
        <v>0.68421052631578905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6</v>
      </c>
    </row>
    <row r="446" spans="1:28" s="3" customFormat="1" ht="13" x14ac:dyDescent="0.3">
      <c r="A446" s="3" t="s">
        <v>40</v>
      </c>
      <c r="B446" s="3" t="s">
        <v>510</v>
      </c>
      <c r="C446" s="3">
        <v>13</v>
      </c>
      <c r="D446" s="3">
        <v>1.8413597733711</v>
      </c>
      <c r="E446" s="3">
        <v>10</v>
      </c>
      <c r="F446" s="3">
        <v>5</v>
      </c>
      <c r="G446" s="3">
        <v>0</v>
      </c>
      <c r="H446" s="3">
        <v>0</v>
      </c>
      <c r="I446" s="3">
        <v>0</v>
      </c>
      <c r="J446" s="3">
        <v>3</v>
      </c>
      <c r="K446" s="3">
        <v>-1</v>
      </c>
      <c r="L446" s="3">
        <v>0</v>
      </c>
      <c r="M446" s="3">
        <v>1</v>
      </c>
      <c r="N446" s="3">
        <v>0</v>
      </c>
      <c r="O446" s="3">
        <v>1.3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7</v>
      </c>
    </row>
    <row r="447" spans="1:28" s="3" customFormat="1" ht="13" x14ac:dyDescent="0.3">
      <c r="A447" s="3" t="s">
        <v>40</v>
      </c>
      <c r="B447" s="3" t="s">
        <v>511</v>
      </c>
      <c r="C447" s="3">
        <v>13</v>
      </c>
      <c r="D447" s="3">
        <v>1.8413597733711</v>
      </c>
      <c r="E447" s="3">
        <v>23</v>
      </c>
      <c r="F447" s="3">
        <v>6</v>
      </c>
      <c r="G447" s="3">
        <v>1</v>
      </c>
      <c r="H447" s="3">
        <v>2</v>
      </c>
      <c r="I447" s="3">
        <v>0</v>
      </c>
      <c r="J447" s="3">
        <v>-10</v>
      </c>
      <c r="K447" s="3">
        <v>-2</v>
      </c>
      <c r="L447" s="3">
        <v>-1</v>
      </c>
      <c r="M447" s="3">
        <v>-1</v>
      </c>
      <c r="N447" s="3">
        <v>0</v>
      </c>
      <c r="O447" s="3">
        <v>0.56521739130434701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8</v>
      </c>
    </row>
    <row r="448" spans="1:28" s="3" customFormat="1" ht="13" x14ac:dyDescent="0.3">
      <c r="A448" s="3" t="s">
        <v>40</v>
      </c>
      <c r="B448" s="3" t="s">
        <v>512</v>
      </c>
      <c r="C448" s="3">
        <v>12</v>
      </c>
      <c r="D448" s="3">
        <v>1.6997167138810201</v>
      </c>
      <c r="E448" s="3">
        <v>31</v>
      </c>
      <c r="F448" s="3">
        <v>8</v>
      </c>
      <c r="G448" s="3">
        <v>2</v>
      </c>
      <c r="H448" s="3">
        <v>2</v>
      </c>
      <c r="I448" s="3">
        <v>0</v>
      </c>
      <c r="J448" s="3">
        <v>-18</v>
      </c>
      <c r="K448" s="3">
        <v>-4</v>
      </c>
      <c r="L448" s="3">
        <v>-2</v>
      </c>
      <c r="M448" s="3">
        <v>-1</v>
      </c>
      <c r="N448" s="3">
        <v>0</v>
      </c>
      <c r="O448" s="3">
        <v>0.41935483870967699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9</v>
      </c>
    </row>
    <row r="449" spans="1:28" s="3" customFormat="1" ht="13" x14ac:dyDescent="0.3">
      <c r="A449" s="3" t="s">
        <v>40</v>
      </c>
      <c r="B449" s="3" t="s">
        <v>513</v>
      </c>
      <c r="C449" s="3">
        <v>11</v>
      </c>
      <c r="D449" s="3">
        <v>1.5580736543909299</v>
      </c>
      <c r="E449" s="3">
        <v>23</v>
      </c>
      <c r="F449" s="3">
        <v>6</v>
      </c>
      <c r="G449" s="3">
        <v>1</v>
      </c>
      <c r="H449" s="3">
        <v>2</v>
      </c>
      <c r="I449" s="3">
        <v>0</v>
      </c>
      <c r="J449" s="3">
        <v>-10</v>
      </c>
      <c r="K449" s="3">
        <v>-2</v>
      </c>
      <c r="L449" s="3">
        <v>-1</v>
      </c>
      <c r="M449" s="3">
        <v>-1</v>
      </c>
      <c r="N449" s="3">
        <v>0</v>
      </c>
      <c r="O449" s="3">
        <v>0.56521739130434701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10</v>
      </c>
    </row>
    <row r="450" spans="1:28" s="3" customFormat="1" ht="13" x14ac:dyDescent="0.3">
      <c r="A450" s="3" t="s">
        <v>40</v>
      </c>
      <c r="B450" s="3" t="s">
        <v>514</v>
      </c>
      <c r="C450" s="3">
        <v>11</v>
      </c>
      <c r="D450" s="3">
        <v>1.5580736543909299</v>
      </c>
      <c r="E450" s="3">
        <v>19</v>
      </c>
      <c r="F450" s="3">
        <v>7</v>
      </c>
      <c r="G450" s="3">
        <v>1</v>
      </c>
      <c r="H450" s="3">
        <v>1</v>
      </c>
      <c r="I450" s="3">
        <v>0</v>
      </c>
      <c r="J450" s="3">
        <v>-6</v>
      </c>
      <c r="K450" s="3">
        <v>-3</v>
      </c>
      <c r="L450" s="3">
        <v>-1</v>
      </c>
      <c r="M450" s="3">
        <v>0</v>
      </c>
      <c r="N450" s="3">
        <v>0</v>
      </c>
      <c r="O450" s="3">
        <v>0.68421052631578905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11</v>
      </c>
    </row>
    <row r="451" spans="1:28" s="3" customFormat="1" ht="13" x14ac:dyDescent="0.3">
      <c r="A451" s="3" t="s">
        <v>40</v>
      </c>
      <c r="B451" s="3" t="s">
        <v>515</v>
      </c>
      <c r="C451" s="3">
        <v>11</v>
      </c>
      <c r="D451" s="3">
        <v>1.5580736543909299</v>
      </c>
      <c r="E451" s="3">
        <v>17</v>
      </c>
      <c r="F451" s="3">
        <v>5</v>
      </c>
      <c r="G451" s="3">
        <v>1</v>
      </c>
      <c r="H451" s="3">
        <v>1</v>
      </c>
      <c r="I451" s="3">
        <v>0</v>
      </c>
      <c r="J451" s="3">
        <v>-4</v>
      </c>
      <c r="K451" s="3">
        <v>-1</v>
      </c>
      <c r="L451" s="3">
        <v>-1</v>
      </c>
      <c r="M451" s="3">
        <v>0</v>
      </c>
      <c r="N451" s="3">
        <v>0</v>
      </c>
      <c r="O451" s="3">
        <v>0.76470588235294101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12</v>
      </c>
    </row>
    <row r="452" spans="1:28" s="3" customFormat="1" ht="13" x14ac:dyDescent="0.3">
      <c r="A452" s="3" t="s">
        <v>40</v>
      </c>
      <c r="B452" s="3" t="s">
        <v>516</v>
      </c>
      <c r="C452" s="3">
        <v>10</v>
      </c>
      <c r="D452" s="3">
        <v>1.41643059490085</v>
      </c>
      <c r="E452" s="3">
        <v>27</v>
      </c>
      <c r="F452" s="3">
        <v>7</v>
      </c>
      <c r="G452" s="3">
        <v>2</v>
      </c>
      <c r="H452" s="3">
        <v>2</v>
      </c>
      <c r="I452" s="3">
        <v>0</v>
      </c>
      <c r="J452" s="3">
        <v>-14</v>
      </c>
      <c r="K452" s="3">
        <v>-3</v>
      </c>
      <c r="L452" s="3">
        <v>-2</v>
      </c>
      <c r="M452" s="3">
        <v>-1</v>
      </c>
      <c r="N452" s="3">
        <v>0</v>
      </c>
      <c r="O452" s="3">
        <v>0.48148148148148101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13</v>
      </c>
    </row>
    <row r="453" spans="1:28" s="3" customFormat="1" ht="13" x14ac:dyDescent="0.3">
      <c r="A453" s="3" t="s">
        <v>40</v>
      </c>
      <c r="B453" s="3" t="s">
        <v>517</v>
      </c>
      <c r="C453" s="3">
        <v>9</v>
      </c>
      <c r="D453" s="3">
        <v>1.2747875354107601</v>
      </c>
      <c r="E453" s="3">
        <v>31</v>
      </c>
      <c r="F453" s="3">
        <v>8</v>
      </c>
      <c r="G453" s="3">
        <v>2</v>
      </c>
      <c r="H453" s="3">
        <v>2</v>
      </c>
      <c r="I453" s="3">
        <v>0</v>
      </c>
      <c r="J453" s="3">
        <v>-18</v>
      </c>
      <c r="K453" s="3">
        <v>-4</v>
      </c>
      <c r="L453" s="3">
        <v>-2</v>
      </c>
      <c r="M453" s="3">
        <v>-1</v>
      </c>
      <c r="N453" s="3">
        <v>0</v>
      </c>
      <c r="O453" s="3">
        <v>0.41935483870967699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14</v>
      </c>
    </row>
    <row r="454" spans="1:28" s="3" customFormat="1" ht="13" x14ac:dyDescent="0.3">
      <c r="A454" s="3" t="s">
        <v>40</v>
      </c>
      <c r="B454" s="3" t="s">
        <v>518</v>
      </c>
      <c r="C454" s="3">
        <v>9</v>
      </c>
      <c r="D454" s="3">
        <v>1.2747875354107601</v>
      </c>
      <c r="E454" s="3">
        <v>33</v>
      </c>
      <c r="F454" s="3">
        <v>8</v>
      </c>
      <c r="G454" s="3">
        <v>2</v>
      </c>
      <c r="H454" s="3">
        <v>3</v>
      </c>
      <c r="I454" s="3">
        <v>0</v>
      </c>
      <c r="J454" s="3">
        <v>-20</v>
      </c>
      <c r="K454" s="3">
        <v>-4</v>
      </c>
      <c r="L454" s="3">
        <v>-2</v>
      </c>
      <c r="M454" s="3">
        <v>-2</v>
      </c>
      <c r="N454" s="3">
        <v>0</v>
      </c>
      <c r="O454" s="3">
        <v>0.39393939393939298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15</v>
      </c>
    </row>
    <row r="455" spans="1:28" s="3" customFormat="1" ht="13" x14ac:dyDescent="0.3">
      <c r="A455" s="3" t="s">
        <v>40</v>
      </c>
      <c r="B455" s="3" t="s">
        <v>519</v>
      </c>
      <c r="C455" s="3">
        <v>9</v>
      </c>
      <c r="D455" s="3">
        <v>1.2747875354107601</v>
      </c>
      <c r="E455" s="3">
        <v>34</v>
      </c>
      <c r="F455" s="3">
        <v>8</v>
      </c>
      <c r="G455" s="3">
        <v>2</v>
      </c>
      <c r="H455" s="3">
        <v>3</v>
      </c>
      <c r="I455" s="3">
        <v>0</v>
      </c>
      <c r="J455" s="3">
        <v>-21</v>
      </c>
      <c r="K455" s="3">
        <v>-4</v>
      </c>
      <c r="L455" s="3">
        <v>-2</v>
      </c>
      <c r="M455" s="3">
        <v>-2</v>
      </c>
      <c r="N455" s="3">
        <v>0</v>
      </c>
      <c r="O455" s="3">
        <v>0.38235294117647001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16</v>
      </c>
    </row>
    <row r="456" spans="1:28" s="3" customFormat="1" ht="13" x14ac:dyDescent="0.3">
      <c r="A456" s="3" t="s">
        <v>40</v>
      </c>
      <c r="B456" s="3" t="s">
        <v>520</v>
      </c>
      <c r="C456" s="3">
        <v>9</v>
      </c>
      <c r="D456" s="3">
        <v>1.2747875354107601</v>
      </c>
      <c r="E456" s="3">
        <v>19</v>
      </c>
      <c r="F456" s="3">
        <v>6</v>
      </c>
      <c r="G456" s="3">
        <v>1</v>
      </c>
      <c r="H456" s="3">
        <v>1</v>
      </c>
      <c r="I456" s="3">
        <v>0</v>
      </c>
      <c r="J456" s="3">
        <v>-6</v>
      </c>
      <c r="K456" s="3">
        <v>-2</v>
      </c>
      <c r="L456" s="3">
        <v>-1</v>
      </c>
      <c r="M456" s="3">
        <v>0</v>
      </c>
      <c r="N456" s="3">
        <v>0</v>
      </c>
      <c r="O456" s="3">
        <v>0.68421052631578905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17</v>
      </c>
    </row>
    <row r="457" spans="1:28" s="3" customFormat="1" ht="13" x14ac:dyDescent="0.3">
      <c r="A457" s="3" t="s">
        <v>40</v>
      </c>
      <c r="B457" s="3" t="s">
        <v>521</v>
      </c>
      <c r="C457" s="3">
        <v>9</v>
      </c>
      <c r="D457" s="3">
        <v>1.2747875354107601</v>
      </c>
      <c r="E457" s="3">
        <v>18</v>
      </c>
      <c r="F457" s="3">
        <v>6</v>
      </c>
      <c r="G457" s="3">
        <v>1</v>
      </c>
      <c r="H457" s="3">
        <v>1</v>
      </c>
      <c r="I457" s="3">
        <v>0</v>
      </c>
      <c r="J457" s="3">
        <v>-5</v>
      </c>
      <c r="K457" s="3">
        <v>-2</v>
      </c>
      <c r="L457" s="3">
        <v>-1</v>
      </c>
      <c r="M457" s="3">
        <v>0</v>
      </c>
      <c r="N457" s="3">
        <v>0</v>
      </c>
      <c r="O457" s="3">
        <v>0.72222222222222199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18</v>
      </c>
    </row>
    <row r="458" spans="1:28" s="3" customFormat="1" ht="13" x14ac:dyDescent="0.3">
      <c r="A458" s="3" t="s">
        <v>40</v>
      </c>
      <c r="B458" s="3" t="s">
        <v>522</v>
      </c>
      <c r="C458" s="3">
        <v>8</v>
      </c>
      <c r="D458" s="3">
        <v>1.1331444759206799</v>
      </c>
      <c r="E458" s="3">
        <v>23</v>
      </c>
      <c r="F458" s="3">
        <v>6</v>
      </c>
      <c r="G458" s="3">
        <v>1</v>
      </c>
      <c r="H458" s="3">
        <v>2</v>
      </c>
      <c r="I458" s="3">
        <v>0</v>
      </c>
      <c r="J458" s="3">
        <v>-10</v>
      </c>
      <c r="K458" s="3">
        <v>-2</v>
      </c>
      <c r="L458" s="3">
        <v>-1</v>
      </c>
      <c r="M458" s="3">
        <v>-1</v>
      </c>
      <c r="N458" s="3">
        <v>0</v>
      </c>
      <c r="O458" s="3">
        <v>0.56521739130434701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19</v>
      </c>
    </row>
    <row r="459" spans="1:28" s="3" customFormat="1" ht="13" x14ac:dyDescent="0.3">
      <c r="A459" s="3" t="s">
        <v>40</v>
      </c>
      <c r="B459" s="3" t="s">
        <v>523</v>
      </c>
      <c r="C459" s="3">
        <v>8</v>
      </c>
      <c r="D459" s="3">
        <v>1.1331444759206799</v>
      </c>
      <c r="E459" s="3">
        <v>21</v>
      </c>
      <c r="F459" s="3">
        <v>6</v>
      </c>
      <c r="G459" s="3">
        <v>1</v>
      </c>
      <c r="H459" s="3">
        <v>1</v>
      </c>
      <c r="I459" s="3">
        <v>0</v>
      </c>
      <c r="J459" s="3">
        <v>-8</v>
      </c>
      <c r="K459" s="3">
        <v>-2</v>
      </c>
      <c r="L459" s="3">
        <v>-1</v>
      </c>
      <c r="M459" s="3">
        <v>0</v>
      </c>
      <c r="N459" s="3">
        <v>0</v>
      </c>
      <c r="O459" s="3">
        <v>0.61904761904761896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20</v>
      </c>
    </row>
    <row r="460" spans="1:28" s="3" customFormat="1" ht="13" x14ac:dyDescent="0.3">
      <c r="A460" s="3" t="s">
        <v>40</v>
      </c>
      <c r="B460" s="3" t="s">
        <v>524</v>
      </c>
      <c r="C460" s="3">
        <v>7</v>
      </c>
      <c r="D460" s="3">
        <v>0.99150141643059397</v>
      </c>
      <c r="E460" s="3">
        <v>23</v>
      </c>
      <c r="F460" s="3">
        <v>6</v>
      </c>
      <c r="G460" s="3">
        <v>1</v>
      </c>
      <c r="H460" s="3">
        <v>2</v>
      </c>
      <c r="I460" s="3">
        <v>0</v>
      </c>
      <c r="J460" s="3">
        <v>-10</v>
      </c>
      <c r="K460" s="3">
        <v>-2</v>
      </c>
      <c r="L460" s="3">
        <v>-1</v>
      </c>
      <c r="M460" s="3">
        <v>-1</v>
      </c>
      <c r="N460" s="3">
        <v>0</v>
      </c>
      <c r="O460" s="3">
        <v>0.56521739130434701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21</v>
      </c>
    </row>
    <row r="461" spans="1:28" s="3" customFormat="1" ht="13" x14ac:dyDescent="0.3">
      <c r="A461" s="3" t="s">
        <v>40</v>
      </c>
      <c r="B461" s="3" t="s">
        <v>525</v>
      </c>
      <c r="C461" s="3">
        <v>7</v>
      </c>
      <c r="D461" s="3">
        <v>0.99150141643059397</v>
      </c>
      <c r="E461" s="3">
        <v>27</v>
      </c>
      <c r="F461" s="3">
        <v>8</v>
      </c>
      <c r="G461" s="3">
        <v>1</v>
      </c>
      <c r="H461" s="3">
        <v>1</v>
      </c>
      <c r="I461" s="3">
        <v>0</v>
      </c>
      <c r="J461" s="3">
        <v>-14</v>
      </c>
      <c r="K461" s="3">
        <v>-4</v>
      </c>
      <c r="L461" s="3">
        <v>-1</v>
      </c>
      <c r="M461" s="3">
        <v>0</v>
      </c>
      <c r="N461" s="3">
        <v>0</v>
      </c>
      <c r="O461" s="3">
        <v>0.48148148148148101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22</v>
      </c>
    </row>
    <row r="462" spans="1:28" s="3" customFormat="1" ht="13" x14ac:dyDescent="0.3">
      <c r="A462" s="3" t="s">
        <v>40</v>
      </c>
      <c r="B462" s="3" t="s">
        <v>526</v>
      </c>
      <c r="C462" s="3">
        <v>7</v>
      </c>
      <c r="D462" s="3">
        <v>0.99150141643059397</v>
      </c>
      <c r="E462" s="3">
        <v>21</v>
      </c>
      <c r="F462" s="3">
        <v>6</v>
      </c>
      <c r="G462" s="3">
        <v>1</v>
      </c>
      <c r="H462" s="3">
        <v>1</v>
      </c>
      <c r="I462" s="3">
        <v>0</v>
      </c>
      <c r="J462" s="3">
        <v>-8</v>
      </c>
      <c r="K462" s="3">
        <v>-2</v>
      </c>
      <c r="L462" s="3">
        <v>-1</v>
      </c>
      <c r="M462" s="3">
        <v>0</v>
      </c>
      <c r="N462" s="3">
        <v>0</v>
      </c>
      <c r="O462" s="3">
        <v>0.61904761904761896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23</v>
      </c>
    </row>
    <row r="463" spans="1:28" s="3" customFormat="1" ht="13" x14ac:dyDescent="0.3">
      <c r="A463" s="3" t="s">
        <v>40</v>
      </c>
      <c r="B463" s="3" t="s">
        <v>527</v>
      </c>
      <c r="C463" s="3">
        <v>6</v>
      </c>
      <c r="D463" s="3">
        <v>0.84985835694051004</v>
      </c>
      <c r="E463" s="3">
        <v>22</v>
      </c>
      <c r="F463" s="3">
        <v>7</v>
      </c>
      <c r="G463" s="3">
        <v>1</v>
      </c>
      <c r="H463" s="3">
        <v>1</v>
      </c>
      <c r="I463" s="3">
        <v>0</v>
      </c>
      <c r="J463" s="3">
        <v>-9</v>
      </c>
      <c r="K463" s="3">
        <v>-3</v>
      </c>
      <c r="L463" s="3">
        <v>-1</v>
      </c>
      <c r="M463" s="3">
        <v>0</v>
      </c>
      <c r="N463" s="3">
        <v>0</v>
      </c>
      <c r="O463" s="3">
        <v>0.59090909090909005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24</v>
      </c>
    </row>
    <row r="464" spans="1:28" s="3" customFormat="1" ht="13" x14ac:dyDescent="0.3">
      <c r="A464" s="3" t="s">
        <v>40</v>
      </c>
      <c r="B464" s="3" t="s">
        <v>528</v>
      </c>
      <c r="C464" s="3">
        <v>6</v>
      </c>
      <c r="D464" s="3">
        <v>0.84985835694051004</v>
      </c>
      <c r="E464" s="3">
        <v>29</v>
      </c>
      <c r="F464" s="3">
        <v>8</v>
      </c>
      <c r="G464" s="3">
        <v>2</v>
      </c>
      <c r="H464" s="3">
        <v>1</v>
      </c>
      <c r="I464" s="3">
        <v>0</v>
      </c>
      <c r="J464" s="3">
        <v>-16</v>
      </c>
      <c r="K464" s="3">
        <v>-4</v>
      </c>
      <c r="L464" s="3">
        <v>-2</v>
      </c>
      <c r="M464" s="3">
        <v>0</v>
      </c>
      <c r="N464" s="3">
        <v>0</v>
      </c>
      <c r="O464" s="3">
        <v>0.44827586206896503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25</v>
      </c>
    </row>
    <row r="465" spans="1:28" s="3" customFormat="1" ht="13" x14ac:dyDescent="0.3">
      <c r="A465" s="3" t="s">
        <v>40</v>
      </c>
      <c r="B465" s="3" t="s">
        <v>529</v>
      </c>
      <c r="C465" s="3">
        <v>6</v>
      </c>
      <c r="D465" s="3">
        <v>0.84985835694051004</v>
      </c>
      <c r="E465" s="3">
        <v>29</v>
      </c>
      <c r="F465" s="3">
        <v>7</v>
      </c>
      <c r="G465" s="3">
        <v>1</v>
      </c>
      <c r="H465" s="3">
        <v>3</v>
      </c>
      <c r="I465" s="3">
        <v>0</v>
      </c>
      <c r="J465" s="3">
        <v>-16</v>
      </c>
      <c r="K465" s="3">
        <v>-3</v>
      </c>
      <c r="L465" s="3">
        <v>-1</v>
      </c>
      <c r="M465" s="3">
        <v>-2</v>
      </c>
      <c r="N465" s="3">
        <v>0</v>
      </c>
      <c r="O465" s="3">
        <v>0.44827586206896503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26</v>
      </c>
    </row>
    <row r="466" spans="1:28" s="3" customFormat="1" ht="13" x14ac:dyDescent="0.3">
      <c r="A466" s="3" t="s">
        <v>40</v>
      </c>
      <c r="B466" s="3" t="s">
        <v>530</v>
      </c>
      <c r="C466" s="3">
        <v>6</v>
      </c>
      <c r="D466" s="3">
        <v>0.84985835694051004</v>
      </c>
      <c r="E466" s="3">
        <v>21</v>
      </c>
      <c r="F466" s="3">
        <v>6</v>
      </c>
      <c r="G466" s="3">
        <v>1</v>
      </c>
      <c r="H466" s="3">
        <v>1</v>
      </c>
      <c r="I466" s="3">
        <v>0</v>
      </c>
      <c r="J466" s="3">
        <v>-8</v>
      </c>
      <c r="K466" s="3">
        <v>-2</v>
      </c>
      <c r="L466" s="3">
        <v>-1</v>
      </c>
      <c r="M466" s="3">
        <v>0</v>
      </c>
      <c r="N466" s="3">
        <v>0</v>
      </c>
      <c r="O466" s="3">
        <v>0.61904761904761896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27</v>
      </c>
    </row>
    <row r="467" spans="1:28" s="3" customFormat="1" ht="13" x14ac:dyDescent="0.3">
      <c r="A467" s="3" t="s">
        <v>40</v>
      </c>
      <c r="B467" s="3" t="s">
        <v>531</v>
      </c>
      <c r="C467" s="3">
        <v>5</v>
      </c>
      <c r="D467" s="3">
        <v>0.708215297450425</v>
      </c>
      <c r="E467" s="3">
        <v>23</v>
      </c>
      <c r="F467" s="3">
        <v>7</v>
      </c>
      <c r="G467" s="3">
        <v>1</v>
      </c>
      <c r="H467" s="3">
        <v>1</v>
      </c>
      <c r="I467" s="3">
        <v>0</v>
      </c>
      <c r="J467" s="3">
        <v>-10</v>
      </c>
      <c r="K467" s="3">
        <v>-3</v>
      </c>
      <c r="L467" s="3">
        <v>-1</v>
      </c>
      <c r="M467" s="3">
        <v>0</v>
      </c>
      <c r="N467" s="3">
        <v>0</v>
      </c>
      <c r="O467" s="3">
        <v>0.56521739130434701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28</v>
      </c>
    </row>
    <row r="468" spans="1:28" s="3" customFormat="1" ht="13" x14ac:dyDescent="0.3">
      <c r="A468" s="3" t="s">
        <v>40</v>
      </c>
      <c r="B468" s="3" t="s">
        <v>532</v>
      </c>
      <c r="C468" s="3">
        <v>5</v>
      </c>
      <c r="D468" s="3">
        <v>0.708215297450425</v>
      </c>
      <c r="E468" s="3">
        <v>19</v>
      </c>
      <c r="F468" s="3">
        <v>6</v>
      </c>
      <c r="G468" s="3">
        <v>1</v>
      </c>
      <c r="H468" s="3">
        <v>1</v>
      </c>
      <c r="I468" s="3">
        <v>0</v>
      </c>
      <c r="J468" s="3">
        <v>-6</v>
      </c>
      <c r="K468" s="3">
        <v>-2</v>
      </c>
      <c r="L468" s="3">
        <v>-1</v>
      </c>
      <c r="M468" s="3">
        <v>0</v>
      </c>
      <c r="N468" s="3">
        <v>0</v>
      </c>
      <c r="O468" s="3">
        <v>0.68421052631578905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29</v>
      </c>
    </row>
    <row r="469" spans="1:28" s="3" customFormat="1" ht="13" x14ac:dyDescent="0.3">
      <c r="A469" s="3" t="s">
        <v>40</v>
      </c>
      <c r="B469" s="3" t="s">
        <v>533</v>
      </c>
      <c r="C469" s="3">
        <v>5</v>
      </c>
      <c r="D469" s="3">
        <v>0.708215297450425</v>
      </c>
      <c r="E469" s="3">
        <v>25</v>
      </c>
      <c r="F469" s="3">
        <v>7</v>
      </c>
      <c r="G469" s="3">
        <v>2</v>
      </c>
      <c r="H469" s="3">
        <v>1</v>
      </c>
      <c r="I469" s="3">
        <v>0</v>
      </c>
      <c r="J469" s="3">
        <v>-12</v>
      </c>
      <c r="K469" s="3">
        <v>-3</v>
      </c>
      <c r="L469" s="3">
        <v>-2</v>
      </c>
      <c r="M469" s="3">
        <v>0</v>
      </c>
      <c r="N469" s="3">
        <v>0</v>
      </c>
      <c r="O469" s="3">
        <v>0.52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30</v>
      </c>
    </row>
    <row r="470" spans="1:28" s="3" customFormat="1" ht="13" x14ac:dyDescent="0.3">
      <c r="A470" s="3" t="s">
        <v>40</v>
      </c>
      <c r="B470" s="3" t="s">
        <v>534</v>
      </c>
      <c r="C470" s="3">
        <v>4</v>
      </c>
      <c r="D470" s="3">
        <v>0.56657223796033995</v>
      </c>
      <c r="E470" s="3">
        <v>23</v>
      </c>
      <c r="F470" s="3">
        <v>6</v>
      </c>
      <c r="G470" s="3">
        <v>1</v>
      </c>
      <c r="H470" s="3">
        <v>2</v>
      </c>
      <c r="I470" s="3">
        <v>0</v>
      </c>
      <c r="J470" s="3">
        <v>-10</v>
      </c>
      <c r="K470" s="3">
        <v>-2</v>
      </c>
      <c r="L470" s="3">
        <v>-1</v>
      </c>
      <c r="M470" s="3">
        <v>-1</v>
      </c>
      <c r="N470" s="3">
        <v>0</v>
      </c>
      <c r="O470" s="3">
        <v>0.56521739130434701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31</v>
      </c>
    </row>
    <row r="471" spans="1:28" s="3" customFormat="1" ht="13" x14ac:dyDescent="0.3">
      <c r="A471" s="3" t="s">
        <v>40</v>
      </c>
      <c r="B471" s="3" t="s">
        <v>535</v>
      </c>
      <c r="C471" s="3">
        <v>4</v>
      </c>
      <c r="D471" s="3">
        <v>0.56657223796033995</v>
      </c>
      <c r="E471" s="3">
        <v>17</v>
      </c>
      <c r="F471" s="3">
        <v>5</v>
      </c>
      <c r="G471" s="3">
        <v>1</v>
      </c>
      <c r="H471" s="3">
        <v>1</v>
      </c>
      <c r="I471" s="3">
        <v>0</v>
      </c>
      <c r="J471" s="3">
        <v>-4</v>
      </c>
      <c r="K471" s="3">
        <v>-1</v>
      </c>
      <c r="L471" s="3">
        <v>-1</v>
      </c>
      <c r="M471" s="3">
        <v>0</v>
      </c>
      <c r="N471" s="3">
        <v>0</v>
      </c>
      <c r="O471" s="3">
        <v>0.76470588235294101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8" s="3" customFormat="1" ht="13" x14ac:dyDescent="0.3">
      <c r="A472" s="3" t="s">
        <v>40</v>
      </c>
      <c r="B472" s="3" t="s">
        <v>536</v>
      </c>
      <c r="C472" s="3">
        <v>4</v>
      </c>
      <c r="D472" s="3">
        <v>0.56657223796033995</v>
      </c>
      <c r="E472" s="3">
        <v>23</v>
      </c>
      <c r="F472" s="3">
        <v>6</v>
      </c>
      <c r="G472" s="3">
        <v>1</v>
      </c>
      <c r="H472" s="3">
        <v>2</v>
      </c>
      <c r="I472" s="3">
        <v>0</v>
      </c>
      <c r="J472" s="3">
        <v>-10</v>
      </c>
      <c r="K472" s="3">
        <v>-2</v>
      </c>
      <c r="L472" s="3">
        <v>-1</v>
      </c>
      <c r="M472" s="3">
        <v>-1</v>
      </c>
      <c r="N472" s="3">
        <v>0</v>
      </c>
      <c r="O472" s="3">
        <v>0.56521739130434701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8" s="3" customFormat="1" ht="13" x14ac:dyDescent="0.3">
      <c r="A473" s="3" t="s">
        <v>40</v>
      </c>
      <c r="B473" s="3" t="s">
        <v>537</v>
      </c>
      <c r="C473" s="3">
        <v>4</v>
      </c>
      <c r="D473" s="3">
        <v>0.56657223796033995</v>
      </c>
      <c r="E473" s="3">
        <v>22</v>
      </c>
      <c r="F473" s="3">
        <v>8</v>
      </c>
      <c r="G473" s="3">
        <v>1</v>
      </c>
      <c r="H473" s="3">
        <v>1</v>
      </c>
      <c r="I473" s="3">
        <v>0</v>
      </c>
      <c r="J473" s="3">
        <v>-9</v>
      </c>
      <c r="K473" s="3">
        <v>-4</v>
      </c>
      <c r="L473" s="3">
        <v>-1</v>
      </c>
      <c r="M473" s="3">
        <v>0</v>
      </c>
      <c r="N473" s="3">
        <v>0</v>
      </c>
      <c r="O473" s="3">
        <v>0.59090909090909005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8" s="3" customFormat="1" ht="13" x14ac:dyDescent="0.3">
      <c r="A474" s="3" t="s">
        <v>40</v>
      </c>
      <c r="B474" s="3" t="s">
        <v>538</v>
      </c>
      <c r="C474" s="3">
        <v>4</v>
      </c>
      <c r="D474" s="3">
        <v>0.56657223796033995</v>
      </c>
      <c r="E474" s="3">
        <v>19</v>
      </c>
      <c r="F474" s="3">
        <v>6</v>
      </c>
      <c r="G474" s="3">
        <v>1</v>
      </c>
      <c r="H474" s="3">
        <v>1</v>
      </c>
      <c r="I474" s="3">
        <v>0</v>
      </c>
      <c r="J474" s="3">
        <v>-6</v>
      </c>
      <c r="K474" s="3">
        <v>-2</v>
      </c>
      <c r="L474" s="3">
        <v>-1</v>
      </c>
      <c r="M474" s="3">
        <v>0</v>
      </c>
      <c r="N474" s="3">
        <v>0</v>
      </c>
      <c r="O474" s="3">
        <v>0.68421052631578905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8" s="3" customFormat="1" ht="13" x14ac:dyDescent="0.3">
      <c r="A475" s="3" t="s">
        <v>40</v>
      </c>
      <c r="B475" s="3" t="s">
        <v>503</v>
      </c>
      <c r="E475" s="3">
        <v>13</v>
      </c>
      <c r="F475" s="3">
        <v>4</v>
      </c>
      <c r="G475" s="3">
        <v>0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8" x14ac:dyDescent="0.35">
      <c r="A476" s="3"/>
    </row>
    <row r="477" spans="1:28" s="3" customFormat="1" ht="13" x14ac:dyDescent="0.3">
      <c r="A477" s="3" t="s">
        <v>99</v>
      </c>
      <c r="B477" s="3" t="s">
        <v>541</v>
      </c>
      <c r="C477" s="3" t="s">
        <v>4</v>
      </c>
      <c r="D477" s="3" t="s">
        <v>4</v>
      </c>
      <c r="E477" s="3">
        <v>18</v>
      </c>
      <c r="F477" s="3">
        <v>6</v>
      </c>
      <c r="G477" s="3">
        <v>0</v>
      </c>
      <c r="H477" s="3">
        <v>1</v>
      </c>
      <c r="I477" s="3">
        <v>0</v>
      </c>
    </row>
    <row r="478" spans="1:28" s="3" customFormat="1" ht="13" x14ac:dyDescent="0.3">
      <c r="A478" s="3" t="s">
        <v>100</v>
      </c>
      <c r="B478" s="3" t="s">
        <v>542</v>
      </c>
      <c r="C478" s="3">
        <v>81</v>
      </c>
      <c r="D478" s="3">
        <v>14.8623853211009</v>
      </c>
      <c r="E478" s="3">
        <v>17</v>
      </c>
      <c r="F478" s="3">
        <v>5</v>
      </c>
      <c r="G478" s="3">
        <v>0</v>
      </c>
      <c r="H478" s="3">
        <v>1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1.0588235294117601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</row>
    <row r="479" spans="1:28" s="3" customFormat="1" ht="13" x14ac:dyDescent="0.3">
      <c r="A479" s="3" t="s">
        <v>100</v>
      </c>
      <c r="B479" s="3" t="s">
        <v>543</v>
      </c>
      <c r="C479" s="3">
        <v>42</v>
      </c>
      <c r="D479" s="3">
        <v>7.7064220183486203</v>
      </c>
      <c r="E479" s="3">
        <v>13</v>
      </c>
      <c r="F479" s="3">
        <v>4</v>
      </c>
      <c r="G479" s="3">
        <v>0</v>
      </c>
      <c r="H479" s="3">
        <v>1</v>
      </c>
      <c r="I479" s="3">
        <v>0</v>
      </c>
      <c r="J479" s="3">
        <v>5</v>
      </c>
      <c r="K479" s="3">
        <v>2</v>
      </c>
      <c r="L479" s="3">
        <v>0</v>
      </c>
      <c r="M479" s="3">
        <v>0</v>
      </c>
      <c r="N479" s="3">
        <v>0</v>
      </c>
      <c r="O479" s="3">
        <v>1.3846153846153799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2</v>
      </c>
    </row>
    <row r="480" spans="1:28" s="3" customFormat="1" ht="13" x14ac:dyDescent="0.3">
      <c r="A480" s="3" t="s">
        <v>100</v>
      </c>
      <c r="B480" s="3" t="s">
        <v>544</v>
      </c>
      <c r="C480" s="3">
        <v>36</v>
      </c>
      <c r="D480" s="3">
        <v>6.6055045871559601</v>
      </c>
      <c r="E480" s="3">
        <v>13</v>
      </c>
      <c r="F480" s="3">
        <v>4</v>
      </c>
      <c r="G480" s="3">
        <v>0</v>
      </c>
      <c r="H480" s="3">
        <v>1</v>
      </c>
      <c r="I480" s="3">
        <v>0</v>
      </c>
      <c r="J480" s="3">
        <v>5</v>
      </c>
      <c r="K480" s="3">
        <v>2</v>
      </c>
      <c r="L480" s="3">
        <v>0</v>
      </c>
      <c r="M480" s="3">
        <v>0</v>
      </c>
      <c r="N480" s="3">
        <v>0</v>
      </c>
      <c r="O480" s="3">
        <v>1.3846153846153799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3</v>
      </c>
    </row>
    <row r="481" spans="1:28" s="3" customFormat="1" ht="13" x14ac:dyDescent="0.3">
      <c r="A481" s="3" t="s">
        <v>100</v>
      </c>
      <c r="B481" s="3" t="s">
        <v>545</v>
      </c>
      <c r="C481" s="3">
        <v>35</v>
      </c>
      <c r="D481" s="3">
        <v>6.4220183486238502</v>
      </c>
      <c r="E481" s="3">
        <v>17</v>
      </c>
      <c r="F481" s="3">
        <v>5</v>
      </c>
      <c r="G481" s="3">
        <v>0</v>
      </c>
      <c r="H481" s="3">
        <v>1</v>
      </c>
      <c r="I481" s="3">
        <v>0</v>
      </c>
      <c r="J481" s="3">
        <v>1</v>
      </c>
      <c r="K481" s="3">
        <v>1</v>
      </c>
      <c r="L481" s="3">
        <v>0</v>
      </c>
      <c r="M481" s="3">
        <v>0</v>
      </c>
      <c r="N481" s="3">
        <v>0</v>
      </c>
      <c r="O481" s="3">
        <v>1.0588235294117601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4</v>
      </c>
    </row>
    <row r="482" spans="1:28" s="3" customFormat="1" ht="13" x14ac:dyDescent="0.3">
      <c r="A482" s="3" t="s">
        <v>100</v>
      </c>
      <c r="B482" s="3" t="s">
        <v>546</v>
      </c>
      <c r="C482" s="3">
        <v>30</v>
      </c>
      <c r="D482" s="3">
        <v>5.5045871559632999</v>
      </c>
      <c r="E482" s="3">
        <v>27</v>
      </c>
      <c r="F482" s="3">
        <v>7</v>
      </c>
      <c r="G482" s="3">
        <v>1</v>
      </c>
      <c r="H482" s="3">
        <v>2</v>
      </c>
      <c r="I482" s="3">
        <v>0</v>
      </c>
      <c r="J482" s="3">
        <v>-9</v>
      </c>
      <c r="K482" s="3">
        <v>-1</v>
      </c>
      <c r="L482" s="3">
        <v>-1</v>
      </c>
      <c r="M482" s="3">
        <v>-1</v>
      </c>
      <c r="N482" s="3">
        <v>0</v>
      </c>
      <c r="O482" s="3">
        <v>0.66666666666666596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5</v>
      </c>
    </row>
    <row r="483" spans="1:28" s="3" customFormat="1" ht="13" x14ac:dyDescent="0.3">
      <c r="A483" s="3" t="s">
        <v>100</v>
      </c>
      <c r="B483" s="3" t="s">
        <v>547</v>
      </c>
      <c r="C483" s="3">
        <v>27</v>
      </c>
      <c r="D483" s="3">
        <v>4.9541284403669703</v>
      </c>
      <c r="E483" s="3">
        <v>19</v>
      </c>
      <c r="F483" s="3">
        <v>5</v>
      </c>
      <c r="G483" s="3">
        <v>0</v>
      </c>
      <c r="H483" s="3">
        <v>2</v>
      </c>
      <c r="I483" s="3">
        <v>0</v>
      </c>
      <c r="J483" s="3">
        <v>-1</v>
      </c>
      <c r="K483" s="3">
        <v>1</v>
      </c>
      <c r="L483" s="3">
        <v>0</v>
      </c>
      <c r="M483" s="3">
        <v>-1</v>
      </c>
      <c r="N483" s="3">
        <v>0</v>
      </c>
      <c r="O483" s="3">
        <v>0.94736842105263097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6</v>
      </c>
    </row>
    <row r="484" spans="1:28" s="3" customFormat="1" ht="13" x14ac:dyDescent="0.3">
      <c r="A484" s="3" t="s">
        <v>100</v>
      </c>
      <c r="B484" s="3" t="s">
        <v>548</v>
      </c>
      <c r="C484" s="3">
        <v>22</v>
      </c>
      <c r="D484" s="3">
        <v>4.03669724770642</v>
      </c>
      <c r="E484" s="3">
        <v>19</v>
      </c>
      <c r="F484" s="3">
        <v>5</v>
      </c>
      <c r="G484" s="3">
        <v>0</v>
      </c>
      <c r="H484" s="3">
        <v>2</v>
      </c>
      <c r="I484" s="3">
        <v>0</v>
      </c>
      <c r="J484" s="3">
        <v>-1</v>
      </c>
      <c r="K484" s="3">
        <v>1</v>
      </c>
      <c r="L484" s="3">
        <v>0</v>
      </c>
      <c r="M484" s="3">
        <v>-1</v>
      </c>
      <c r="N484" s="3">
        <v>0</v>
      </c>
      <c r="O484" s="3">
        <v>0.94736842105263097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7</v>
      </c>
    </row>
    <row r="485" spans="1:28" s="3" customFormat="1" ht="13" x14ac:dyDescent="0.3">
      <c r="A485" s="3" t="s">
        <v>100</v>
      </c>
      <c r="B485" s="3" t="s">
        <v>549</v>
      </c>
      <c r="C485" s="3">
        <v>13</v>
      </c>
      <c r="D485" s="3">
        <v>2.3853211009174302</v>
      </c>
      <c r="E485" s="3">
        <v>13</v>
      </c>
      <c r="F485" s="3">
        <v>4</v>
      </c>
      <c r="G485" s="3">
        <v>0</v>
      </c>
      <c r="H485" s="3">
        <v>1</v>
      </c>
      <c r="I485" s="3">
        <v>0</v>
      </c>
      <c r="J485" s="3">
        <v>5</v>
      </c>
      <c r="K485" s="3">
        <v>2</v>
      </c>
      <c r="L485" s="3">
        <v>0</v>
      </c>
      <c r="M485" s="3">
        <v>0</v>
      </c>
      <c r="N485" s="3">
        <v>0</v>
      </c>
      <c r="O485" s="3">
        <v>1.3846153846153799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8</v>
      </c>
    </row>
    <row r="486" spans="1:28" s="3" customFormat="1" ht="13" x14ac:dyDescent="0.3">
      <c r="A486" s="3" t="s">
        <v>100</v>
      </c>
      <c r="B486" s="3" t="s">
        <v>550</v>
      </c>
      <c r="C486" s="3">
        <v>10</v>
      </c>
      <c r="D486" s="3">
        <v>1.8348623853210999</v>
      </c>
      <c r="E486" s="3">
        <v>27</v>
      </c>
      <c r="F486" s="3">
        <v>7</v>
      </c>
      <c r="G486" s="3">
        <v>1</v>
      </c>
      <c r="H486" s="3">
        <v>2</v>
      </c>
      <c r="I486" s="3">
        <v>0</v>
      </c>
      <c r="J486" s="3">
        <v>-9</v>
      </c>
      <c r="K486" s="3">
        <v>-1</v>
      </c>
      <c r="L486" s="3">
        <v>-1</v>
      </c>
      <c r="M486" s="3">
        <v>-1</v>
      </c>
      <c r="N486" s="3">
        <v>0</v>
      </c>
      <c r="O486" s="3">
        <v>0.66666666666666596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9</v>
      </c>
    </row>
    <row r="487" spans="1:28" s="3" customFormat="1" ht="13" x14ac:dyDescent="0.3">
      <c r="A487" s="3" t="s">
        <v>100</v>
      </c>
      <c r="B487" s="3" t="s">
        <v>551</v>
      </c>
      <c r="C487" s="3">
        <v>10</v>
      </c>
      <c r="D487" s="3">
        <v>1.8348623853210999</v>
      </c>
      <c r="E487" s="3">
        <v>27</v>
      </c>
      <c r="F487" s="3">
        <v>7</v>
      </c>
      <c r="G487" s="3">
        <v>1</v>
      </c>
      <c r="H487" s="3">
        <v>2</v>
      </c>
      <c r="I487" s="3">
        <v>0</v>
      </c>
      <c r="J487" s="3">
        <v>-9</v>
      </c>
      <c r="K487" s="3">
        <v>-1</v>
      </c>
      <c r="L487" s="3">
        <v>-1</v>
      </c>
      <c r="M487" s="3">
        <v>-1</v>
      </c>
      <c r="N487" s="3">
        <v>0</v>
      </c>
      <c r="O487" s="3">
        <v>0.66666666666666596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10</v>
      </c>
    </row>
    <row r="488" spans="1:28" s="3" customFormat="1" ht="13" x14ac:dyDescent="0.3">
      <c r="A488" s="3" t="s">
        <v>100</v>
      </c>
      <c r="B488" s="3" t="s">
        <v>552</v>
      </c>
      <c r="C488" s="3">
        <v>8</v>
      </c>
      <c r="D488" s="3">
        <v>1.4678899082568799</v>
      </c>
      <c r="E488" s="3">
        <v>19</v>
      </c>
      <c r="F488" s="3">
        <v>5</v>
      </c>
      <c r="G488" s="3">
        <v>0</v>
      </c>
      <c r="H488" s="3">
        <v>2</v>
      </c>
      <c r="I488" s="3">
        <v>0</v>
      </c>
      <c r="J488" s="3">
        <v>-1</v>
      </c>
      <c r="K488" s="3">
        <v>1</v>
      </c>
      <c r="L488" s="3">
        <v>0</v>
      </c>
      <c r="M488" s="3">
        <v>-1</v>
      </c>
      <c r="N488" s="3">
        <v>0</v>
      </c>
      <c r="O488" s="3">
        <v>0.94736842105263097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11</v>
      </c>
    </row>
    <row r="489" spans="1:28" s="3" customFormat="1" ht="13" x14ac:dyDescent="0.3">
      <c r="A489" s="3" t="s">
        <v>100</v>
      </c>
      <c r="B489" s="3" t="s">
        <v>553</v>
      </c>
      <c r="C489" s="3">
        <v>8</v>
      </c>
      <c r="D489" s="3">
        <v>1.4678899082568799</v>
      </c>
      <c r="E489" s="3">
        <v>25</v>
      </c>
      <c r="F489" s="3">
        <v>6</v>
      </c>
      <c r="G489" s="3">
        <v>0</v>
      </c>
      <c r="H489" s="3">
        <v>3</v>
      </c>
      <c r="I489" s="3">
        <v>0</v>
      </c>
      <c r="J489" s="3">
        <v>-7</v>
      </c>
      <c r="K489" s="3">
        <v>0</v>
      </c>
      <c r="L489" s="3">
        <v>0</v>
      </c>
      <c r="M489" s="3">
        <v>-2</v>
      </c>
      <c r="N489" s="3">
        <v>0</v>
      </c>
      <c r="O489" s="3">
        <v>0.72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12</v>
      </c>
    </row>
    <row r="490" spans="1:28" s="3" customFormat="1" ht="13" x14ac:dyDescent="0.3">
      <c r="A490" s="3" t="s">
        <v>100</v>
      </c>
      <c r="B490" s="3" t="s">
        <v>554</v>
      </c>
      <c r="C490" s="3">
        <v>7</v>
      </c>
      <c r="D490" s="3">
        <v>1.28440366972477</v>
      </c>
      <c r="E490" s="3">
        <v>27</v>
      </c>
      <c r="F490" s="3">
        <v>7</v>
      </c>
      <c r="G490" s="3">
        <v>1</v>
      </c>
      <c r="H490" s="3">
        <v>2</v>
      </c>
      <c r="I490" s="3">
        <v>0</v>
      </c>
      <c r="J490" s="3">
        <v>-9</v>
      </c>
      <c r="K490" s="3">
        <v>-1</v>
      </c>
      <c r="L490" s="3">
        <v>-1</v>
      </c>
      <c r="M490" s="3">
        <v>-1</v>
      </c>
      <c r="N490" s="3">
        <v>0</v>
      </c>
      <c r="O490" s="3">
        <v>0.66666666666666596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13</v>
      </c>
    </row>
    <row r="491" spans="1:28" s="3" customFormat="1" ht="13" x14ac:dyDescent="0.3">
      <c r="A491" s="3" t="s">
        <v>100</v>
      </c>
      <c r="B491" s="3" t="s">
        <v>555</v>
      </c>
      <c r="C491" s="3">
        <v>7</v>
      </c>
      <c r="D491" s="3">
        <v>1.28440366972477</v>
      </c>
      <c r="E491" s="3">
        <v>13</v>
      </c>
      <c r="F491" s="3">
        <v>4</v>
      </c>
      <c r="G491" s="3">
        <v>0</v>
      </c>
      <c r="H491" s="3">
        <v>1</v>
      </c>
      <c r="I491" s="3">
        <v>0</v>
      </c>
      <c r="J491" s="3">
        <v>5</v>
      </c>
      <c r="K491" s="3">
        <v>2</v>
      </c>
      <c r="L491" s="3">
        <v>0</v>
      </c>
      <c r="M491" s="3">
        <v>0</v>
      </c>
      <c r="N491" s="3">
        <v>0</v>
      </c>
      <c r="O491" s="3">
        <v>1.3846153846153799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14</v>
      </c>
    </row>
    <row r="492" spans="1:28" s="3" customFormat="1" ht="13" x14ac:dyDescent="0.3">
      <c r="A492" s="3" t="s">
        <v>100</v>
      </c>
      <c r="B492" s="3" t="s">
        <v>556</v>
      </c>
      <c r="C492" s="3">
        <v>7</v>
      </c>
      <c r="D492" s="3">
        <v>1.28440366972477</v>
      </c>
      <c r="E492" s="3">
        <v>29</v>
      </c>
      <c r="F492" s="3">
        <v>7</v>
      </c>
      <c r="G492" s="3">
        <v>1</v>
      </c>
      <c r="H492" s="3">
        <v>3</v>
      </c>
      <c r="I492" s="3">
        <v>0</v>
      </c>
      <c r="J492" s="3">
        <v>-11</v>
      </c>
      <c r="K492" s="3">
        <v>-1</v>
      </c>
      <c r="L492" s="3">
        <v>-1</v>
      </c>
      <c r="M492" s="3">
        <v>-2</v>
      </c>
      <c r="N492" s="3">
        <v>0</v>
      </c>
      <c r="O492" s="3">
        <v>0.62068965517241304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15</v>
      </c>
    </row>
    <row r="493" spans="1:28" s="3" customFormat="1" ht="13" x14ac:dyDescent="0.3">
      <c r="A493" s="3" t="s">
        <v>100</v>
      </c>
      <c r="B493" s="3" t="s">
        <v>557</v>
      </c>
      <c r="C493" s="3">
        <v>6</v>
      </c>
      <c r="D493" s="3">
        <v>1.1009174311926599</v>
      </c>
      <c r="E493" s="3">
        <v>29</v>
      </c>
      <c r="F493" s="3">
        <v>7</v>
      </c>
      <c r="G493" s="3">
        <v>1</v>
      </c>
      <c r="H493" s="3">
        <v>3</v>
      </c>
      <c r="I493" s="3">
        <v>0</v>
      </c>
      <c r="J493" s="3">
        <v>-11</v>
      </c>
      <c r="K493" s="3">
        <v>-1</v>
      </c>
      <c r="L493" s="3">
        <v>-1</v>
      </c>
      <c r="M493" s="3">
        <v>-2</v>
      </c>
      <c r="N493" s="3">
        <v>0</v>
      </c>
      <c r="O493" s="3">
        <v>0.62068965517241304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16</v>
      </c>
    </row>
    <row r="494" spans="1:28" s="3" customFormat="1" ht="13" x14ac:dyDescent="0.3">
      <c r="A494" s="3" t="s">
        <v>100</v>
      </c>
      <c r="B494" s="3" t="s">
        <v>558</v>
      </c>
      <c r="C494" s="3">
        <v>6</v>
      </c>
      <c r="D494" s="3">
        <v>1.1009174311926599</v>
      </c>
      <c r="E494" s="3">
        <v>32</v>
      </c>
      <c r="F494" s="3">
        <v>8</v>
      </c>
      <c r="G494" s="3">
        <v>3</v>
      </c>
      <c r="H494" s="3">
        <v>2</v>
      </c>
      <c r="I494" s="3">
        <v>0</v>
      </c>
      <c r="J494" s="3">
        <v>-14</v>
      </c>
      <c r="K494" s="3">
        <v>-2</v>
      </c>
      <c r="L494" s="3">
        <v>-3</v>
      </c>
      <c r="M494" s="3">
        <v>-1</v>
      </c>
      <c r="N494" s="3">
        <v>0</v>
      </c>
      <c r="O494" s="3">
        <v>0.5625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17</v>
      </c>
    </row>
    <row r="495" spans="1:28" s="3" customFormat="1" ht="13" x14ac:dyDescent="0.3">
      <c r="A495" s="3" t="s">
        <v>100</v>
      </c>
      <c r="B495" s="3" t="s">
        <v>559</v>
      </c>
      <c r="C495" s="3">
        <v>6</v>
      </c>
      <c r="D495" s="3">
        <v>1.1009174311926599</v>
      </c>
      <c r="E495" s="3">
        <v>23</v>
      </c>
      <c r="F495" s="3">
        <v>6</v>
      </c>
      <c r="G495" s="3">
        <v>1</v>
      </c>
      <c r="H495" s="3">
        <v>2</v>
      </c>
      <c r="I495" s="3">
        <v>0</v>
      </c>
      <c r="J495" s="3">
        <v>-5</v>
      </c>
      <c r="K495" s="3">
        <v>0</v>
      </c>
      <c r="L495" s="3">
        <v>-1</v>
      </c>
      <c r="M495" s="3">
        <v>-1</v>
      </c>
      <c r="N495" s="3">
        <v>0</v>
      </c>
      <c r="O495" s="3">
        <v>0.78260869565217395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18</v>
      </c>
    </row>
    <row r="496" spans="1:28" s="3" customFormat="1" ht="13" x14ac:dyDescent="0.3">
      <c r="A496" s="3" t="s">
        <v>100</v>
      </c>
      <c r="B496" s="3" t="s">
        <v>560</v>
      </c>
      <c r="C496" s="3">
        <v>5</v>
      </c>
      <c r="D496" s="3">
        <v>0.91743119266054995</v>
      </c>
      <c r="E496" s="3">
        <v>29</v>
      </c>
      <c r="F496" s="3">
        <v>7</v>
      </c>
      <c r="G496" s="3">
        <v>1</v>
      </c>
      <c r="H496" s="3">
        <v>3</v>
      </c>
      <c r="I496" s="3">
        <v>0</v>
      </c>
      <c r="J496" s="3">
        <v>-11</v>
      </c>
      <c r="K496" s="3">
        <v>-1</v>
      </c>
      <c r="L496" s="3">
        <v>-1</v>
      </c>
      <c r="M496" s="3">
        <v>-2</v>
      </c>
      <c r="N496" s="3">
        <v>0</v>
      </c>
      <c r="O496" s="3">
        <v>0.62068965517241304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19</v>
      </c>
    </row>
    <row r="497" spans="1:28" s="3" customFormat="1" ht="13" x14ac:dyDescent="0.3">
      <c r="A497" s="3" t="s">
        <v>100</v>
      </c>
      <c r="B497" s="3" t="s">
        <v>541</v>
      </c>
      <c r="C497" s="3">
        <v>5</v>
      </c>
      <c r="D497" s="3">
        <v>0.91743119266054995</v>
      </c>
      <c r="E497" s="3">
        <v>18</v>
      </c>
      <c r="F497" s="3">
        <v>6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9" spans="1:28" s="3" customFormat="1" ht="13" x14ac:dyDescent="0.3">
      <c r="A499" s="3" t="s">
        <v>104</v>
      </c>
      <c r="B499" s="3" t="s">
        <v>563</v>
      </c>
      <c r="C499" s="3" t="s">
        <v>4</v>
      </c>
      <c r="D499" s="3" t="s">
        <v>4</v>
      </c>
      <c r="E499" s="3">
        <v>23</v>
      </c>
      <c r="F499" s="3">
        <v>8</v>
      </c>
      <c r="G499" s="3">
        <v>0</v>
      </c>
      <c r="H499" s="3">
        <v>1</v>
      </c>
      <c r="I499" s="3">
        <v>0</v>
      </c>
    </row>
    <row r="500" spans="1:28" s="3" customFormat="1" ht="13" x14ac:dyDescent="0.3">
      <c r="A500" s="3" t="s">
        <v>105</v>
      </c>
      <c r="B500" s="3" t="s">
        <v>564</v>
      </c>
      <c r="C500" s="3">
        <v>34</v>
      </c>
      <c r="D500" s="3">
        <v>11.1475409836065</v>
      </c>
      <c r="E500" s="3">
        <v>31</v>
      </c>
      <c r="F500" s="3">
        <v>10</v>
      </c>
      <c r="G500" s="3">
        <v>2</v>
      </c>
      <c r="H500" s="3">
        <v>1</v>
      </c>
      <c r="I500" s="3">
        <v>0</v>
      </c>
      <c r="J500" s="3">
        <v>-8</v>
      </c>
      <c r="K500" s="3">
        <v>-2</v>
      </c>
      <c r="L500" s="3">
        <v>-2</v>
      </c>
      <c r="M500" s="3">
        <v>0</v>
      </c>
      <c r="N500" s="3">
        <v>0</v>
      </c>
      <c r="O500" s="3">
        <v>0.74193548387096697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</row>
    <row r="501" spans="1:28" s="3" customFormat="1" ht="13" x14ac:dyDescent="0.3">
      <c r="A501" s="3" t="s">
        <v>105</v>
      </c>
      <c r="B501" s="3" t="s">
        <v>565</v>
      </c>
      <c r="C501" s="3">
        <v>22</v>
      </c>
      <c r="D501" s="3">
        <v>7.2131147540983598</v>
      </c>
      <c r="E501" s="3">
        <v>23</v>
      </c>
      <c r="F501" s="3">
        <v>9</v>
      </c>
      <c r="G501" s="3">
        <v>0</v>
      </c>
      <c r="H501" s="3">
        <v>1</v>
      </c>
      <c r="I501" s="3">
        <v>0</v>
      </c>
      <c r="J501" s="3">
        <v>0</v>
      </c>
      <c r="K501" s="3">
        <v>-1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2</v>
      </c>
    </row>
    <row r="502" spans="1:28" s="3" customFormat="1" ht="13" x14ac:dyDescent="0.3">
      <c r="A502" s="3" t="s">
        <v>105</v>
      </c>
      <c r="B502" s="3" t="s">
        <v>566</v>
      </c>
      <c r="C502" s="3">
        <v>18</v>
      </c>
      <c r="D502" s="3">
        <v>5.9016393442622901</v>
      </c>
      <c r="E502" s="3">
        <v>31</v>
      </c>
      <c r="F502" s="3">
        <v>10</v>
      </c>
      <c r="G502" s="3">
        <v>2</v>
      </c>
      <c r="H502" s="3">
        <v>1</v>
      </c>
      <c r="I502" s="3">
        <v>0</v>
      </c>
      <c r="J502" s="3">
        <v>-8</v>
      </c>
      <c r="K502" s="3">
        <v>-2</v>
      </c>
      <c r="L502" s="3">
        <v>-2</v>
      </c>
      <c r="M502" s="3">
        <v>0</v>
      </c>
      <c r="N502" s="3">
        <v>0</v>
      </c>
      <c r="O502" s="3">
        <v>0.74193548387096697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3</v>
      </c>
    </row>
    <row r="503" spans="1:28" s="3" customFormat="1" ht="13" x14ac:dyDescent="0.3">
      <c r="A503" s="3" t="s">
        <v>105</v>
      </c>
      <c r="B503" s="3" t="s">
        <v>567</v>
      </c>
      <c r="C503" s="3">
        <v>10</v>
      </c>
      <c r="D503" s="3">
        <v>3.27868852459016</v>
      </c>
      <c r="E503" s="3">
        <v>33</v>
      </c>
      <c r="F503" s="3">
        <v>10</v>
      </c>
      <c r="G503" s="3">
        <v>2</v>
      </c>
      <c r="H503" s="3">
        <v>2</v>
      </c>
      <c r="I503" s="3">
        <v>0</v>
      </c>
      <c r="J503" s="3">
        <v>-10</v>
      </c>
      <c r="K503" s="3">
        <v>-2</v>
      </c>
      <c r="L503" s="3">
        <v>-2</v>
      </c>
      <c r="M503" s="3">
        <v>-1</v>
      </c>
      <c r="N503" s="3">
        <v>0</v>
      </c>
      <c r="O503" s="3">
        <v>0.69696969696969702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4</v>
      </c>
    </row>
    <row r="504" spans="1:28" s="3" customFormat="1" ht="13" x14ac:dyDescent="0.3">
      <c r="A504" s="3" t="s">
        <v>105</v>
      </c>
      <c r="B504" s="3" t="s">
        <v>568</v>
      </c>
      <c r="C504" s="3">
        <v>8</v>
      </c>
      <c r="D504" s="3">
        <v>2.6229508196721301</v>
      </c>
      <c r="E504" s="3">
        <v>45</v>
      </c>
      <c r="F504" s="3">
        <v>12</v>
      </c>
      <c r="G504" s="3">
        <v>4</v>
      </c>
      <c r="H504" s="3">
        <v>3</v>
      </c>
      <c r="I504" s="3">
        <v>0</v>
      </c>
      <c r="J504" s="3">
        <v>-22</v>
      </c>
      <c r="K504" s="3">
        <v>-4</v>
      </c>
      <c r="L504" s="3">
        <v>-4</v>
      </c>
      <c r="M504" s="3">
        <v>-2</v>
      </c>
      <c r="N504" s="3">
        <v>0</v>
      </c>
      <c r="O504" s="3">
        <v>0.51111111111111096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5</v>
      </c>
    </row>
    <row r="505" spans="1:28" s="3" customFormat="1" ht="13" x14ac:dyDescent="0.3">
      <c r="A505" s="3" t="s">
        <v>105</v>
      </c>
      <c r="B505" s="3" t="s">
        <v>569</v>
      </c>
      <c r="C505" s="3">
        <v>7</v>
      </c>
      <c r="D505" s="3">
        <v>2.2950819672131102</v>
      </c>
      <c r="E505" s="3">
        <v>33</v>
      </c>
      <c r="F505" s="3">
        <v>10</v>
      </c>
      <c r="G505" s="3">
        <v>2</v>
      </c>
      <c r="H505" s="3">
        <v>2</v>
      </c>
      <c r="I505" s="3">
        <v>0</v>
      </c>
      <c r="J505" s="3">
        <v>-10</v>
      </c>
      <c r="K505" s="3">
        <v>-2</v>
      </c>
      <c r="L505" s="3">
        <v>-2</v>
      </c>
      <c r="M505" s="3">
        <v>-1</v>
      </c>
      <c r="N505" s="3">
        <v>0</v>
      </c>
      <c r="O505" s="3">
        <v>0.69696969696969702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6</v>
      </c>
    </row>
    <row r="506" spans="1:28" s="3" customFormat="1" ht="13" x14ac:dyDescent="0.3">
      <c r="A506" s="3" t="s">
        <v>105</v>
      </c>
      <c r="B506" s="3" t="s">
        <v>570</v>
      </c>
      <c r="C506" s="3">
        <v>7</v>
      </c>
      <c r="D506" s="3">
        <v>2.2950819672131102</v>
      </c>
      <c r="E506" s="3">
        <v>31</v>
      </c>
      <c r="F506" s="3">
        <v>10</v>
      </c>
      <c r="G506" s="3">
        <v>2</v>
      </c>
      <c r="H506" s="3">
        <v>1</v>
      </c>
      <c r="I506" s="3">
        <v>0</v>
      </c>
      <c r="J506" s="3">
        <v>-8</v>
      </c>
      <c r="K506" s="3">
        <v>-2</v>
      </c>
      <c r="L506" s="3">
        <v>-2</v>
      </c>
      <c r="M506" s="3">
        <v>0</v>
      </c>
      <c r="N506" s="3">
        <v>0</v>
      </c>
      <c r="O506" s="3">
        <v>0.74193548387096697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7</v>
      </c>
    </row>
    <row r="507" spans="1:28" s="3" customFormat="1" ht="13" x14ac:dyDescent="0.3">
      <c r="A507" s="3" t="s">
        <v>105</v>
      </c>
      <c r="B507" s="3" t="s">
        <v>571</v>
      </c>
      <c r="C507" s="3">
        <v>6</v>
      </c>
      <c r="D507" s="3">
        <v>1.9672131147540901</v>
      </c>
      <c r="E507" s="3">
        <v>46</v>
      </c>
      <c r="F507" s="3">
        <v>13</v>
      </c>
      <c r="G507" s="3">
        <v>4</v>
      </c>
      <c r="H507" s="3">
        <v>2</v>
      </c>
      <c r="I507" s="3">
        <v>0</v>
      </c>
      <c r="J507" s="3">
        <v>-23</v>
      </c>
      <c r="K507" s="3">
        <v>-5</v>
      </c>
      <c r="L507" s="3">
        <v>-4</v>
      </c>
      <c r="M507" s="3">
        <v>-1</v>
      </c>
      <c r="N507" s="3">
        <v>0</v>
      </c>
      <c r="O507" s="3">
        <v>0.5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8</v>
      </c>
    </row>
    <row r="508" spans="1:28" s="3" customFormat="1" ht="13" x14ac:dyDescent="0.3">
      <c r="A508" s="3" t="s">
        <v>105</v>
      </c>
      <c r="B508" s="3" t="s">
        <v>572</v>
      </c>
      <c r="C508" s="3">
        <v>6</v>
      </c>
      <c r="D508" s="3">
        <v>1.9672131147540901</v>
      </c>
      <c r="E508" s="3">
        <v>39</v>
      </c>
      <c r="F508" s="3">
        <v>11</v>
      </c>
      <c r="G508" s="3">
        <v>3</v>
      </c>
      <c r="H508" s="3">
        <v>2</v>
      </c>
      <c r="I508" s="3">
        <v>0</v>
      </c>
      <c r="J508" s="3">
        <v>-16</v>
      </c>
      <c r="K508" s="3">
        <v>-3</v>
      </c>
      <c r="L508" s="3">
        <v>-3</v>
      </c>
      <c r="M508" s="3">
        <v>-1</v>
      </c>
      <c r="N508" s="3">
        <v>0</v>
      </c>
      <c r="O508" s="3">
        <v>0.58974358974358898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9</v>
      </c>
    </row>
    <row r="509" spans="1:28" s="3" customFormat="1" ht="13" x14ac:dyDescent="0.3">
      <c r="A509" s="3" t="s">
        <v>105</v>
      </c>
      <c r="B509" s="3" t="s">
        <v>573</v>
      </c>
      <c r="C509" s="3">
        <v>5</v>
      </c>
      <c r="D509" s="3">
        <v>1.63934426229508</v>
      </c>
      <c r="E509" s="3">
        <v>50</v>
      </c>
      <c r="F509" s="3">
        <v>14</v>
      </c>
      <c r="G509" s="3">
        <v>5</v>
      </c>
      <c r="H509" s="3">
        <v>2</v>
      </c>
      <c r="I509" s="3">
        <v>0</v>
      </c>
      <c r="J509" s="3">
        <v>-27</v>
      </c>
      <c r="K509" s="3">
        <v>-6</v>
      </c>
      <c r="L509" s="3">
        <v>-5</v>
      </c>
      <c r="M509" s="3">
        <v>-1</v>
      </c>
      <c r="N509" s="3">
        <v>0</v>
      </c>
      <c r="O509" s="3">
        <v>0.46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10</v>
      </c>
    </row>
    <row r="510" spans="1:28" s="3" customFormat="1" ht="13" x14ac:dyDescent="0.3">
      <c r="A510" s="3" t="s">
        <v>105</v>
      </c>
      <c r="B510" s="3" t="s">
        <v>574</v>
      </c>
      <c r="C510" s="3">
        <v>5</v>
      </c>
      <c r="D510" s="3">
        <v>1.63934426229508</v>
      </c>
      <c r="E510" s="3">
        <v>29</v>
      </c>
      <c r="F510" s="3">
        <v>10</v>
      </c>
      <c r="G510" s="3">
        <v>1</v>
      </c>
      <c r="H510" s="3">
        <v>1</v>
      </c>
      <c r="I510" s="3">
        <v>0</v>
      </c>
      <c r="J510" s="3">
        <v>-6</v>
      </c>
      <c r="K510" s="3">
        <v>-2</v>
      </c>
      <c r="L510" s="3">
        <v>-1</v>
      </c>
      <c r="M510" s="3">
        <v>0</v>
      </c>
      <c r="N510" s="3">
        <v>0</v>
      </c>
      <c r="O510" s="3">
        <v>0.79310344827586199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11</v>
      </c>
    </row>
    <row r="511" spans="1:28" s="3" customFormat="1" ht="13" x14ac:dyDescent="0.3">
      <c r="A511" s="3" t="s">
        <v>105</v>
      </c>
      <c r="B511" s="3" t="s">
        <v>575</v>
      </c>
      <c r="C511" s="3">
        <v>5</v>
      </c>
      <c r="D511" s="3">
        <v>1.63934426229508</v>
      </c>
      <c r="E511" s="3">
        <v>32</v>
      </c>
      <c r="F511" s="3">
        <v>10</v>
      </c>
      <c r="G511" s="3">
        <v>1</v>
      </c>
      <c r="H511" s="3">
        <v>2</v>
      </c>
      <c r="I511" s="3">
        <v>0</v>
      </c>
      <c r="J511" s="3">
        <v>-9</v>
      </c>
      <c r="K511" s="3">
        <v>-2</v>
      </c>
      <c r="L511" s="3">
        <v>-1</v>
      </c>
      <c r="M511" s="3">
        <v>-1</v>
      </c>
      <c r="N511" s="3">
        <v>0</v>
      </c>
      <c r="O511" s="3">
        <v>0.71875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12</v>
      </c>
    </row>
    <row r="512" spans="1:28" s="3" customFormat="1" ht="13" x14ac:dyDescent="0.3">
      <c r="A512" s="3" t="s">
        <v>105</v>
      </c>
      <c r="B512" s="3" t="s">
        <v>576</v>
      </c>
      <c r="C512" s="3">
        <v>5</v>
      </c>
      <c r="D512" s="3">
        <v>1.63934426229508</v>
      </c>
      <c r="E512" s="3">
        <v>29</v>
      </c>
      <c r="F512" s="3">
        <v>10</v>
      </c>
      <c r="G512" s="3">
        <v>1</v>
      </c>
      <c r="H512" s="3">
        <v>1</v>
      </c>
      <c r="I512" s="3">
        <v>0</v>
      </c>
      <c r="J512" s="3">
        <v>-6</v>
      </c>
      <c r="K512" s="3">
        <v>-2</v>
      </c>
      <c r="L512" s="3">
        <v>-1</v>
      </c>
      <c r="M512" s="3">
        <v>0</v>
      </c>
      <c r="N512" s="3">
        <v>0</v>
      </c>
      <c r="O512" s="3">
        <v>0.79310344827586199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13</v>
      </c>
    </row>
    <row r="513" spans="1:28" s="3" customFormat="1" ht="13" x14ac:dyDescent="0.3">
      <c r="A513" s="3" t="s">
        <v>105</v>
      </c>
      <c r="B513" s="3" t="s">
        <v>577</v>
      </c>
      <c r="C513" s="3">
        <v>4</v>
      </c>
      <c r="D513" s="3">
        <v>1.3114754098360599</v>
      </c>
      <c r="E513" s="3">
        <v>23</v>
      </c>
      <c r="F513" s="3">
        <v>9</v>
      </c>
      <c r="G513" s="3">
        <v>0</v>
      </c>
      <c r="H513" s="3">
        <v>1</v>
      </c>
      <c r="I513" s="3">
        <v>0</v>
      </c>
      <c r="J513" s="3">
        <v>0</v>
      </c>
      <c r="K513" s="3">
        <v>-1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14</v>
      </c>
    </row>
    <row r="514" spans="1:28" s="3" customFormat="1" ht="13" x14ac:dyDescent="0.3">
      <c r="A514" s="3" t="s">
        <v>105</v>
      </c>
      <c r="B514" s="3" t="s">
        <v>578</v>
      </c>
      <c r="C514" s="3">
        <v>4</v>
      </c>
      <c r="D514" s="3">
        <v>1.3114754098360599</v>
      </c>
      <c r="E514" s="3">
        <v>33</v>
      </c>
      <c r="F514" s="3">
        <v>10</v>
      </c>
      <c r="G514" s="3">
        <v>2</v>
      </c>
      <c r="H514" s="3">
        <v>2</v>
      </c>
      <c r="I514" s="3">
        <v>0</v>
      </c>
      <c r="J514" s="3">
        <v>-10</v>
      </c>
      <c r="K514" s="3">
        <v>-2</v>
      </c>
      <c r="L514" s="3">
        <v>-2</v>
      </c>
      <c r="M514" s="3">
        <v>-1</v>
      </c>
      <c r="N514" s="3">
        <v>0</v>
      </c>
      <c r="O514" s="3">
        <v>0.69696969696969702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15</v>
      </c>
    </row>
    <row r="515" spans="1:28" s="3" customFormat="1" ht="13" x14ac:dyDescent="0.3">
      <c r="A515" s="3" t="s">
        <v>105</v>
      </c>
      <c r="B515" s="3" t="s">
        <v>579</v>
      </c>
      <c r="C515" s="3">
        <v>4</v>
      </c>
      <c r="D515" s="3">
        <v>1.3114754098360599</v>
      </c>
      <c r="E515" s="3">
        <v>19</v>
      </c>
      <c r="F515" s="3">
        <v>7</v>
      </c>
      <c r="G515" s="3">
        <v>0</v>
      </c>
      <c r="H515" s="3">
        <v>1</v>
      </c>
      <c r="I515" s="3">
        <v>0</v>
      </c>
      <c r="J515" s="3">
        <v>4</v>
      </c>
      <c r="K515" s="3">
        <v>1</v>
      </c>
      <c r="L515" s="3">
        <v>0</v>
      </c>
      <c r="M515" s="3">
        <v>0</v>
      </c>
      <c r="N515" s="3">
        <v>0</v>
      </c>
      <c r="O515" s="3">
        <v>1.2105263157894699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16</v>
      </c>
    </row>
    <row r="516" spans="1:28" s="3" customFormat="1" ht="13" x14ac:dyDescent="0.3">
      <c r="A516" s="3" t="s">
        <v>105</v>
      </c>
      <c r="B516" s="3" t="s">
        <v>580</v>
      </c>
      <c r="C516" s="3">
        <v>4</v>
      </c>
      <c r="D516" s="3">
        <v>1.3114754098360599</v>
      </c>
      <c r="E516" s="3">
        <v>33</v>
      </c>
      <c r="F516" s="3">
        <v>10</v>
      </c>
      <c r="G516" s="3">
        <v>2</v>
      </c>
      <c r="H516" s="3">
        <v>2</v>
      </c>
      <c r="I516" s="3">
        <v>0</v>
      </c>
      <c r="J516" s="3">
        <v>-10</v>
      </c>
      <c r="K516" s="3">
        <v>-2</v>
      </c>
      <c r="L516" s="3">
        <v>-2</v>
      </c>
      <c r="M516" s="3">
        <v>-1</v>
      </c>
      <c r="N516" s="3">
        <v>0</v>
      </c>
      <c r="O516" s="3">
        <v>0.69696969696969702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17</v>
      </c>
    </row>
    <row r="517" spans="1:28" s="3" customFormat="1" ht="13" x14ac:dyDescent="0.3">
      <c r="A517" s="3" t="s">
        <v>105</v>
      </c>
      <c r="B517" s="3" t="s">
        <v>581</v>
      </c>
      <c r="C517" s="3">
        <v>4</v>
      </c>
      <c r="D517" s="3">
        <v>1.3114754098360599</v>
      </c>
      <c r="E517" s="3">
        <v>33</v>
      </c>
      <c r="F517" s="3">
        <v>10</v>
      </c>
      <c r="G517" s="3">
        <v>2</v>
      </c>
      <c r="H517" s="3">
        <v>2</v>
      </c>
      <c r="I517" s="3">
        <v>0</v>
      </c>
      <c r="J517" s="3">
        <v>-10</v>
      </c>
      <c r="K517" s="3">
        <v>-2</v>
      </c>
      <c r="L517" s="3">
        <v>-2</v>
      </c>
      <c r="M517" s="3">
        <v>-1</v>
      </c>
      <c r="N517" s="3">
        <v>0</v>
      </c>
      <c r="O517" s="3">
        <v>0.69696969696969702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18</v>
      </c>
    </row>
    <row r="518" spans="1:28" s="3" customFormat="1" ht="13" x14ac:dyDescent="0.3">
      <c r="A518" s="3" t="s">
        <v>105</v>
      </c>
      <c r="B518" s="3" t="s">
        <v>582</v>
      </c>
      <c r="C518" s="3">
        <v>4</v>
      </c>
      <c r="D518" s="3">
        <v>1.3114754098360599</v>
      </c>
      <c r="E518" s="3">
        <v>31</v>
      </c>
      <c r="F518" s="3">
        <v>10</v>
      </c>
      <c r="G518" s="3">
        <v>2</v>
      </c>
      <c r="H518" s="3">
        <v>1</v>
      </c>
      <c r="I518" s="3">
        <v>0</v>
      </c>
      <c r="J518" s="3">
        <v>-8</v>
      </c>
      <c r="K518" s="3">
        <v>-2</v>
      </c>
      <c r="L518" s="3">
        <v>-2</v>
      </c>
      <c r="M518" s="3">
        <v>0</v>
      </c>
      <c r="N518" s="3">
        <v>0</v>
      </c>
      <c r="O518" s="3">
        <v>0.74193548387096697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19</v>
      </c>
    </row>
    <row r="519" spans="1:28" s="3" customFormat="1" ht="13" x14ac:dyDescent="0.3">
      <c r="A519" s="3" t="s">
        <v>105</v>
      </c>
      <c r="B519" s="3" t="s">
        <v>583</v>
      </c>
      <c r="C519" s="3">
        <v>3</v>
      </c>
      <c r="D519" s="3">
        <v>0.98360655737704905</v>
      </c>
      <c r="E519" s="3">
        <v>31</v>
      </c>
      <c r="F519" s="3">
        <v>10</v>
      </c>
      <c r="G519" s="3">
        <v>2</v>
      </c>
      <c r="H519" s="3">
        <v>1</v>
      </c>
      <c r="I519" s="3">
        <v>0</v>
      </c>
      <c r="J519" s="3">
        <v>-8</v>
      </c>
      <c r="K519" s="3">
        <v>-2</v>
      </c>
      <c r="L519" s="3">
        <v>-2</v>
      </c>
      <c r="M519" s="3">
        <v>0</v>
      </c>
      <c r="N519" s="3">
        <v>0</v>
      </c>
      <c r="O519" s="3">
        <v>0.74193548387096697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20</v>
      </c>
    </row>
    <row r="520" spans="1:28" s="3" customFormat="1" ht="13" x14ac:dyDescent="0.3">
      <c r="A520" s="3" t="s">
        <v>105</v>
      </c>
      <c r="B520" s="3" t="s">
        <v>584</v>
      </c>
      <c r="C520" s="3">
        <v>3</v>
      </c>
      <c r="D520" s="3">
        <v>0.98360655737704905</v>
      </c>
      <c r="E520" s="3">
        <v>39</v>
      </c>
      <c r="F520" s="3">
        <v>11</v>
      </c>
      <c r="G520" s="3">
        <v>3</v>
      </c>
      <c r="H520" s="3">
        <v>2</v>
      </c>
      <c r="I520" s="3">
        <v>0</v>
      </c>
      <c r="J520" s="3">
        <v>-16</v>
      </c>
      <c r="K520" s="3">
        <v>-3</v>
      </c>
      <c r="L520" s="3">
        <v>-3</v>
      </c>
      <c r="M520" s="3">
        <v>-1</v>
      </c>
      <c r="N520" s="3">
        <v>0</v>
      </c>
      <c r="O520" s="3">
        <v>0.58974358974358898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21</v>
      </c>
    </row>
    <row r="521" spans="1:28" s="3" customFormat="1" ht="13" x14ac:dyDescent="0.3">
      <c r="A521" s="3" t="s">
        <v>105</v>
      </c>
      <c r="B521" s="3" t="s">
        <v>585</v>
      </c>
      <c r="C521" s="3">
        <v>3</v>
      </c>
      <c r="D521" s="3">
        <v>0.98360655737704905</v>
      </c>
      <c r="E521" s="3">
        <v>25</v>
      </c>
      <c r="F521" s="3">
        <v>10</v>
      </c>
      <c r="G521" s="3">
        <v>0</v>
      </c>
      <c r="H521" s="3">
        <v>1</v>
      </c>
      <c r="I521" s="3">
        <v>0</v>
      </c>
      <c r="J521" s="3">
        <v>-2</v>
      </c>
      <c r="K521" s="3">
        <v>-2</v>
      </c>
      <c r="L521" s="3">
        <v>0</v>
      </c>
      <c r="M521" s="3">
        <v>0</v>
      </c>
      <c r="N521" s="3">
        <v>0</v>
      </c>
      <c r="O521" s="3">
        <v>0.92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22</v>
      </c>
    </row>
    <row r="522" spans="1:28" s="3" customFormat="1" ht="13" x14ac:dyDescent="0.3">
      <c r="A522" s="3" t="s">
        <v>105</v>
      </c>
      <c r="B522" s="3" t="s">
        <v>586</v>
      </c>
      <c r="C522" s="3">
        <v>3</v>
      </c>
      <c r="D522" s="3">
        <v>0.98360655737704905</v>
      </c>
      <c r="E522" s="3">
        <v>39</v>
      </c>
      <c r="F522" s="3">
        <v>11</v>
      </c>
      <c r="G522" s="3">
        <v>2</v>
      </c>
      <c r="H522" s="3">
        <v>3</v>
      </c>
      <c r="I522" s="3">
        <v>0</v>
      </c>
      <c r="J522" s="3">
        <v>-16</v>
      </c>
      <c r="K522" s="3">
        <v>-3</v>
      </c>
      <c r="L522" s="3">
        <v>-2</v>
      </c>
      <c r="M522" s="3">
        <v>-2</v>
      </c>
      <c r="N522" s="3">
        <v>0</v>
      </c>
      <c r="O522" s="3">
        <v>0.58974358974358898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23</v>
      </c>
    </row>
    <row r="523" spans="1:28" s="3" customFormat="1" ht="13" x14ac:dyDescent="0.3">
      <c r="A523" s="3" t="s">
        <v>105</v>
      </c>
      <c r="B523" s="3" t="s">
        <v>587</v>
      </c>
      <c r="C523" s="3">
        <v>3</v>
      </c>
      <c r="D523" s="3">
        <v>0.98360655737704905</v>
      </c>
      <c r="E523" s="3">
        <v>11</v>
      </c>
      <c r="F523" s="3">
        <v>5</v>
      </c>
      <c r="G523" s="3">
        <v>0</v>
      </c>
      <c r="H523" s="3">
        <v>0</v>
      </c>
      <c r="I523" s="3">
        <v>0</v>
      </c>
      <c r="J523" s="3">
        <v>12</v>
      </c>
      <c r="K523" s="3">
        <v>3</v>
      </c>
      <c r="L523" s="3">
        <v>0</v>
      </c>
      <c r="M523" s="3">
        <v>1</v>
      </c>
      <c r="N523" s="3">
        <v>0</v>
      </c>
      <c r="O523" s="3">
        <v>2.0909090909090899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24</v>
      </c>
    </row>
    <row r="524" spans="1:28" s="3" customFormat="1" ht="13" x14ac:dyDescent="0.3">
      <c r="A524" s="3" t="s">
        <v>105</v>
      </c>
      <c r="B524" s="3" t="s">
        <v>588</v>
      </c>
      <c r="C524" s="3">
        <v>3</v>
      </c>
      <c r="D524" s="3">
        <v>0.98360655737704905</v>
      </c>
      <c r="E524" s="3">
        <v>41</v>
      </c>
      <c r="F524" s="3">
        <v>11</v>
      </c>
      <c r="G524" s="3">
        <v>3</v>
      </c>
      <c r="H524" s="3">
        <v>3</v>
      </c>
      <c r="I524" s="3">
        <v>0</v>
      </c>
      <c r="J524" s="3">
        <v>-18</v>
      </c>
      <c r="K524" s="3">
        <v>-3</v>
      </c>
      <c r="L524" s="3">
        <v>-3</v>
      </c>
      <c r="M524" s="3">
        <v>-2</v>
      </c>
      <c r="N524" s="3">
        <v>0</v>
      </c>
      <c r="O524" s="3">
        <v>0.56097560975609695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25</v>
      </c>
    </row>
    <row r="525" spans="1:28" s="3" customFormat="1" ht="13" x14ac:dyDescent="0.3">
      <c r="A525" s="3" t="s">
        <v>105</v>
      </c>
      <c r="B525" s="3" t="s">
        <v>589</v>
      </c>
      <c r="C525" s="3">
        <v>3</v>
      </c>
      <c r="D525" s="3">
        <v>0.98360655737704905</v>
      </c>
      <c r="E525" s="3">
        <v>39</v>
      </c>
      <c r="F525" s="3">
        <v>11</v>
      </c>
      <c r="G525" s="3">
        <v>3</v>
      </c>
      <c r="H525" s="3">
        <v>2</v>
      </c>
      <c r="I525" s="3">
        <v>0</v>
      </c>
      <c r="J525" s="3">
        <v>-16</v>
      </c>
      <c r="K525" s="3">
        <v>-3</v>
      </c>
      <c r="L525" s="3">
        <v>-3</v>
      </c>
      <c r="M525" s="3">
        <v>-1</v>
      </c>
      <c r="N525" s="3">
        <v>0</v>
      </c>
      <c r="O525" s="3">
        <v>0.58974358974358898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26</v>
      </c>
    </row>
    <row r="526" spans="1:28" s="3" customFormat="1" ht="13" x14ac:dyDescent="0.3">
      <c r="A526" s="3" t="s">
        <v>105</v>
      </c>
      <c r="B526" s="3" t="s">
        <v>590</v>
      </c>
      <c r="C526" s="3">
        <v>3</v>
      </c>
      <c r="D526" s="3">
        <v>0.98360655737704905</v>
      </c>
      <c r="E526" s="3">
        <v>31</v>
      </c>
      <c r="F526" s="3">
        <v>10</v>
      </c>
      <c r="G526" s="3">
        <v>2</v>
      </c>
      <c r="H526" s="3">
        <v>1</v>
      </c>
      <c r="I526" s="3">
        <v>0</v>
      </c>
      <c r="J526" s="3">
        <v>-8</v>
      </c>
      <c r="K526" s="3">
        <v>-2</v>
      </c>
      <c r="L526" s="3">
        <v>-2</v>
      </c>
      <c r="M526" s="3">
        <v>0</v>
      </c>
      <c r="N526" s="3">
        <v>0</v>
      </c>
      <c r="O526" s="3">
        <v>0.74193548387096697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27</v>
      </c>
    </row>
    <row r="527" spans="1:28" s="3" customFormat="1" ht="13" x14ac:dyDescent="0.3">
      <c r="A527" s="3" t="s">
        <v>105</v>
      </c>
      <c r="B527" s="3" t="s">
        <v>591</v>
      </c>
      <c r="C527" s="3">
        <v>3</v>
      </c>
      <c r="D527" s="3">
        <v>0.98360655737704905</v>
      </c>
      <c r="E527" s="3">
        <v>33</v>
      </c>
      <c r="F527" s="3">
        <v>10</v>
      </c>
      <c r="G527" s="3">
        <v>2</v>
      </c>
      <c r="H527" s="3">
        <v>2</v>
      </c>
      <c r="I527" s="3">
        <v>0</v>
      </c>
      <c r="J527" s="3">
        <v>-10</v>
      </c>
      <c r="K527" s="3">
        <v>-2</v>
      </c>
      <c r="L527" s="3">
        <v>-2</v>
      </c>
      <c r="M527" s="3">
        <v>-1</v>
      </c>
      <c r="N527" s="3">
        <v>0</v>
      </c>
      <c r="O527" s="3">
        <v>0.69696969696969702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28</v>
      </c>
    </row>
    <row r="528" spans="1:28" s="3" customFormat="1" ht="13" x14ac:dyDescent="0.3">
      <c r="A528" s="3" t="s">
        <v>105</v>
      </c>
      <c r="B528" s="3" t="s">
        <v>592</v>
      </c>
      <c r="C528" s="3">
        <v>2</v>
      </c>
      <c r="D528" s="3">
        <v>0.65573770491803196</v>
      </c>
      <c r="E528" s="3">
        <v>33</v>
      </c>
      <c r="F528" s="3">
        <v>10</v>
      </c>
      <c r="G528" s="3">
        <v>2</v>
      </c>
      <c r="H528" s="3">
        <v>2</v>
      </c>
      <c r="I528" s="3">
        <v>0</v>
      </c>
      <c r="J528" s="3">
        <v>-10</v>
      </c>
      <c r="K528" s="3">
        <v>-2</v>
      </c>
      <c r="L528" s="3">
        <v>-2</v>
      </c>
      <c r="M528" s="3">
        <v>-1</v>
      </c>
      <c r="N528" s="3">
        <v>0</v>
      </c>
      <c r="O528" s="3">
        <v>0.69696969696969702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29</v>
      </c>
    </row>
    <row r="529" spans="1:28" s="3" customFormat="1" ht="13" x14ac:dyDescent="0.3">
      <c r="A529" s="3" t="s">
        <v>105</v>
      </c>
      <c r="B529" s="3" t="s">
        <v>593</v>
      </c>
      <c r="C529" s="3">
        <v>2</v>
      </c>
      <c r="D529" s="3">
        <v>0.65573770491803196</v>
      </c>
      <c r="E529" s="3">
        <v>41</v>
      </c>
      <c r="F529" s="3">
        <v>11</v>
      </c>
      <c r="G529" s="3">
        <v>3</v>
      </c>
      <c r="H529" s="3">
        <v>3</v>
      </c>
      <c r="I529" s="3">
        <v>0</v>
      </c>
      <c r="J529" s="3">
        <v>-18</v>
      </c>
      <c r="K529" s="3">
        <v>-3</v>
      </c>
      <c r="L529" s="3">
        <v>-3</v>
      </c>
      <c r="M529" s="3">
        <v>-2</v>
      </c>
      <c r="N529" s="3">
        <v>0</v>
      </c>
      <c r="O529" s="3">
        <v>0.56097560975609695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30</v>
      </c>
    </row>
    <row r="530" spans="1:28" s="3" customFormat="1" ht="13" x14ac:dyDescent="0.3">
      <c r="A530" s="3" t="s">
        <v>105</v>
      </c>
      <c r="B530" s="3" t="s">
        <v>594</v>
      </c>
      <c r="C530" s="3">
        <v>2</v>
      </c>
      <c r="D530" s="3">
        <v>0.65573770491803196</v>
      </c>
      <c r="E530" s="3">
        <v>41</v>
      </c>
      <c r="F530" s="3">
        <v>11</v>
      </c>
      <c r="G530" s="3">
        <v>3</v>
      </c>
      <c r="H530" s="3">
        <v>3</v>
      </c>
      <c r="I530" s="3">
        <v>0</v>
      </c>
      <c r="J530" s="3">
        <v>-18</v>
      </c>
      <c r="K530" s="3">
        <v>-3</v>
      </c>
      <c r="L530" s="3">
        <v>-3</v>
      </c>
      <c r="M530" s="3">
        <v>-2</v>
      </c>
      <c r="N530" s="3">
        <v>0</v>
      </c>
      <c r="O530" s="3">
        <v>0.56097560975609695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31</v>
      </c>
    </row>
    <row r="531" spans="1:28" s="3" customFormat="1" ht="13" x14ac:dyDescent="0.3">
      <c r="A531" s="3" t="s">
        <v>105</v>
      </c>
      <c r="B531" s="3" t="s">
        <v>595</v>
      </c>
      <c r="C531" s="3">
        <v>2</v>
      </c>
      <c r="D531" s="3">
        <v>0.65573770491803196</v>
      </c>
      <c r="E531" s="3">
        <v>31</v>
      </c>
      <c r="F531" s="3">
        <v>10</v>
      </c>
      <c r="G531" s="3">
        <v>2</v>
      </c>
      <c r="H531" s="3">
        <v>1</v>
      </c>
      <c r="I531" s="3">
        <v>0</v>
      </c>
      <c r="J531" s="3">
        <v>-8</v>
      </c>
      <c r="K531" s="3">
        <v>-2</v>
      </c>
      <c r="L531" s="3">
        <v>-2</v>
      </c>
      <c r="M531" s="3">
        <v>0</v>
      </c>
      <c r="N531" s="3">
        <v>0</v>
      </c>
      <c r="O531" s="3">
        <v>0.74193548387096697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32</v>
      </c>
    </row>
    <row r="532" spans="1:28" s="3" customFormat="1" ht="13" x14ac:dyDescent="0.3">
      <c r="A532" s="3" t="s">
        <v>105</v>
      </c>
      <c r="B532" s="3" t="s">
        <v>596</v>
      </c>
      <c r="C532" s="3">
        <v>2</v>
      </c>
      <c r="D532" s="3">
        <v>0.65573770491803196</v>
      </c>
      <c r="E532" s="3">
        <v>31</v>
      </c>
      <c r="F532" s="3">
        <v>10</v>
      </c>
      <c r="G532" s="3">
        <v>1</v>
      </c>
      <c r="H532" s="3">
        <v>2</v>
      </c>
      <c r="I532" s="3">
        <v>0</v>
      </c>
      <c r="J532" s="3">
        <v>-8</v>
      </c>
      <c r="K532" s="3">
        <v>-2</v>
      </c>
      <c r="L532" s="3">
        <v>-1</v>
      </c>
      <c r="M532" s="3">
        <v>-1</v>
      </c>
      <c r="N532" s="3">
        <v>0</v>
      </c>
      <c r="O532" s="3">
        <v>0.74193548387096697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33</v>
      </c>
    </row>
    <row r="533" spans="1:28" s="3" customFormat="1" ht="13" x14ac:dyDescent="0.3">
      <c r="A533" s="3" t="s">
        <v>105</v>
      </c>
      <c r="B533" s="3" t="s">
        <v>597</v>
      </c>
      <c r="C533" s="3">
        <v>2</v>
      </c>
      <c r="D533" s="3">
        <v>0.65573770491803196</v>
      </c>
      <c r="E533" s="3">
        <v>37</v>
      </c>
      <c r="F533" s="3">
        <v>11</v>
      </c>
      <c r="G533" s="3">
        <v>2</v>
      </c>
      <c r="H533" s="3">
        <v>2</v>
      </c>
      <c r="I533" s="3">
        <v>0</v>
      </c>
      <c r="J533" s="3">
        <v>-14</v>
      </c>
      <c r="K533" s="3">
        <v>-3</v>
      </c>
      <c r="L533" s="3">
        <v>-2</v>
      </c>
      <c r="M533" s="3">
        <v>-1</v>
      </c>
      <c r="N533" s="3">
        <v>0</v>
      </c>
      <c r="O533" s="3">
        <v>0.62162162162162105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34</v>
      </c>
    </row>
    <row r="534" spans="1:28" s="3" customFormat="1" ht="13" x14ac:dyDescent="0.3">
      <c r="A534" s="3" t="s">
        <v>105</v>
      </c>
      <c r="B534" s="3" t="s">
        <v>598</v>
      </c>
      <c r="C534" s="3">
        <v>2</v>
      </c>
      <c r="D534" s="3">
        <v>0.65573770491803196</v>
      </c>
      <c r="E534" s="3">
        <v>45</v>
      </c>
      <c r="F534" s="3">
        <v>12</v>
      </c>
      <c r="G534" s="3">
        <v>2</v>
      </c>
      <c r="H534" s="3">
        <v>4</v>
      </c>
      <c r="I534" s="3">
        <v>0</v>
      </c>
      <c r="J534" s="3">
        <v>-22</v>
      </c>
      <c r="K534" s="3">
        <v>-4</v>
      </c>
      <c r="L534" s="3">
        <v>-2</v>
      </c>
      <c r="M534" s="3">
        <v>-3</v>
      </c>
      <c r="N534" s="3">
        <v>0</v>
      </c>
      <c r="O534" s="3">
        <v>0.51111111111111096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35</v>
      </c>
    </row>
    <row r="535" spans="1:28" s="3" customFormat="1" ht="13" x14ac:dyDescent="0.3">
      <c r="A535" s="3" t="s">
        <v>105</v>
      </c>
      <c r="B535" s="3" t="s">
        <v>599</v>
      </c>
      <c r="C535" s="3">
        <v>2</v>
      </c>
      <c r="D535" s="3">
        <v>0.65573770491803196</v>
      </c>
      <c r="E535" s="3">
        <v>33</v>
      </c>
      <c r="F535" s="3">
        <v>10</v>
      </c>
      <c r="G535" s="3">
        <v>2</v>
      </c>
      <c r="H535" s="3">
        <v>2</v>
      </c>
      <c r="I535" s="3">
        <v>0</v>
      </c>
      <c r="J535" s="3">
        <v>-10</v>
      </c>
      <c r="K535" s="3">
        <v>-2</v>
      </c>
      <c r="L535" s="3">
        <v>-2</v>
      </c>
      <c r="M535" s="3">
        <v>-1</v>
      </c>
      <c r="N535" s="3">
        <v>0</v>
      </c>
      <c r="O535" s="3">
        <v>0.69696969696969702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36</v>
      </c>
    </row>
    <row r="536" spans="1:28" s="3" customFormat="1" ht="13" x14ac:dyDescent="0.3">
      <c r="A536" s="3" t="s">
        <v>105</v>
      </c>
      <c r="B536" s="3" t="s">
        <v>600</v>
      </c>
      <c r="C536" s="3">
        <v>2</v>
      </c>
      <c r="D536" s="3">
        <v>0.65573770491803196</v>
      </c>
      <c r="E536" s="3">
        <v>33</v>
      </c>
      <c r="F536" s="3">
        <v>10</v>
      </c>
      <c r="G536" s="3">
        <v>2</v>
      </c>
      <c r="H536" s="3">
        <v>2</v>
      </c>
      <c r="I536" s="3">
        <v>0</v>
      </c>
      <c r="J536" s="3">
        <v>-10</v>
      </c>
      <c r="K536" s="3">
        <v>-2</v>
      </c>
      <c r="L536" s="3">
        <v>-2</v>
      </c>
      <c r="M536" s="3">
        <v>-1</v>
      </c>
      <c r="N536" s="3">
        <v>0</v>
      </c>
      <c r="O536" s="3">
        <v>0.69696969696969702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37</v>
      </c>
    </row>
    <row r="537" spans="1:28" s="3" customFormat="1" ht="13" x14ac:dyDescent="0.3">
      <c r="A537" s="3" t="s">
        <v>105</v>
      </c>
      <c r="B537" s="3" t="s">
        <v>601</v>
      </c>
      <c r="C537" s="3">
        <v>2</v>
      </c>
      <c r="D537" s="3">
        <v>0.65573770491803196</v>
      </c>
      <c r="E537" s="3">
        <v>25</v>
      </c>
      <c r="F537" s="3">
        <v>10</v>
      </c>
      <c r="G537" s="3">
        <v>0</v>
      </c>
      <c r="H537" s="3">
        <v>1</v>
      </c>
      <c r="I537" s="3">
        <v>0</v>
      </c>
      <c r="J537" s="3">
        <v>-2</v>
      </c>
      <c r="K537" s="3">
        <v>-2</v>
      </c>
      <c r="L537" s="3">
        <v>0</v>
      </c>
      <c r="M537" s="3">
        <v>0</v>
      </c>
      <c r="N537" s="3">
        <v>0</v>
      </c>
      <c r="O537" s="3">
        <v>0.92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38</v>
      </c>
    </row>
    <row r="538" spans="1:28" s="3" customFormat="1" ht="13" x14ac:dyDescent="0.3">
      <c r="A538" s="3" t="s">
        <v>105</v>
      </c>
      <c r="B538" s="3" t="s">
        <v>602</v>
      </c>
      <c r="C538" s="3">
        <v>2</v>
      </c>
      <c r="D538" s="3">
        <v>0.65573770491803196</v>
      </c>
      <c r="E538" s="3">
        <v>35</v>
      </c>
      <c r="F538" s="3">
        <v>10</v>
      </c>
      <c r="G538" s="3">
        <v>2</v>
      </c>
      <c r="H538" s="3">
        <v>2</v>
      </c>
      <c r="I538" s="3">
        <v>0</v>
      </c>
      <c r="J538" s="3">
        <v>-12</v>
      </c>
      <c r="K538" s="3">
        <v>-2</v>
      </c>
      <c r="L538" s="3">
        <v>-2</v>
      </c>
      <c r="M538" s="3">
        <v>-1</v>
      </c>
      <c r="N538" s="3">
        <v>0</v>
      </c>
      <c r="O538" s="3">
        <v>0.65714285714285703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39</v>
      </c>
    </row>
    <row r="539" spans="1:28" s="3" customFormat="1" ht="13" x14ac:dyDescent="0.3">
      <c r="A539" s="3" t="s">
        <v>105</v>
      </c>
      <c r="B539" s="3" t="s">
        <v>603</v>
      </c>
      <c r="C539" s="3">
        <v>2</v>
      </c>
      <c r="D539" s="3">
        <v>0.65573770491803196</v>
      </c>
      <c r="E539" s="3">
        <v>33</v>
      </c>
      <c r="F539" s="3">
        <v>10</v>
      </c>
      <c r="G539" s="3">
        <v>2</v>
      </c>
      <c r="H539" s="3">
        <v>2</v>
      </c>
      <c r="I539" s="3">
        <v>0</v>
      </c>
      <c r="J539" s="3">
        <v>-10</v>
      </c>
      <c r="K539" s="3">
        <v>-2</v>
      </c>
      <c r="L539" s="3">
        <v>-2</v>
      </c>
      <c r="M539" s="3">
        <v>-1</v>
      </c>
      <c r="N539" s="3">
        <v>0</v>
      </c>
      <c r="O539" s="3">
        <v>0.69696969696969702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40</v>
      </c>
    </row>
    <row r="540" spans="1:28" s="3" customFormat="1" ht="13" x14ac:dyDescent="0.3">
      <c r="A540" s="3" t="s">
        <v>105</v>
      </c>
      <c r="B540" s="3" t="s">
        <v>604</v>
      </c>
      <c r="C540" s="3">
        <v>2</v>
      </c>
      <c r="D540" s="3">
        <v>0.65573770491803196</v>
      </c>
      <c r="E540" s="3">
        <v>31</v>
      </c>
      <c r="F540" s="3">
        <v>10</v>
      </c>
      <c r="G540" s="3">
        <v>1</v>
      </c>
      <c r="H540" s="3">
        <v>2</v>
      </c>
      <c r="I540" s="3">
        <v>0</v>
      </c>
      <c r="J540" s="3">
        <v>-8</v>
      </c>
      <c r="K540" s="3">
        <v>-2</v>
      </c>
      <c r="L540" s="3">
        <v>-1</v>
      </c>
      <c r="M540" s="3">
        <v>-1</v>
      </c>
      <c r="N540" s="3">
        <v>0</v>
      </c>
      <c r="O540" s="3">
        <v>0.74193548387096697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41</v>
      </c>
    </row>
    <row r="541" spans="1:28" s="3" customFormat="1" ht="13" x14ac:dyDescent="0.3">
      <c r="A541" s="3" t="s">
        <v>105</v>
      </c>
      <c r="B541" s="3" t="s">
        <v>605</v>
      </c>
      <c r="C541" s="3">
        <v>2</v>
      </c>
      <c r="D541" s="3">
        <v>0.65573770491803196</v>
      </c>
      <c r="E541" s="3">
        <v>31</v>
      </c>
      <c r="F541" s="3">
        <v>10</v>
      </c>
      <c r="G541" s="3">
        <v>2</v>
      </c>
      <c r="H541" s="3">
        <v>1</v>
      </c>
      <c r="I541" s="3">
        <v>0</v>
      </c>
      <c r="J541" s="3">
        <v>-8</v>
      </c>
      <c r="K541" s="3">
        <v>-2</v>
      </c>
      <c r="L541" s="3">
        <v>-2</v>
      </c>
      <c r="M541" s="3">
        <v>0</v>
      </c>
      <c r="N541" s="3">
        <v>0</v>
      </c>
      <c r="O541" s="3">
        <v>0.74193548387096697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42</v>
      </c>
    </row>
    <row r="542" spans="1:28" s="3" customFormat="1" ht="13" x14ac:dyDescent="0.3">
      <c r="A542" s="3" t="s">
        <v>105</v>
      </c>
      <c r="B542" s="3" t="s">
        <v>606</v>
      </c>
      <c r="C542" s="3">
        <v>2</v>
      </c>
      <c r="D542" s="3">
        <v>0.65573770491803196</v>
      </c>
      <c r="E542" s="3">
        <v>33</v>
      </c>
      <c r="F542" s="3">
        <v>10</v>
      </c>
      <c r="G542" s="3">
        <v>2</v>
      </c>
      <c r="H542" s="3">
        <v>2</v>
      </c>
      <c r="I542" s="3">
        <v>0</v>
      </c>
      <c r="J542" s="3">
        <v>-10</v>
      </c>
      <c r="K542" s="3">
        <v>-2</v>
      </c>
      <c r="L542" s="3">
        <v>-2</v>
      </c>
      <c r="M542" s="3">
        <v>-1</v>
      </c>
      <c r="N542" s="3">
        <v>0</v>
      </c>
      <c r="O542" s="3">
        <v>0.69696969696969702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43</v>
      </c>
    </row>
    <row r="543" spans="1:28" s="3" customFormat="1" ht="13" x14ac:dyDescent="0.3">
      <c r="A543" s="3" t="s">
        <v>105</v>
      </c>
      <c r="B543" s="3" t="s">
        <v>607</v>
      </c>
      <c r="C543" s="3">
        <v>2</v>
      </c>
      <c r="D543" s="3">
        <v>0.65573770491803196</v>
      </c>
      <c r="E543" s="3">
        <v>35</v>
      </c>
      <c r="F543" s="3">
        <v>11</v>
      </c>
      <c r="G543" s="3">
        <v>3</v>
      </c>
      <c r="H543" s="3">
        <v>1</v>
      </c>
      <c r="I543" s="3">
        <v>0</v>
      </c>
      <c r="J543" s="3">
        <v>-12</v>
      </c>
      <c r="K543" s="3">
        <v>-3</v>
      </c>
      <c r="L543" s="3">
        <v>-3</v>
      </c>
      <c r="M543" s="3">
        <v>0</v>
      </c>
      <c r="N543" s="3">
        <v>0</v>
      </c>
      <c r="O543" s="3">
        <v>0.65714285714285703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44</v>
      </c>
    </row>
    <row r="544" spans="1:28" s="3" customFormat="1" ht="13" x14ac:dyDescent="0.3">
      <c r="A544" s="3" t="s">
        <v>105</v>
      </c>
      <c r="B544" s="3" t="s">
        <v>608</v>
      </c>
      <c r="C544" s="3">
        <v>2</v>
      </c>
      <c r="D544" s="3">
        <v>0.65573770491803196</v>
      </c>
      <c r="E544" s="3">
        <v>48</v>
      </c>
      <c r="F544" s="3">
        <v>13</v>
      </c>
      <c r="G544" s="3">
        <v>4</v>
      </c>
      <c r="H544" s="3">
        <v>3</v>
      </c>
      <c r="I544" s="3">
        <v>0</v>
      </c>
      <c r="J544" s="3">
        <v>-25</v>
      </c>
      <c r="K544" s="3">
        <v>-5</v>
      </c>
      <c r="L544" s="3">
        <v>-4</v>
      </c>
      <c r="M544" s="3">
        <v>-2</v>
      </c>
      <c r="N544" s="3">
        <v>0</v>
      </c>
      <c r="O544" s="3">
        <v>0.47916666666666602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45</v>
      </c>
    </row>
    <row r="545" spans="1:28" s="3" customFormat="1" ht="13" x14ac:dyDescent="0.3">
      <c r="A545" s="3" t="s">
        <v>105</v>
      </c>
      <c r="B545" s="3" t="s">
        <v>609</v>
      </c>
      <c r="C545" s="3">
        <v>2</v>
      </c>
      <c r="D545" s="3">
        <v>0.65573770491803196</v>
      </c>
      <c r="E545" s="3">
        <v>29</v>
      </c>
      <c r="F545" s="3">
        <v>10</v>
      </c>
      <c r="G545" s="3">
        <v>1</v>
      </c>
      <c r="H545" s="3">
        <v>1</v>
      </c>
      <c r="I545" s="3">
        <v>0</v>
      </c>
      <c r="J545" s="3">
        <v>-6</v>
      </c>
      <c r="K545" s="3">
        <v>-2</v>
      </c>
      <c r="L545" s="3">
        <v>-1</v>
      </c>
      <c r="M545" s="3">
        <v>0</v>
      </c>
      <c r="N545" s="3">
        <v>0</v>
      </c>
      <c r="O545" s="3">
        <v>0.79310344827586199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46</v>
      </c>
    </row>
    <row r="546" spans="1:28" s="3" customFormat="1" ht="13" x14ac:dyDescent="0.3">
      <c r="A546" s="3" t="s">
        <v>105</v>
      </c>
      <c r="B546" s="3" t="s">
        <v>610</v>
      </c>
      <c r="C546" s="3">
        <v>2</v>
      </c>
      <c r="D546" s="3">
        <v>0.65573770491803196</v>
      </c>
      <c r="E546" s="3">
        <v>21</v>
      </c>
      <c r="F546" s="3">
        <v>8</v>
      </c>
      <c r="G546" s="3">
        <v>0</v>
      </c>
      <c r="H546" s="3">
        <v>1</v>
      </c>
      <c r="I546" s="3">
        <v>0</v>
      </c>
      <c r="J546" s="3">
        <v>2</v>
      </c>
      <c r="K546" s="3">
        <v>0</v>
      </c>
      <c r="L546" s="3">
        <v>0</v>
      </c>
      <c r="M546" s="3">
        <v>0</v>
      </c>
      <c r="N546" s="3">
        <v>0</v>
      </c>
      <c r="O546" s="3">
        <v>1.09523809523809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47</v>
      </c>
    </row>
    <row r="547" spans="1:28" s="3" customFormat="1" ht="13" x14ac:dyDescent="0.3">
      <c r="A547" s="3" t="s">
        <v>105</v>
      </c>
      <c r="B547" s="3" t="s">
        <v>611</v>
      </c>
      <c r="C547" s="3">
        <v>2</v>
      </c>
      <c r="D547" s="3">
        <v>0.65573770491803196</v>
      </c>
      <c r="E547" s="3">
        <v>31</v>
      </c>
      <c r="F547" s="3">
        <v>10</v>
      </c>
      <c r="G547" s="3">
        <v>1</v>
      </c>
      <c r="H547" s="3">
        <v>2</v>
      </c>
      <c r="I547" s="3">
        <v>0</v>
      </c>
      <c r="J547" s="3">
        <v>-8</v>
      </c>
      <c r="K547" s="3">
        <v>-2</v>
      </c>
      <c r="L547" s="3">
        <v>-1</v>
      </c>
      <c r="M547" s="3">
        <v>-1</v>
      </c>
      <c r="N547" s="3">
        <v>0</v>
      </c>
      <c r="O547" s="3">
        <v>0.74193548387096697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48</v>
      </c>
    </row>
    <row r="548" spans="1:28" s="3" customFormat="1" ht="13" x14ac:dyDescent="0.3">
      <c r="A548" s="3" t="s">
        <v>105</v>
      </c>
      <c r="B548" s="3" t="s">
        <v>612</v>
      </c>
      <c r="C548" s="3">
        <v>2</v>
      </c>
      <c r="D548" s="3">
        <v>0.65573770491803196</v>
      </c>
      <c r="E548" s="3">
        <v>33</v>
      </c>
      <c r="F548" s="3">
        <v>10</v>
      </c>
      <c r="G548" s="3">
        <v>2</v>
      </c>
      <c r="H548" s="3">
        <v>2</v>
      </c>
      <c r="I548" s="3">
        <v>0</v>
      </c>
      <c r="J548" s="3">
        <v>-10</v>
      </c>
      <c r="K548" s="3">
        <v>-2</v>
      </c>
      <c r="L548" s="3">
        <v>-2</v>
      </c>
      <c r="M548" s="3">
        <v>-1</v>
      </c>
      <c r="N548" s="3">
        <v>0</v>
      </c>
      <c r="O548" s="3">
        <v>0.69696969696969702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49</v>
      </c>
    </row>
    <row r="549" spans="1:28" s="3" customFormat="1" ht="13" x14ac:dyDescent="0.3">
      <c r="A549" s="3" t="s">
        <v>105</v>
      </c>
      <c r="B549" s="3" t="s">
        <v>613</v>
      </c>
      <c r="C549" s="3">
        <v>2</v>
      </c>
      <c r="D549" s="3">
        <v>0.65573770491803196</v>
      </c>
      <c r="E549" s="3">
        <v>31</v>
      </c>
      <c r="F549" s="3">
        <v>10</v>
      </c>
      <c r="G549" s="3">
        <v>1</v>
      </c>
      <c r="H549" s="3">
        <v>2</v>
      </c>
      <c r="I549" s="3">
        <v>0</v>
      </c>
      <c r="J549" s="3">
        <v>-8</v>
      </c>
      <c r="K549" s="3">
        <v>-2</v>
      </c>
      <c r="L549" s="3">
        <v>-1</v>
      </c>
      <c r="M549" s="3">
        <v>-1</v>
      </c>
      <c r="N549" s="3">
        <v>0</v>
      </c>
      <c r="O549" s="3">
        <v>0.74193548387096697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50</v>
      </c>
    </row>
    <row r="550" spans="1:28" s="3" customFormat="1" ht="13" x14ac:dyDescent="0.3">
      <c r="A550" s="3" t="s">
        <v>105</v>
      </c>
      <c r="B550" s="3" t="s">
        <v>614</v>
      </c>
      <c r="C550" s="3">
        <v>2</v>
      </c>
      <c r="D550" s="3">
        <v>0.65573770491803196</v>
      </c>
      <c r="E550" s="3">
        <v>31</v>
      </c>
      <c r="F550" s="3">
        <v>10</v>
      </c>
      <c r="G550" s="3">
        <v>2</v>
      </c>
      <c r="H550" s="3">
        <v>1</v>
      </c>
      <c r="I550" s="3">
        <v>0</v>
      </c>
      <c r="J550" s="3">
        <v>-8</v>
      </c>
      <c r="K550" s="3">
        <v>-2</v>
      </c>
      <c r="L550" s="3">
        <v>-2</v>
      </c>
      <c r="M550" s="3">
        <v>0</v>
      </c>
      <c r="N550" s="3">
        <v>0</v>
      </c>
      <c r="O550" s="3">
        <v>0.74193548387096697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51</v>
      </c>
    </row>
    <row r="551" spans="1:28" s="3" customFormat="1" ht="13" x14ac:dyDescent="0.3">
      <c r="A551" s="3" t="s">
        <v>105</v>
      </c>
      <c r="B551" s="3" t="s">
        <v>615</v>
      </c>
      <c r="C551" s="3">
        <v>2</v>
      </c>
      <c r="D551" s="3">
        <v>0.65573770491803196</v>
      </c>
      <c r="E551" s="3">
        <v>41</v>
      </c>
      <c r="F551" s="3">
        <v>11</v>
      </c>
      <c r="G551" s="3">
        <v>3</v>
      </c>
      <c r="H551" s="3">
        <v>3</v>
      </c>
      <c r="I551" s="3">
        <v>0</v>
      </c>
      <c r="J551" s="3">
        <v>-18</v>
      </c>
      <c r="K551" s="3">
        <v>-3</v>
      </c>
      <c r="L551" s="3">
        <v>-3</v>
      </c>
      <c r="M551" s="3">
        <v>-2</v>
      </c>
      <c r="N551" s="3">
        <v>0</v>
      </c>
      <c r="O551" s="3">
        <v>0.56097560975609695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52</v>
      </c>
    </row>
    <row r="552" spans="1:28" s="3" customFormat="1" ht="13" x14ac:dyDescent="0.3">
      <c r="A552" s="3" t="s">
        <v>105</v>
      </c>
      <c r="B552" s="3" t="s">
        <v>616</v>
      </c>
      <c r="C552" s="3">
        <v>2</v>
      </c>
      <c r="D552" s="3">
        <v>0.65573770491803196</v>
      </c>
      <c r="E552" s="3">
        <v>27</v>
      </c>
      <c r="F552" s="3">
        <v>9</v>
      </c>
      <c r="G552" s="3">
        <v>1</v>
      </c>
      <c r="H552" s="3">
        <v>1</v>
      </c>
      <c r="I552" s="3">
        <v>0</v>
      </c>
      <c r="J552" s="3">
        <v>-4</v>
      </c>
      <c r="K552" s="3">
        <v>-1</v>
      </c>
      <c r="L552" s="3">
        <v>-1</v>
      </c>
      <c r="M552" s="3">
        <v>0</v>
      </c>
      <c r="N552" s="3">
        <v>0</v>
      </c>
      <c r="O552" s="3">
        <v>0.85185185185185097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53</v>
      </c>
    </row>
    <row r="553" spans="1:28" s="3" customFormat="1" ht="13" x14ac:dyDescent="0.3">
      <c r="A553" s="3" t="s">
        <v>105</v>
      </c>
      <c r="B553" s="3" t="s">
        <v>617</v>
      </c>
      <c r="C553" s="3">
        <v>2</v>
      </c>
      <c r="D553" s="3">
        <v>0.65573770491803196</v>
      </c>
      <c r="E553" s="3">
        <v>45</v>
      </c>
      <c r="F553" s="3">
        <v>12</v>
      </c>
      <c r="G553" s="3">
        <v>4</v>
      </c>
      <c r="H553" s="3">
        <v>3</v>
      </c>
      <c r="I553" s="3">
        <v>0</v>
      </c>
      <c r="J553" s="3">
        <v>-22</v>
      </c>
      <c r="K553" s="3">
        <v>-4</v>
      </c>
      <c r="L553" s="3">
        <v>-4</v>
      </c>
      <c r="M553" s="3">
        <v>-2</v>
      </c>
      <c r="N553" s="3">
        <v>0</v>
      </c>
      <c r="O553" s="3">
        <v>0.51111111111111096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54</v>
      </c>
    </row>
    <row r="554" spans="1:28" s="3" customFormat="1" ht="13" x14ac:dyDescent="0.3">
      <c r="A554" s="3" t="s">
        <v>105</v>
      </c>
      <c r="B554" s="3" t="s">
        <v>618</v>
      </c>
      <c r="C554" s="3">
        <v>1</v>
      </c>
      <c r="D554" s="3">
        <v>0.32786885245901598</v>
      </c>
      <c r="E554" s="3">
        <v>33</v>
      </c>
      <c r="F554" s="3">
        <v>10</v>
      </c>
      <c r="G554" s="3">
        <v>2</v>
      </c>
      <c r="H554" s="3">
        <v>2</v>
      </c>
      <c r="I554" s="3">
        <v>0</v>
      </c>
      <c r="J554" s="3">
        <v>-10</v>
      </c>
      <c r="K554" s="3">
        <v>-2</v>
      </c>
      <c r="L554" s="3">
        <v>-2</v>
      </c>
      <c r="M554" s="3">
        <v>-1</v>
      </c>
      <c r="N554" s="3">
        <v>0</v>
      </c>
      <c r="O554" s="3">
        <v>0.69696969696969702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55</v>
      </c>
    </row>
    <row r="555" spans="1:28" s="3" customFormat="1" ht="13" x14ac:dyDescent="0.3">
      <c r="A555" s="3" t="s">
        <v>105</v>
      </c>
      <c r="B555" s="3" t="s">
        <v>619</v>
      </c>
      <c r="C555" s="3">
        <v>1</v>
      </c>
      <c r="D555" s="3">
        <v>0.32786885245901598</v>
      </c>
      <c r="E555" s="3">
        <v>39</v>
      </c>
      <c r="F555" s="3">
        <v>11</v>
      </c>
      <c r="G555" s="3">
        <v>3</v>
      </c>
      <c r="H555" s="3">
        <v>2</v>
      </c>
      <c r="I555" s="3">
        <v>0</v>
      </c>
      <c r="J555" s="3">
        <v>-16</v>
      </c>
      <c r="K555" s="3">
        <v>-3</v>
      </c>
      <c r="L555" s="3">
        <v>-3</v>
      </c>
      <c r="M555" s="3">
        <v>-1</v>
      </c>
      <c r="N555" s="3">
        <v>0</v>
      </c>
      <c r="O555" s="3">
        <v>0.58974358974358898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56</v>
      </c>
    </row>
    <row r="556" spans="1:28" s="3" customFormat="1" ht="13" x14ac:dyDescent="0.3">
      <c r="A556" s="3" t="s">
        <v>105</v>
      </c>
      <c r="B556" s="3" t="s">
        <v>620</v>
      </c>
      <c r="C556" s="3">
        <v>1</v>
      </c>
      <c r="D556" s="3">
        <v>0.32786885245901598</v>
      </c>
      <c r="E556" s="3">
        <v>31</v>
      </c>
      <c r="F556" s="3">
        <v>10</v>
      </c>
      <c r="G556" s="3">
        <v>2</v>
      </c>
      <c r="H556" s="3">
        <v>1</v>
      </c>
      <c r="I556" s="3">
        <v>0</v>
      </c>
      <c r="J556" s="3">
        <v>-8</v>
      </c>
      <c r="K556" s="3">
        <v>-2</v>
      </c>
      <c r="L556" s="3">
        <v>-2</v>
      </c>
      <c r="M556" s="3">
        <v>0</v>
      </c>
      <c r="N556" s="3">
        <v>0</v>
      </c>
      <c r="O556" s="3">
        <v>0.74193548387096697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</row>
    <row r="557" spans="1:28" s="3" customFormat="1" ht="13" x14ac:dyDescent="0.3">
      <c r="A557" s="3" t="s">
        <v>105</v>
      </c>
      <c r="B557" s="3" t="s">
        <v>621</v>
      </c>
      <c r="C557" s="3">
        <v>1</v>
      </c>
      <c r="D557" s="3">
        <v>0.32786885245901598</v>
      </c>
      <c r="E557" s="3">
        <v>32</v>
      </c>
      <c r="F557" s="3">
        <v>11</v>
      </c>
      <c r="G557" s="3">
        <v>2</v>
      </c>
      <c r="H557" s="3">
        <v>1</v>
      </c>
      <c r="I557" s="3">
        <v>0</v>
      </c>
      <c r="J557" s="3">
        <v>-9</v>
      </c>
      <c r="K557" s="3">
        <v>-3</v>
      </c>
      <c r="L557" s="3">
        <v>-2</v>
      </c>
      <c r="M557" s="3">
        <v>0</v>
      </c>
      <c r="N557" s="3">
        <v>0</v>
      </c>
      <c r="O557" s="3">
        <v>0.71875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pans="1:28" s="3" customFormat="1" ht="13" x14ac:dyDescent="0.3">
      <c r="A558" s="3" t="s">
        <v>105</v>
      </c>
      <c r="B558" s="3" t="s">
        <v>622</v>
      </c>
      <c r="C558" s="3">
        <v>1</v>
      </c>
      <c r="D558" s="3">
        <v>0.32786885245901598</v>
      </c>
      <c r="E558" s="3">
        <v>11</v>
      </c>
      <c r="F558" s="3">
        <v>5</v>
      </c>
      <c r="G558" s="3">
        <v>0</v>
      </c>
      <c r="H558" s="3">
        <v>0</v>
      </c>
      <c r="I558" s="3">
        <v>0</v>
      </c>
      <c r="J558" s="3">
        <v>12</v>
      </c>
      <c r="K558" s="3">
        <v>3</v>
      </c>
      <c r="L558" s="3">
        <v>0</v>
      </c>
      <c r="M558" s="3">
        <v>1</v>
      </c>
      <c r="N558" s="3">
        <v>0</v>
      </c>
      <c r="O558" s="3">
        <v>2.0909090909090899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</row>
    <row r="559" spans="1:28" s="3" customFormat="1" ht="13" x14ac:dyDescent="0.3">
      <c r="A559" s="3" t="s">
        <v>105</v>
      </c>
      <c r="B559" s="3" t="s">
        <v>623</v>
      </c>
      <c r="C559" s="3">
        <v>1</v>
      </c>
      <c r="D559" s="3">
        <v>0.32786885245901598</v>
      </c>
      <c r="E559" s="3">
        <v>39</v>
      </c>
      <c r="F559" s="3">
        <v>11</v>
      </c>
      <c r="G559" s="3">
        <v>3</v>
      </c>
      <c r="H559" s="3">
        <v>2</v>
      </c>
      <c r="I559" s="3">
        <v>0</v>
      </c>
      <c r="J559" s="3">
        <v>-16</v>
      </c>
      <c r="K559" s="3">
        <v>-3</v>
      </c>
      <c r="L559" s="3">
        <v>-3</v>
      </c>
      <c r="M559" s="3">
        <v>-1</v>
      </c>
      <c r="N559" s="3">
        <v>0</v>
      </c>
      <c r="O559" s="3">
        <v>0.58974358974358898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pans="1:28" s="3" customFormat="1" ht="13" x14ac:dyDescent="0.3">
      <c r="A560" s="3" t="s">
        <v>105</v>
      </c>
      <c r="B560" s="3" t="s">
        <v>624</v>
      </c>
      <c r="C560" s="3">
        <v>1</v>
      </c>
      <c r="D560" s="3">
        <v>0.32786885245901598</v>
      </c>
      <c r="E560" s="3">
        <v>29</v>
      </c>
      <c r="F560" s="3">
        <v>9</v>
      </c>
      <c r="G560" s="3">
        <v>1</v>
      </c>
      <c r="H560" s="3">
        <v>2</v>
      </c>
      <c r="I560" s="3">
        <v>0</v>
      </c>
      <c r="J560" s="3">
        <v>-6</v>
      </c>
      <c r="K560" s="3">
        <v>-1</v>
      </c>
      <c r="L560" s="3">
        <v>-1</v>
      </c>
      <c r="M560" s="3">
        <v>-1</v>
      </c>
      <c r="N560" s="3">
        <v>0</v>
      </c>
      <c r="O560" s="3">
        <v>0.79310344827586199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s="3" customFormat="1" ht="13" x14ac:dyDescent="0.3">
      <c r="A561" s="3" t="s">
        <v>105</v>
      </c>
      <c r="B561" s="3" t="s">
        <v>625</v>
      </c>
      <c r="C561" s="3">
        <v>1</v>
      </c>
      <c r="D561" s="3">
        <v>0.32786885245901598</v>
      </c>
      <c r="E561" s="3">
        <v>29</v>
      </c>
      <c r="F561" s="3">
        <v>10</v>
      </c>
      <c r="G561" s="3">
        <v>1</v>
      </c>
      <c r="H561" s="3">
        <v>1</v>
      </c>
      <c r="I561" s="3">
        <v>0</v>
      </c>
      <c r="J561" s="3">
        <v>-6</v>
      </c>
      <c r="K561" s="3">
        <v>-2</v>
      </c>
      <c r="L561" s="3">
        <v>-1</v>
      </c>
      <c r="M561" s="3">
        <v>0</v>
      </c>
      <c r="N561" s="3">
        <v>0</v>
      </c>
      <c r="O561" s="3">
        <v>0.79310344827586199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pans="1:27" s="3" customFormat="1" ht="13" x14ac:dyDescent="0.3">
      <c r="A562" s="3" t="s">
        <v>105</v>
      </c>
      <c r="B562" s="3" t="s">
        <v>626</v>
      </c>
      <c r="C562" s="3">
        <v>1</v>
      </c>
      <c r="D562" s="3">
        <v>0.32786885245901598</v>
      </c>
      <c r="E562" s="3">
        <v>33</v>
      </c>
      <c r="F562" s="3">
        <v>10</v>
      </c>
      <c r="G562" s="3">
        <v>2</v>
      </c>
      <c r="H562" s="3">
        <v>2</v>
      </c>
      <c r="I562" s="3">
        <v>0</v>
      </c>
      <c r="J562" s="3">
        <v>-10</v>
      </c>
      <c r="K562" s="3">
        <v>-2</v>
      </c>
      <c r="L562" s="3">
        <v>-2</v>
      </c>
      <c r="M562" s="3">
        <v>-1</v>
      </c>
      <c r="N562" s="3">
        <v>0</v>
      </c>
      <c r="O562" s="3">
        <v>0.69696969696969702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pans="1:27" s="3" customFormat="1" ht="13" x14ac:dyDescent="0.3">
      <c r="A563" s="3" t="s">
        <v>105</v>
      </c>
      <c r="B563" s="3" t="s">
        <v>627</v>
      </c>
      <c r="C563" s="3">
        <v>1</v>
      </c>
      <c r="D563" s="3">
        <v>0.32786885245901598</v>
      </c>
      <c r="E563" s="3">
        <v>39</v>
      </c>
      <c r="F563" s="3">
        <v>11</v>
      </c>
      <c r="G563" s="3">
        <v>3</v>
      </c>
      <c r="H563" s="3">
        <v>2</v>
      </c>
      <c r="I563" s="3">
        <v>0</v>
      </c>
      <c r="J563" s="3">
        <v>-16</v>
      </c>
      <c r="K563" s="3">
        <v>-3</v>
      </c>
      <c r="L563" s="3">
        <v>-3</v>
      </c>
      <c r="M563" s="3">
        <v>-1</v>
      </c>
      <c r="N563" s="3">
        <v>0</v>
      </c>
      <c r="O563" s="3">
        <v>0.58974358974358898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pans="1:27" s="3" customFormat="1" ht="13" x14ac:dyDescent="0.3">
      <c r="A564" s="3" t="s">
        <v>105</v>
      </c>
      <c r="B564" s="3" t="s">
        <v>628</v>
      </c>
      <c r="C564" s="3">
        <v>1</v>
      </c>
      <c r="D564" s="3">
        <v>0.32786885245901598</v>
      </c>
      <c r="E564" s="3">
        <v>61</v>
      </c>
      <c r="F564" s="3">
        <v>20</v>
      </c>
      <c r="G564" s="3">
        <v>4</v>
      </c>
      <c r="H564" s="3">
        <v>2</v>
      </c>
      <c r="I564" s="3">
        <v>0</v>
      </c>
      <c r="J564" s="3">
        <v>-38</v>
      </c>
      <c r="K564" s="3">
        <v>-12</v>
      </c>
      <c r="L564" s="3">
        <v>-4</v>
      </c>
      <c r="M564" s="3">
        <v>-1</v>
      </c>
      <c r="N564" s="3">
        <v>0</v>
      </c>
      <c r="O564" s="3">
        <v>0.37704918032786799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pans="1:27" s="3" customFormat="1" ht="13" x14ac:dyDescent="0.3">
      <c r="A565" s="3" t="s">
        <v>105</v>
      </c>
      <c r="B565" s="3" t="s">
        <v>629</v>
      </c>
      <c r="C565" s="3">
        <v>1</v>
      </c>
      <c r="D565" s="3">
        <v>0.32786885245901598</v>
      </c>
      <c r="E565" s="3">
        <v>39</v>
      </c>
      <c r="F565" s="3">
        <v>11</v>
      </c>
      <c r="G565" s="3">
        <v>2</v>
      </c>
      <c r="H565" s="3">
        <v>3</v>
      </c>
      <c r="I565" s="3">
        <v>0</v>
      </c>
      <c r="J565" s="3">
        <v>-16</v>
      </c>
      <c r="K565" s="3">
        <v>-3</v>
      </c>
      <c r="L565" s="3">
        <v>-2</v>
      </c>
      <c r="M565" s="3">
        <v>-2</v>
      </c>
      <c r="N565" s="3">
        <v>0</v>
      </c>
      <c r="O565" s="3">
        <v>0.58974358974358898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pans="1:27" s="3" customFormat="1" ht="13" x14ac:dyDescent="0.3">
      <c r="A566" s="3" t="s">
        <v>105</v>
      </c>
      <c r="B566" s="3" t="s">
        <v>630</v>
      </c>
      <c r="C566" s="3">
        <v>1</v>
      </c>
      <c r="D566" s="3">
        <v>0.32786885245901598</v>
      </c>
      <c r="E566" s="3">
        <v>29</v>
      </c>
      <c r="F566" s="3">
        <v>10</v>
      </c>
      <c r="G566" s="3">
        <v>1</v>
      </c>
      <c r="H566" s="3">
        <v>1</v>
      </c>
      <c r="I566" s="3">
        <v>0</v>
      </c>
      <c r="J566" s="3">
        <v>-6</v>
      </c>
      <c r="K566" s="3">
        <v>-2</v>
      </c>
      <c r="L566" s="3">
        <v>-1</v>
      </c>
      <c r="M566" s="3">
        <v>0</v>
      </c>
      <c r="N566" s="3">
        <v>0</v>
      </c>
      <c r="O566" s="3">
        <v>0.79310344827586199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s="3" customFormat="1" ht="13" x14ac:dyDescent="0.3">
      <c r="A567" s="3" t="s">
        <v>105</v>
      </c>
      <c r="B567" s="3" t="s">
        <v>631</v>
      </c>
      <c r="C567" s="3">
        <v>1</v>
      </c>
      <c r="D567" s="3">
        <v>0.32786885245901598</v>
      </c>
      <c r="E567" s="3">
        <v>37</v>
      </c>
      <c r="F567" s="3">
        <v>11</v>
      </c>
      <c r="G567" s="3">
        <v>1</v>
      </c>
      <c r="H567" s="3">
        <v>3</v>
      </c>
      <c r="I567" s="3">
        <v>0</v>
      </c>
      <c r="J567" s="3">
        <v>-14</v>
      </c>
      <c r="K567" s="3">
        <v>-3</v>
      </c>
      <c r="L567" s="3">
        <v>-1</v>
      </c>
      <c r="M567" s="3">
        <v>-2</v>
      </c>
      <c r="N567" s="3">
        <v>0</v>
      </c>
      <c r="O567" s="3">
        <v>0.62162162162162105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s="3" customFormat="1" ht="13" x14ac:dyDescent="0.3">
      <c r="A568" s="3" t="s">
        <v>105</v>
      </c>
      <c r="B568" s="3" t="s">
        <v>632</v>
      </c>
      <c r="C568" s="3">
        <v>1</v>
      </c>
      <c r="D568" s="3">
        <v>0.32786885245901598</v>
      </c>
      <c r="E568" s="3">
        <v>33</v>
      </c>
      <c r="F568" s="3">
        <v>10</v>
      </c>
      <c r="G568" s="3">
        <v>0</v>
      </c>
      <c r="H568" s="3">
        <v>3</v>
      </c>
      <c r="I568" s="3">
        <v>0</v>
      </c>
      <c r="J568" s="3">
        <v>-10</v>
      </c>
      <c r="K568" s="3">
        <v>-2</v>
      </c>
      <c r="L568" s="3">
        <v>0</v>
      </c>
      <c r="M568" s="3">
        <v>-2</v>
      </c>
      <c r="N568" s="3">
        <v>0</v>
      </c>
      <c r="O568" s="3">
        <v>0.69696969696969702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pans="1:27" s="3" customFormat="1" ht="13" x14ac:dyDescent="0.3">
      <c r="A569" s="3" t="s">
        <v>105</v>
      </c>
      <c r="B569" s="3" t="s">
        <v>633</v>
      </c>
      <c r="C569" s="3">
        <v>1</v>
      </c>
      <c r="D569" s="3">
        <v>0.32786885245901598</v>
      </c>
      <c r="E569" s="3">
        <v>39</v>
      </c>
      <c r="F569" s="3">
        <v>11</v>
      </c>
      <c r="G569" s="3">
        <v>2</v>
      </c>
      <c r="H569" s="3">
        <v>3</v>
      </c>
      <c r="I569" s="3">
        <v>0</v>
      </c>
      <c r="J569" s="3">
        <v>-16</v>
      </c>
      <c r="K569" s="3">
        <v>-3</v>
      </c>
      <c r="L569" s="3">
        <v>-2</v>
      </c>
      <c r="M569" s="3">
        <v>-2</v>
      </c>
      <c r="N569" s="3">
        <v>0</v>
      </c>
      <c r="O569" s="3">
        <v>0.58974358974358898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s="3" customFormat="1" ht="13" x14ac:dyDescent="0.3">
      <c r="A570" s="3" t="s">
        <v>105</v>
      </c>
      <c r="B570" s="3" t="s">
        <v>634</v>
      </c>
      <c r="C570" s="3">
        <v>1</v>
      </c>
      <c r="D570" s="3">
        <v>0.32786885245901598</v>
      </c>
      <c r="E570" s="3">
        <v>33</v>
      </c>
      <c r="F570" s="3">
        <v>10</v>
      </c>
      <c r="G570" s="3">
        <v>2</v>
      </c>
      <c r="H570" s="3">
        <v>2</v>
      </c>
      <c r="I570" s="3">
        <v>0</v>
      </c>
      <c r="J570" s="3">
        <v>-10</v>
      </c>
      <c r="K570" s="3">
        <v>-2</v>
      </c>
      <c r="L570" s="3">
        <v>-2</v>
      </c>
      <c r="M570" s="3">
        <v>-1</v>
      </c>
      <c r="N570" s="3">
        <v>0</v>
      </c>
      <c r="O570" s="3">
        <v>0.69696969696969702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pans="1:27" s="3" customFormat="1" ht="13" x14ac:dyDescent="0.3">
      <c r="A571" s="3" t="s">
        <v>105</v>
      </c>
      <c r="B571" s="3" t="s">
        <v>635</v>
      </c>
      <c r="C571" s="3">
        <v>1</v>
      </c>
      <c r="D571" s="3">
        <v>0.32786885245901598</v>
      </c>
      <c r="E571" s="3">
        <v>48</v>
      </c>
      <c r="F571" s="3">
        <v>13</v>
      </c>
      <c r="G571" s="3">
        <v>4</v>
      </c>
      <c r="H571" s="3">
        <v>3</v>
      </c>
      <c r="I571" s="3">
        <v>0</v>
      </c>
      <c r="J571" s="3">
        <v>-25</v>
      </c>
      <c r="K571" s="3">
        <v>-5</v>
      </c>
      <c r="L571" s="3">
        <v>-4</v>
      </c>
      <c r="M571" s="3">
        <v>-2</v>
      </c>
      <c r="N571" s="3">
        <v>0</v>
      </c>
      <c r="O571" s="3">
        <v>0.47916666666666602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pans="1:27" s="3" customFormat="1" ht="13" x14ac:dyDescent="0.3">
      <c r="A572" s="3" t="s">
        <v>105</v>
      </c>
      <c r="B572" s="3" t="s">
        <v>636</v>
      </c>
      <c r="C572" s="3">
        <v>1</v>
      </c>
      <c r="D572" s="3">
        <v>0.32786885245901598</v>
      </c>
      <c r="E572" s="3">
        <v>33</v>
      </c>
      <c r="F572" s="3">
        <v>10</v>
      </c>
      <c r="G572" s="3">
        <v>2</v>
      </c>
      <c r="H572" s="3">
        <v>2</v>
      </c>
      <c r="I572" s="3">
        <v>0</v>
      </c>
      <c r="J572" s="3">
        <v>-10</v>
      </c>
      <c r="K572" s="3">
        <v>-2</v>
      </c>
      <c r="L572" s="3">
        <v>-2</v>
      </c>
      <c r="M572" s="3">
        <v>-1</v>
      </c>
      <c r="N572" s="3">
        <v>0</v>
      </c>
      <c r="O572" s="3">
        <v>0.69696969696969702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pans="1:27" s="3" customFormat="1" ht="13" x14ac:dyDescent="0.3">
      <c r="A573" s="3" t="s">
        <v>105</v>
      </c>
      <c r="B573" s="3" t="s">
        <v>637</v>
      </c>
      <c r="C573" s="3">
        <v>1</v>
      </c>
      <c r="D573" s="3">
        <v>0.32786885245901598</v>
      </c>
      <c r="E573" s="3">
        <v>39</v>
      </c>
      <c r="F573" s="3">
        <v>11</v>
      </c>
      <c r="G573" s="3">
        <v>3</v>
      </c>
      <c r="H573" s="3">
        <v>2</v>
      </c>
      <c r="I573" s="3">
        <v>0</v>
      </c>
      <c r="J573" s="3">
        <v>-16</v>
      </c>
      <c r="K573" s="3">
        <v>-3</v>
      </c>
      <c r="L573" s="3">
        <v>-3</v>
      </c>
      <c r="M573" s="3">
        <v>-1</v>
      </c>
      <c r="N573" s="3">
        <v>0</v>
      </c>
      <c r="O573" s="3">
        <v>0.58974358974358898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pans="1:27" s="3" customFormat="1" ht="13" x14ac:dyDescent="0.3">
      <c r="A574" s="3" t="s">
        <v>105</v>
      </c>
      <c r="B574" s="3" t="s">
        <v>638</v>
      </c>
      <c r="C574" s="3">
        <v>1</v>
      </c>
      <c r="D574" s="3">
        <v>0.32786885245901598</v>
      </c>
      <c r="E574" s="3">
        <v>39</v>
      </c>
      <c r="F574" s="3">
        <v>11</v>
      </c>
      <c r="G574" s="3">
        <v>2</v>
      </c>
      <c r="H574" s="3">
        <v>3</v>
      </c>
      <c r="I574" s="3">
        <v>0</v>
      </c>
      <c r="J574" s="3">
        <v>-16</v>
      </c>
      <c r="K574" s="3">
        <v>-3</v>
      </c>
      <c r="L574" s="3">
        <v>-2</v>
      </c>
      <c r="M574" s="3">
        <v>-2</v>
      </c>
      <c r="N574" s="3">
        <v>0</v>
      </c>
      <c r="O574" s="3">
        <v>0.58974358974358898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pans="1:27" s="3" customFormat="1" ht="13" x14ac:dyDescent="0.3">
      <c r="A575" s="3" t="s">
        <v>105</v>
      </c>
      <c r="B575" s="3" t="s">
        <v>639</v>
      </c>
      <c r="C575" s="3">
        <v>1</v>
      </c>
      <c r="D575" s="3">
        <v>0.32786885245901598</v>
      </c>
      <c r="E575" s="3">
        <v>33</v>
      </c>
      <c r="F575" s="3">
        <v>11</v>
      </c>
      <c r="G575" s="3">
        <v>1</v>
      </c>
      <c r="H575" s="3">
        <v>2</v>
      </c>
      <c r="I575" s="3">
        <v>0</v>
      </c>
      <c r="J575" s="3">
        <v>-10</v>
      </c>
      <c r="K575" s="3">
        <v>-3</v>
      </c>
      <c r="L575" s="3">
        <v>-1</v>
      </c>
      <c r="M575" s="3">
        <v>-1</v>
      </c>
      <c r="N575" s="3">
        <v>0</v>
      </c>
      <c r="O575" s="3">
        <v>0.69696969696969702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pans="1:27" s="3" customFormat="1" ht="13" x14ac:dyDescent="0.3">
      <c r="A576" s="3" t="s">
        <v>105</v>
      </c>
      <c r="B576" s="3" t="s">
        <v>640</v>
      </c>
      <c r="C576" s="3">
        <v>1</v>
      </c>
      <c r="D576" s="3">
        <v>0.32786885245901598</v>
      </c>
      <c r="E576" s="3">
        <v>33</v>
      </c>
      <c r="F576" s="3">
        <v>10</v>
      </c>
      <c r="G576" s="3">
        <v>2</v>
      </c>
      <c r="H576" s="3">
        <v>2</v>
      </c>
      <c r="I576" s="3">
        <v>0</v>
      </c>
      <c r="J576" s="3">
        <v>-10</v>
      </c>
      <c r="K576" s="3">
        <v>-2</v>
      </c>
      <c r="L576" s="3">
        <v>-2</v>
      </c>
      <c r="M576" s="3">
        <v>-1</v>
      </c>
      <c r="N576" s="3">
        <v>0</v>
      </c>
      <c r="O576" s="3">
        <v>0.69696969696969702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pans="1:27" s="3" customFormat="1" ht="13" x14ac:dyDescent="0.3">
      <c r="A577" s="3" t="s">
        <v>105</v>
      </c>
      <c r="B577" s="3" t="s">
        <v>641</v>
      </c>
      <c r="C577" s="3">
        <v>1</v>
      </c>
      <c r="D577" s="3">
        <v>0.32786885245901598</v>
      </c>
      <c r="E577" s="3">
        <v>31</v>
      </c>
      <c r="F577" s="3">
        <v>11</v>
      </c>
      <c r="G577" s="3">
        <v>0</v>
      </c>
      <c r="H577" s="3">
        <v>2</v>
      </c>
      <c r="I577" s="3">
        <v>0</v>
      </c>
      <c r="J577" s="3">
        <v>-8</v>
      </c>
      <c r="K577" s="3">
        <v>-3</v>
      </c>
      <c r="L577" s="3">
        <v>0</v>
      </c>
      <c r="M577" s="3">
        <v>-1</v>
      </c>
      <c r="N577" s="3">
        <v>0</v>
      </c>
      <c r="O577" s="3">
        <v>0.74193548387096697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pans="1:27" s="3" customFormat="1" ht="13" x14ac:dyDescent="0.3">
      <c r="A578" s="3" t="s">
        <v>105</v>
      </c>
      <c r="B578" s="3" t="s">
        <v>642</v>
      </c>
      <c r="C578" s="3">
        <v>1</v>
      </c>
      <c r="D578" s="3">
        <v>0.32786885245901598</v>
      </c>
      <c r="E578" s="3">
        <v>31</v>
      </c>
      <c r="F578" s="3">
        <v>10</v>
      </c>
      <c r="G578" s="3">
        <v>2</v>
      </c>
      <c r="H578" s="3">
        <v>1</v>
      </c>
      <c r="I578" s="3">
        <v>0</v>
      </c>
      <c r="J578" s="3">
        <v>-8</v>
      </c>
      <c r="K578" s="3">
        <v>-2</v>
      </c>
      <c r="L578" s="3">
        <v>-2</v>
      </c>
      <c r="M578" s="3">
        <v>0</v>
      </c>
      <c r="N578" s="3">
        <v>0</v>
      </c>
      <c r="O578" s="3">
        <v>0.74193548387096697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pans="1:27" s="3" customFormat="1" ht="13" x14ac:dyDescent="0.3">
      <c r="A579" s="3" t="s">
        <v>105</v>
      </c>
      <c r="B579" s="3" t="s">
        <v>643</v>
      </c>
      <c r="C579" s="3">
        <v>1</v>
      </c>
      <c r="D579" s="3">
        <v>0.32786885245901598</v>
      </c>
      <c r="E579" s="3">
        <v>25</v>
      </c>
      <c r="F579" s="3">
        <v>9</v>
      </c>
      <c r="G579" s="3">
        <v>0</v>
      </c>
      <c r="H579" s="3">
        <v>1</v>
      </c>
      <c r="I579" s="3">
        <v>0</v>
      </c>
      <c r="J579" s="3">
        <v>-2</v>
      </c>
      <c r="K579" s="3">
        <v>-1</v>
      </c>
      <c r="L579" s="3">
        <v>0</v>
      </c>
      <c r="M579" s="3">
        <v>0</v>
      </c>
      <c r="N579" s="3">
        <v>0</v>
      </c>
      <c r="O579" s="3">
        <v>0.92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s="3" customFormat="1" ht="13" x14ac:dyDescent="0.3">
      <c r="A580" s="3" t="s">
        <v>105</v>
      </c>
      <c r="B580" s="3" t="s">
        <v>644</v>
      </c>
      <c r="C580" s="3">
        <v>1</v>
      </c>
      <c r="D580" s="3">
        <v>0.32786885245901598</v>
      </c>
      <c r="E580" s="3">
        <v>24</v>
      </c>
      <c r="F580" s="3">
        <v>10</v>
      </c>
      <c r="G580" s="3">
        <v>0</v>
      </c>
      <c r="H580" s="3">
        <v>1</v>
      </c>
      <c r="I580" s="3">
        <v>0</v>
      </c>
      <c r="J580" s="3">
        <v>-1</v>
      </c>
      <c r="K580" s="3">
        <v>-2</v>
      </c>
      <c r="L580" s="3">
        <v>0</v>
      </c>
      <c r="M580" s="3">
        <v>0</v>
      </c>
      <c r="N580" s="3">
        <v>0</v>
      </c>
      <c r="O580" s="3">
        <v>0.95833333333333304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pans="1:27" s="3" customFormat="1" ht="13" x14ac:dyDescent="0.3">
      <c r="A581" s="3" t="s">
        <v>105</v>
      </c>
      <c r="B581" s="3" t="s">
        <v>645</v>
      </c>
      <c r="C581" s="3">
        <v>1</v>
      </c>
      <c r="D581" s="3">
        <v>0.32786885245901598</v>
      </c>
      <c r="E581" s="3">
        <v>34</v>
      </c>
      <c r="F581" s="3">
        <v>10</v>
      </c>
      <c r="G581" s="3">
        <v>2</v>
      </c>
      <c r="H581" s="3">
        <v>2</v>
      </c>
      <c r="I581" s="3">
        <v>0</v>
      </c>
      <c r="J581" s="3">
        <v>-11</v>
      </c>
      <c r="K581" s="3">
        <v>-2</v>
      </c>
      <c r="L581" s="3">
        <v>-2</v>
      </c>
      <c r="M581" s="3">
        <v>-1</v>
      </c>
      <c r="N581" s="3">
        <v>0</v>
      </c>
      <c r="O581" s="3">
        <v>0.67647058823529405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pans="1:27" s="3" customFormat="1" ht="13" x14ac:dyDescent="0.3">
      <c r="A582" s="3" t="s">
        <v>105</v>
      </c>
      <c r="B582" s="3" t="s">
        <v>646</v>
      </c>
      <c r="C582" s="3">
        <v>1</v>
      </c>
      <c r="D582" s="3">
        <v>0.32786885245901598</v>
      </c>
      <c r="E582" s="3">
        <v>29</v>
      </c>
      <c r="F582" s="3">
        <v>10</v>
      </c>
      <c r="G582" s="3">
        <v>1</v>
      </c>
      <c r="H582" s="3">
        <v>1</v>
      </c>
      <c r="I582" s="3">
        <v>0</v>
      </c>
      <c r="J582" s="3">
        <v>-6</v>
      </c>
      <c r="K582" s="3">
        <v>-2</v>
      </c>
      <c r="L582" s="3">
        <v>-1</v>
      </c>
      <c r="M582" s="3">
        <v>0</v>
      </c>
      <c r="N582" s="3">
        <v>0</v>
      </c>
      <c r="O582" s="3">
        <v>0.79310344827586199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pans="1:27" s="3" customFormat="1" ht="13" x14ac:dyDescent="0.3">
      <c r="A583" s="3" t="s">
        <v>105</v>
      </c>
      <c r="B583" s="3" t="s">
        <v>647</v>
      </c>
      <c r="C583" s="3">
        <v>1</v>
      </c>
      <c r="D583" s="3">
        <v>0.32786885245901598</v>
      </c>
      <c r="E583" s="3">
        <v>25</v>
      </c>
      <c r="F583" s="3">
        <v>8</v>
      </c>
      <c r="G583" s="3">
        <v>1</v>
      </c>
      <c r="H583" s="3">
        <v>1</v>
      </c>
      <c r="I583" s="3">
        <v>0</v>
      </c>
      <c r="J583" s="3">
        <v>-2</v>
      </c>
      <c r="K583" s="3">
        <v>0</v>
      </c>
      <c r="L583" s="3">
        <v>-1</v>
      </c>
      <c r="M583" s="3">
        <v>0</v>
      </c>
      <c r="N583" s="3">
        <v>0</v>
      </c>
      <c r="O583" s="3">
        <v>0.92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pans="1:27" s="3" customFormat="1" ht="13" x14ac:dyDescent="0.3">
      <c r="A584" s="3" t="s">
        <v>105</v>
      </c>
      <c r="B584" s="3" t="s">
        <v>648</v>
      </c>
      <c r="C584" s="3">
        <v>1</v>
      </c>
      <c r="D584" s="3">
        <v>0.32786885245901598</v>
      </c>
      <c r="E584" s="3">
        <v>29</v>
      </c>
      <c r="F584" s="3">
        <v>10</v>
      </c>
      <c r="G584" s="3">
        <v>1</v>
      </c>
      <c r="H584" s="3">
        <v>1</v>
      </c>
      <c r="I584" s="3">
        <v>0</v>
      </c>
      <c r="J584" s="3">
        <v>-6</v>
      </c>
      <c r="K584" s="3">
        <v>-2</v>
      </c>
      <c r="L584" s="3">
        <v>-1</v>
      </c>
      <c r="M584" s="3">
        <v>0</v>
      </c>
      <c r="N584" s="3">
        <v>0</v>
      </c>
      <c r="O584" s="3">
        <v>0.79310344827586199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s="3" customFormat="1" ht="13" x14ac:dyDescent="0.3">
      <c r="A585" s="3" t="s">
        <v>105</v>
      </c>
      <c r="B585" s="3" t="s">
        <v>649</v>
      </c>
      <c r="C585" s="3">
        <v>1</v>
      </c>
      <c r="D585" s="3">
        <v>0.32786885245901598</v>
      </c>
      <c r="E585" s="3">
        <v>31</v>
      </c>
      <c r="F585" s="3">
        <v>10</v>
      </c>
      <c r="G585" s="3">
        <v>2</v>
      </c>
      <c r="H585" s="3">
        <v>1</v>
      </c>
      <c r="I585" s="3">
        <v>0</v>
      </c>
      <c r="J585" s="3">
        <v>-8</v>
      </c>
      <c r="K585" s="3">
        <v>-2</v>
      </c>
      <c r="L585" s="3">
        <v>-2</v>
      </c>
      <c r="M585" s="3">
        <v>0</v>
      </c>
      <c r="N585" s="3">
        <v>0</v>
      </c>
      <c r="O585" s="3">
        <v>0.74193548387096697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pans="1:27" s="3" customFormat="1" ht="13" x14ac:dyDescent="0.3">
      <c r="A586" s="3" t="s">
        <v>105</v>
      </c>
      <c r="B586" s="3" t="s">
        <v>650</v>
      </c>
      <c r="C586" s="3">
        <v>1</v>
      </c>
      <c r="D586" s="3">
        <v>0.32786885245901598</v>
      </c>
      <c r="E586" s="3">
        <v>65</v>
      </c>
      <c r="F586" s="3">
        <v>19</v>
      </c>
      <c r="G586" s="3">
        <v>5</v>
      </c>
      <c r="H586" s="3">
        <v>3</v>
      </c>
      <c r="I586" s="3">
        <v>0</v>
      </c>
      <c r="J586" s="3">
        <v>-42</v>
      </c>
      <c r="K586" s="3">
        <v>-11</v>
      </c>
      <c r="L586" s="3">
        <v>-5</v>
      </c>
      <c r="M586" s="3">
        <v>-2</v>
      </c>
      <c r="N586" s="3">
        <v>0</v>
      </c>
      <c r="O586" s="3">
        <v>0.35384615384615298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pans="1:27" s="3" customFormat="1" ht="13" x14ac:dyDescent="0.3">
      <c r="A587" s="3" t="s">
        <v>105</v>
      </c>
      <c r="B587" s="3" t="s">
        <v>651</v>
      </c>
      <c r="C587" s="3">
        <v>1</v>
      </c>
      <c r="D587" s="3">
        <v>0.32786885245901598</v>
      </c>
      <c r="E587" s="3">
        <v>37</v>
      </c>
      <c r="F587" s="3">
        <v>11</v>
      </c>
      <c r="G587" s="3">
        <v>2</v>
      </c>
      <c r="H587" s="3">
        <v>2</v>
      </c>
      <c r="I587" s="3">
        <v>0</v>
      </c>
      <c r="J587" s="3">
        <v>-14</v>
      </c>
      <c r="K587" s="3">
        <v>-3</v>
      </c>
      <c r="L587" s="3">
        <v>-2</v>
      </c>
      <c r="M587" s="3">
        <v>-1</v>
      </c>
      <c r="N587" s="3">
        <v>0</v>
      </c>
      <c r="O587" s="3">
        <v>0.62162162162162105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pans="1:27" s="3" customFormat="1" ht="13" x14ac:dyDescent="0.3">
      <c r="A588" s="3" t="s">
        <v>105</v>
      </c>
      <c r="B588" s="3" t="s">
        <v>652</v>
      </c>
      <c r="C588" s="3">
        <v>1</v>
      </c>
      <c r="D588" s="3">
        <v>0.32786885245901598</v>
      </c>
      <c r="E588" s="3">
        <v>31</v>
      </c>
      <c r="F588" s="3">
        <v>10</v>
      </c>
      <c r="G588" s="3">
        <v>2</v>
      </c>
      <c r="H588" s="3">
        <v>1</v>
      </c>
      <c r="I588" s="3">
        <v>0</v>
      </c>
      <c r="J588" s="3">
        <v>-8</v>
      </c>
      <c r="K588" s="3">
        <v>-2</v>
      </c>
      <c r="L588" s="3">
        <v>-2</v>
      </c>
      <c r="M588" s="3">
        <v>0</v>
      </c>
      <c r="N588" s="3">
        <v>0</v>
      </c>
      <c r="O588" s="3">
        <v>0.74193548387096697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pans="1:27" s="3" customFormat="1" ht="13" x14ac:dyDescent="0.3">
      <c r="A589" s="3" t="s">
        <v>105</v>
      </c>
      <c r="B589" s="3" t="s">
        <v>653</v>
      </c>
      <c r="C589" s="3">
        <v>1</v>
      </c>
      <c r="D589" s="3">
        <v>0.32786885245901598</v>
      </c>
      <c r="E589" s="3">
        <v>23</v>
      </c>
      <c r="F589" s="3">
        <v>8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1" spans="1:27" x14ac:dyDescent="0.35">
      <c r="A591" s="4" t="s">
        <v>48</v>
      </c>
    </row>
    <row r="592" spans="1:27" x14ac:dyDescent="0.35">
      <c r="A592" s="3"/>
    </row>
    <row r="593" spans="1:27" s="3" customFormat="1" ht="13" x14ac:dyDescent="0.3">
      <c r="A593" s="3" t="s">
        <v>35</v>
      </c>
      <c r="B593" s="3" t="s">
        <v>656</v>
      </c>
      <c r="C593" s="3" t="s">
        <v>4</v>
      </c>
      <c r="D593" s="3" t="s">
        <v>4</v>
      </c>
      <c r="E593" s="3">
        <v>10</v>
      </c>
      <c r="F593" s="3">
        <v>3</v>
      </c>
      <c r="G593" s="3">
        <v>0</v>
      </c>
      <c r="H593" s="3">
        <v>1</v>
      </c>
      <c r="I593" s="3">
        <v>0</v>
      </c>
    </row>
    <row r="594" spans="1:27" s="3" customFormat="1" ht="13" x14ac:dyDescent="0.3">
      <c r="A594" s="3" t="s">
        <v>36</v>
      </c>
      <c r="B594" s="3" t="s">
        <v>657</v>
      </c>
      <c r="C594" s="3">
        <v>132</v>
      </c>
      <c r="D594" s="3">
        <v>42.038216560509497</v>
      </c>
      <c r="E594" s="3">
        <v>17</v>
      </c>
      <c r="F594" s="3">
        <v>4</v>
      </c>
      <c r="G594" s="3">
        <v>0</v>
      </c>
      <c r="H594" s="3">
        <v>2</v>
      </c>
      <c r="I594" s="3">
        <v>0</v>
      </c>
      <c r="J594" s="3">
        <v>-7</v>
      </c>
      <c r="K594" s="3">
        <v>-1</v>
      </c>
      <c r="L594" s="3">
        <v>0</v>
      </c>
      <c r="M594" s="3">
        <v>-1</v>
      </c>
      <c r="N594" s="3">
        <v>0</v>
      </c>
      <c r="O594" s="3">
        <v>0.58823529411764697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pans="1:27" s="3" customFormat="1" ht="13" x14ac:dyDescent="0.3">
      <c r="A595" s="3" t="s">
        <v>36</v>
      </c>
      <c r="B595" s="3" t="s">
        <v>658</v>
      </c>
      <c r="C595" s="3">
        <v>86</v>
      </c>
      <c r="D595" s="3">
        <v>27.388535031847098</v>
      </c>
      <c r="E595" s="3">
        <v>10</v>
      </c>
      <c r="F595" s="3">
        <v>3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5">
      <c r="A596" s="3"/>
    </row>
    <row r="597" spans="1:27" s="3" customFormat="1" ht="13" x14ac:dyDescent="0.3">
      <c r="A597" s="3" t="s">
        <v>37</v>
      </c>
      <c r="B597" s="3" t="s">
        <v>659</v>
      </c>
      <c r="C597" s="3" t="s">
        <v>4</v>
      </c>
      <c r="D597" s="3" t="s">
        <v>4</v>
      </c>
      <c r="E597" s="3">
        <v>14</v>
      </c>
      <c r="F597" s="3">
        <v>4</v>
      </c>
      <c r="G597" s="3">
        <v>1</v>
      </c>
      <c r="H597" s="3">
        <v>1</v>
      </c>
      <c r="I597" s="3">
        <v>0</v>
      </c>
    </row>
    <row r="598" spans="1:27" s="3" customFormat="1" ht="13" x14ac:dyDescent="0.3">
      <c r="A598" s="3" t="s">
        <v>38</v>
      </c>
      <c r="B598" s="3" t="s">
        <v>660</v>
      </c>
      <c r="C598" s="3">
        <v>61</v>
      </c>
      <c r="D598" s="3">
        <v>24.110671936758798</v>
      </c>
      <c r="E598" s="3">
        <v>15</v>
      </c>
      <c r="F598" s="3">
        <v>5</v>
      </c>
      <c r="G598" s="3">
        <v>1</v>
      </c>
      <c r="H598" s="3">
        <v>1</v>
      </c>
      <c r="I598" s="3">
        <v>0</v>
      </c>
      <c r="J598" s="3">
        <v>-1</v>
      </c>
      <c r="K598" s="3">
        <v>-1</v>
      </c>
      <c r="L598" s="3">
        <v>0</v>
      </c>
      <c r="M598" s="3">
        <v>0</v>
      </c>
      <c r="N598" s="3">
        <v>0</v>
      </c>
      <c r="O598" s="3">
        <v>0.93333333333333302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s="3" customFormat="1" ht="13" x14ac:dyDescent="0.3">
      <c r="A599" s="3" t="s">
        <v>38</v>
      </c>
      <c r="B599" s="3" t="s">
        <v>661</v>
      </c>
      <c r="C599" s="3">
        <v>59</v>
      </c>
      <c r="D599" s="3">
        <v>23.320158102766801</v>
      </c>
      <c r="E599" s="3">
        <v>14</v>
      </c>
      <c r="F599" s="3">
        <v>4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pans="1:27" x14ac:dyDescent="0.35">
      <c r="A600" s="3"/>
    </row>
    <row r="601" spans="1:27" s="3" customFormat="1" ht="13" x14ac:dyDescent="0.3">
      <c r="A601" s="3" t="s">
        <v>39</v>
      </c>
      <c r="B601" s="3" t="s">
        <v>662</v>
      </c>
      <c r="C601" s="3" t="s">
        <v>4</v>
      </c>
      <c r="D601" s="3" t="s">
        <v>4</v>
      </c>
      <c r="E601" s="3">
        <v>14</v>
      </c>
      <c r="F601" s="3">
        <v>4</v>
      </c>
      <c r="G601" s="3">
        <v>1</v>
      </c>
      <c r="H601" s="3">
        <v>1</v>
      </c>
      <c r="I601" s="3">
        <v>0</v>
      </c>
    </row>
    <row r="602" spans="1:27" s="3" customFormat="1" ht="13" x14ac:dyDescent="0.3">
      <c r="A602" s="3" t="s">
        <v>40</v>
      </c>
      <c r="B602" s="3" t="s">
        <v>663</v>
      </c>
      <c r="C602" s="3">
        <v>34</v>
      </c>
      <c r="D602" s="3">
        <v>16.8316831683168</v>
      </c>
      <c r="E602" s="3">
        <v>16</v>
      </c>
      <c r="F602" s="3">
        <v>5</v>
      </c>
      <c r="G602" s="3">
        <v>1</v>
      </c>
      <c r="H602" s="3">
        <v>1</v>
      </c>
      <c r="I602" s="3">
        <v>0</v>
      </c>
      <c r="J602" s="3">
        <v>-2</v>
      </c>
      <c r="K602" s="3">
        <v>-1</v>
      </c>
      <c r="L602" s="3">
        <v>0</v>
      </c>
      <c r="M602" s="3">
        <v>0</v>
      </c>
      <c r="N602" s="3">
        <v>0</v>
      </c>
      <c r="O602" s="3">
        <v>0.875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pans="1:27" s="3" customFormat="1" ht="13" x14ac:dyDescent="0.3">
      <c r="A603" s="3" t="s">
        <v>40</v>
      </c>
      <c r="B603" s="3" t="s">
        <v>664</v>
      </c>
      <c r="C603" s="3">
        <v>33</v>
      </c>
      <c r="D603" s="3">
        <v>16.3366336633663</v>
      </c>
      <c r="E603" s="3">
        <v>14</v>
      </c>
      <c r="F603" s="3">
        <v>4</v>
      </c>
      <c r="G603" s="3">
        <v>1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pans="1:27" x14ac:dyDescent="0.35">
      <c r="A604" s="3"/>
    </row>
    <row r="605" spans="1:27" s="3" customFormat="1" ht="13" x14ac:dyDescent="0.3">
      <c r="A605" s="3" t="s">
        <v>99</v>
      </c>
      <c r="B605" s="3" t="s">
        <v>667</v>
      </c>
      <c r="C605" s="3" t="s">
        <v>4</v>
      </c>
      <c r="D605" s="3" t="s">
        <v>4</v>
      </c>
      <c r="E605" s="3">
        <v>12</v>
      </c>
      <c r="F605" s="3">
        <v>4</v>
      </c>
      <c r="G605" s="3">
        <v>0</v>
      </c>
      <c r="H605" s="3">
        <v>1</v>
      </c>
      <c r="I605" s="3">
        <v>0</v>
      </c>
    </row>
    <row r="606" spans="1:27" s="3" customFormat="1" ht="13" x14ac:dyDescent="0.3">
      <c r="A606" s="3" t="s">
        <v>100</v>
      </c>
      <c r="B606" s="3" t="s">
        <v>668</v>
      </c>
      <c r="C606" s="3">
        <v>68</v>
      </c>
      <c r="D606" s="3">
        <v>35.789473684210499</v>
      </c>
      <c r="E606" s="3">
        <v>17</v>
      </c>
      <c r="F606" s="3">
        <v>4</v>
      </c>
      <c r="G606" s="3">
        <v>0</v>
      </c>
      <c r="H606" s="3">
        <v>2</v>
      </c>
      <c r="I606" s="3">
        <v>0</v>
      </c>
      <c r="J606" s="3">
        <v>-5</v>
      </c>
      <c r="K606" s="3">
        <v>0</v>
      </c>
      <c r="L606" s="3">
        <v>0</v>
      </c>
      <c r="M606" s="3">
        <v>-1</v>
      </c>
      <c r="N606" s="3">
        <v>0</v>
      </c>
      <c r="O606" s="3">
        <v>0.70588235294117596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pans="1:27" s="3" customFormat="1" ht="13" x14ac:dyDescent="0.3">
      <c r="A607" s="3" t="s">
        <v>100</v>
      </c>
      <c r="B607" s="3" t="s">
        <v>669</v>
      </c>
      <c r="C607" s="3">
        <v>26</v>
      </c>
      <c r="D607" s="3">
        <v>13.684210526315701</v>
      </c>
      <c r="E607" s="3">
        <v>17</v>
      </c>
      <c r="F607" s="3">
        <v>4</v>
      </c>
      <c r="G607" s="3">
        <v>0</v>
      </c>
      <c r="H607" s="3">
        <v>2</v>
      </c>
      <c r="I607" s="3">
        <v>0</v>
      </c>
      <c r="J607" s="3">
        <v>-5</v>
      </c>
      <c r="K607" s="3">
        <v>0</v>
      </c>
      <c r="L607" s="3">
        <v>0</v>
      </c>
      <c r="M607" s="3">
        <v>-1</v>
      </c>
      <c r="N607" s="3">
        <v>0</v>
      </c>
      <c r="O607" s="3">
        <v>0.70588235294117596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pans="1:27" s="3" customFormat="1" ht="13" x14ac:dyDescent="0.3">
      <c r="A608" s="3" t="s">
        <v>100</v>
      </c>
      <c r="B608" s="3" t="s">
        <v>670</v>
      </c>
      <c r="C608" s="3">
        <v>19</v>
      </c>
      <c r="D608" s="3">
        <v>10</v>
      </c>
      <c r="E608" s="3">
        <v>12</v>
      </c>
      <c r="F608" s="3">
        <v>4</v>
      </c>
      <c r="G608" s="3">
        <v>0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5">
      <c r="A609" s="3"/>
    </row>
    <row r="610" spans="1:27" s="3" customFormat="1" ht="13" x14ac:dyDescent="0.3">
      <c r="A610" s="3" t="s">
        <v>102</v>
      </c>
      <c r="B610" s="3" t="s">
        <v>671</v>
      </c>
      <c r="C610" s="3" t="s">
        <v>4</v>
      </c>
      <c r="D610" s="3" t="s">
        <v>4</v>
      </c>
      <c r="E610" s="3">
        <v>12</v>
      </c>
      <c r="F610" s="3">
        <v>4</v>
      </c>
      <c r="G610" s="3">
        <v>0</v>
      </c>
      <c r="H610" s="3">
        <v>1</v>
      </c>
      <c r="I610" s="3">
        <v>0</v>
      </c>
    </row>
    <row r="611" spans="1:27" s="3" customFormat="1" ht="13" x14ac:dyDescent="0.3">
      <c r="A611" s="3" t="s">
        <v>103</v>
      </c>
      <c r="B611" s="3" t="s">
        <v>672</v>
      </c>
      <c r="C611" s="3">
        <v>121</v>
      </c>
      <c r="D611" s="3">
        <v>74.691358024691297</v>
      </c>
      <c r="E611" s="3">
        <v>12</v>
      </c>
      <c r="F611" s="3">
        <v>4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pans="1:27" s="3" customFormat="1" ht="13" x14ac:dyDescent="0.3">
      <c r="A612" s="3" t="s">
        <v>103</v>
      </c>
      <c r="B612" s="3" t="s">
        <v>673</v>
      </c>
      <c r="C612" s="3">
        <v>11</v>
      </c>
      <c r="D612" s="3">
        <v>6.7901234567901199</v>
      </c>
      <c r="E612" s="3">
        <v>5</v>
      </c>
      <c r="F612" s="3">
        <v>3</v>
      </c>
      <c r="G612" s="3">
        <v>0</v>
      </c>
      <c r="H612" s="3">
        <v>0</v>
      </c>
      <c r="I612" s="3">
        <v>0</v>
      </c>
      <c r="J612" s="3">
        <v>7</v>
      </c>
      <c r="K612" s="3">
        <v>1</v>
      </c>
      <c r="L612" s="3">
        <v>0</v>
      </c>
      <c r="M612" s="3">
        <v>1</v>
      </c>
      <c r="N612" s="3">
        <v>0</v>
      </c>
      <c r="O612" s="3">
        <v>2.4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</row>
    <row r="613" spans="1:27" s="3" customFormat="1" ht="13" x14ac:dyDescent="0.3">
      <c r="A613" s="3" t="s">
        <v>103</v>
      </c>
      <c r="B613" s="3" t="s">
        <v>674</v>
      </c>
      <c r="C613" s="3">
        <v>6</v>
      </c>
      <c r="D613" s="3">
        <v>3.7037037037037002</v>
      </c>
      <c r="E613" s="3">
        <v>5</v>
      </c>
      <c r="F613" s="3">
        <v>3</v>
      </c>
      <c r="G613" s="3">
        <v>0</v>
      </c>
      <c r="H613" s="3">
        <v>0</v>
      </c>
      <c r="I613" s="3">
        <v>0</v>
      </c>
      <c r="J613" s="3">
        <v>7</v>
      </c>
      <c r="K613" s="3">
        <v>1</v>
      </c>
      <c r="L613" s="3">
        <v>0</v>
      </c>
      <c r="M613" s="3">
        <v>1</v>
      </c>
      <c r="N613" s="3">
        <v>0</v>
      </c>
      <c r="O613" s="3">
        <v>2.4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</row>
    <row r="614" spans="1:27" s="3" customFormat="1" ht="13" x14ac:dyDescent="0.3">
      <c r="A614" s="3" t="s">
        <v>103</v>
      </c>
      <c r="B614" s="3" t="s">
        <v>675</v>
      </c>
      <c r="C614" s="3">
        <v>5</v>
      </c>
      <c r="D614" s="3">
        <v>3.0864197530864099</v>
      </c>
      <c r="E614" s="3">
        <v>12</v>
      </c>
      <c r="F614" s="3">
        <v>4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pans="1:27" s="3" customFormat="1" ht="13" x14ac:dyDescent="0.3">
      <c r="A615" s="3" t="s">
        <v>103</v>
      </c>
      <c r="B615" s="3" t="s">
        <v>676</v>
      </c>
      <c r="C615" s="3">
        <v>4</v>
      </c>
      <c r="D615" s="3">
        <v>2.4691358024691299</v>
      </c>
      <c r="E615" s="3">
        <v>13</v>
      </c>
      <c r="F615" s="3">
        <v>5</v>
      </c>
      <c r="G615" s="3">
        <v>0</v>
      </c>
      <c r="H615" s="3">
        <v>1</v>
      </c>
      <c r="I615" s="3">
        <v>0</v>
      </c>
      <c r="J615" s="3">
        <v>-1</v>
      </c>
      <c r="K615" s="3">
        <v>-1</v>
      </c>
      <c r="L615" s="3">
        <v>0</v>
      </c>
      <c r="M615" s="3">
        <v>0</v>
      </c>
      <c r="N615" s="3">
        <v>0</v>
      </c>
      <c r="O615" s="3">
        <v>0.92307692307692302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pans="1:27" s="3" customFormat="1" ht="13" x14ac:dyDescent="0.3">
      <c r="A616" s="3" t="s">
        <v>103</v>
      </c>
      <c r="B616" s="3" t="s">
        <v>677</v>
      </c>
      <c r="C616" s="3">
        <v>2</v>
      </c>
      <c r="D616" s="3">
        <v>1.2345679012345601</v>
      </c>
      <c r="E616" s="3">
        <v>16</v>
      </c>
      <c r="F616" s="3">
        <v>5</v>
      </c>
      <c r="G616" s="3">
        <v>1</v>
      </c>
      <c r="H616" s="3">
        <v>1</v>
      </c>
      <c r="I616" s="3">
        <v>0</v>
      </c>
      <c r="J616" s="3">
        <v>-4</v>
      </c>
      <c r="K616" s="3">
        <v>-1</v>
      </c>
      <c r="L616" s="3">
        <v>-1</v>
      </c>
      <c r="M616" s="3">
        <v>0</v>
      </c>
      <c r="N616" s="3">
        <v>0</v>
      </c>
      <c r="O616" s="3">
        <v>0.75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s="3" customFormat="1" ht="13" x14ac:dyDescent="0.3">
      <c r="A617" s="3" t="s">
        <v>103</v>
      </c>
      <c r="B617" s="3" t="s">
        <v>678</v>
      </c>
      <c r="C617" s="3">
        <v>2</v>
      </c>
      <c r="D617" s="3">
        <v>1.2345679012345601</v>
      </c>
      <c r="E617" s="3">
        <v>13</v>
      </c>
      <c r="F617" s="3">
        <v>5</v>
      </c>
      <c r="G617" s="3">
        <v>0</v>
      </c>
      <c r="H617" s="3">
        <v>1</v>
      </c>
      <c r="I617" s="3">
        <v>0</v>
      </c>
      <c r="J617" s="3">
        <v>-1</v>
      </c>
      <c r="K617" s="3">
        <v>-1</v>
      </c>
      <c r="L617" s="3">
        <v>0</v>
      </c>
      <c r="M617" s="3">
        <v>0</v>
      </c>
      <c r="N617" s="3">
        <v>0</v>
      </c>
      <c r="O617" s="3">
        <v>0.92307692307692302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s="3" customFormat="1" ht="13" x14ac:dyDescent="0.3">
      <c r="A618" s="3" t="s">
        <v>103</v>
      </c>
      <c r="B618" s="3" t="s">
        <v>679</v>
      </c>
      <c r="C618" s="3">
        <v>2</v>
      </c>
      <c r="D618" s="3">
        <v>1.2345679012345601</v>
      </c>
      <c r="E618" s="3">
        <v>12</v>
      </c>
      <c r="F618" s="3">
        <v>4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pans="1:27" x14ac:dyDescent="0.35">
      <c r="A619" s="3"/>
    </row>
    <row r="620" spans="1:27" s="3" customFormat="1" ht="13" x14ac:dyDescent="0.3">
      <c r="A620" s="3" t="s">
        <v>104</v>
      </c>
      <c r="B620" s="3" t="s">
        <v>680</v>
      </c>
      <c r="C620" s="3" t="s">
        <v>4</v>
      </c>
      <c r="D620" s="3" t="s">
        <v>4</v>
      </c>
      <c r="E620" s="3">
        <v>16</v>
      </c>
      <c r="F620" s="3">
        <v>5</v>
      </c>
      <c r="G620" s="3">
        <v>0</v>
      </c>
      <c r="H620" s="3">
        <v>1</v>
      </c>
      <c r="I620" s="3">
        <v>0</v>
      </c>
    </row>
    <row r="621" spans="1:27" s="3" customFormat="1" ht="13" x14ac:dyDescent="0.3">
      <c r="A621" s="3" t="s">
        <v>105</v>
      </c>
      <c r="B621" s="3" t="s">
        <v>681</v>
      </c>
      <c r="C621" s="3">
        <v>39</v>
      </c>
      <c r="D621" s="3">
        <v>23.076923076922998</v>
      </c>
      <c r="E621" s="3">
        <v>21</v>
      </c>
      <c r="F621" s="3">
        <v>6</v>
      </c>
      <c r="G621" s="3">
        <v>2</v>
      </c>
      <c r="H621" s="3">
        <v>1</v>
      </c>
      <c r="I621" s="3">
        <v>0</v>
      </c>
      <c r="J621" s="3">
        <v>-5</v>
      </c>
      <c r="K621" s="3">
        <v>-1</v>
      </c>
      <c r="L621" s="3">
        <v>-2</v>
      </c>
      <c r="M621" s="3">
        <v>0</v>
      </c>
      <c r="N621" s="3">
        <v>0</v>
      </c>
      <c r="O621" s="3">
        <v>0.76190476190476097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pans="1:27" s="3" customFormat="1" ht="13" x14ac:dyDescent="0.3">
      <c r="A622" s="3" t="s">
        <v>105</v>
      </c>
      <c r="B622" s="3" t="s">
        <v>682</v>
      </c>
      <c r="C622" s="3">
        <v>28</v>
      </c>
      <c r="D622" s="3">
        <v>16.568047337278099</v>
      </c>
      <c r="E622" s="3">
        <v>12</v>
      </c>
      <c r="F622" s="3">
        <v>4</v>
      </c>
      <c r="G622" s="3">
        <v>0</v>
      </c>
      <c r="H622" s="3">
        <v>1</v>
      </c>
      <c r="I622" s="3">
        <v>0</v>
      </c>
      <c r="J622" s="3">
        <v>4</v>
      </c>
      <c r="K622" s="3">
        <v>1</v>
      </c>
      <c r="L622" s="3">
        <v>0</v>
      </c>
      <c r="M622" s="3">
        <v>0</v>
      </c>
      <c r="N622" s="3">
        <v>0</v>
      </c>
      <c r="O622" s="3">
        <v>1.3333333333333299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pans="1:27" s="3" customFormat="1" ht="13" x14ac:dyDescent="0.3">
      <c r="A623" s="3" t="s">
        <v>105</v>
      </c>
      <c r="B623" s="3" t="s">
        <v>683</v>
      </c>
      <c r="C623" s="3">
        <v>10</v>
      </c>
      <c r="D623" s="3">
        <v>5.9171597633135997</v>
      </c>
      <c r="E623" s="3">
        <v>6</v>
      </c>
      <c r="F623" s="3">
        <v>3</v>
      </c>
      <c r="G623" s="3">
        <v>0</v>
      </c>
      <c r="H623" s="3">
        <v>0</v>
      </c>
      <c r="I623" s="3">
        <v>0</v>
      </c>
      <c r="J623" s="3">
        <v>10</v>
      </c>
      <c r="K623" s="3">
        <v>2</v>
      </c>
      <c r="L623" s="3">
        <v>0</v>
      </c>
      <c r="M623" s="3">
        <v>1</v>
      </c>
      <c r="N623" s="3">
        <v>0</v>
      </c>
      <c r="O623" s="3">
        <v>2.6666666666666599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</row>
    <row r="624" spans="1:27" s="3" customFormat="1" ht="13" x14ac:dyDescent="0.3">
      <c r="A624" s="3" t="s">
        <v>105</v>
      </c>
      <c r="B624" s="3" t="s">
        <v>684</v>
      </c>
      <c r="C624" s="3">
        <v>4</v>
      </c>
      <c r="D624" s="3">
        <v>2.3668639053254399</v>
      </c>
      <c r="E624" s="3">
        <v>16</v>
      </c>
      <c r="F624" s="3">
        <v>5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pans="1:27" x14ac:dyDescent="0.35">
      <c r="A625" s="3"/>
    </row>
    <row r="626" spans="1:27" s="3" customFormat="1" ht="13" x14ac:dyDescent="0.3">
      <c r="A626" s="3" t="s">
        <v>106</v>
      </c>
      <c r="B626" s="3" t="s">
        <v>685</v>
      </c>
      <c r="C626" s="3" t="s">
        <v>4</v>
      </c>
      <c r="D626" s="3" t="s">
        <v>4</v>
      </c>
      <c r="E626" s="3">
        <v>19</v>
      </c>
      <c r="F626" s="3">
        <v>7</v>
      </c>
      <c r="G626" s="3">
        <v>1</v>
      </c>
      <c r="H626" s="3">
        <v>1</v>
      </c>
      <c r="I626" s="3">
        <v>0</v>
      </c>
    </row>
    <row r="627" spans="1:27" s="3" customFormat="1" ht="13" x14ac:dyDescent="0.3">
      <c r="A627" s="3" t="s">
        <v>107</v>
      </c>
      <c r="B627" s="3" t="s">
        <v>686</v>
      </c>
      <c r="C627" s="3">
        <v>30</v>
      </c>
      <c r="D627" s="3">
        <v>22.388059701492502</v>
      </c>
      <c r="E627" s="3">
        <v>22</v>
      </c>
      <c r="F627" s="3">
        <v>7</v>
      </c>
      <c r="G627" s="3">
        <v>1</v>
      </c>
      <c r="H627" s="3">
        <v>1</v>
      </c>
      <c r="I627" s="3">
        <v>0</v>
      </c>
      <c r="J627" s="3">
        <v>-3</v>
      </c>
      <c r="K627" s="3">
        <v>0</v>
      </c>
      <c r="L627" s="3">
        <v>0</v>
      </c>
      <c r="M627" s="3">
        <v>0</v>
      </c>
      <c r="N627" s="3">
        <v>0</v>
      </c>
      <c r="O627" s="3">
        <v>0.86363636363636298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pans="1:27" s="3" customFormat="1" ht="13" x14ac:dyDescent="0.3">
      <c r="A628" s="3" t="s">
        <v>107</v>
      </c>
      <c r="B628" s="3" t="s">
        <v>687</v>
      </c>
      <c r="C628" s="3">
        <v>23</v>
      </c>
      <c r="D628" s="3">
        <v>17.164179104477601</v>
      </c>
      <c r="E628" s="3">
        <v>19</v>
      </c>
      <c r="F628" s="3">
        <v>7</v>
      </c>
      <c r="G628" s="3">
        <v>1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pans="1:27" x14ac:dyDescent="0.35">
      <c r="A629" s="3"/>
    </row>
    <row r="630" spans="1:27" x14ac:dyDescent="0.35">
      <c r="A630" s="4" t="s">
        <v>49</v>
      </c>
    </row>
    <row r="631" spans="1:27" x14ac:dyDescent="0.35">
      <c r="A631" s="3"/>
    </row>
    <row r="632" spans="1:27" s="3" customFormat="1" ht="13" x14ac:dyDescent="0.3">
      <c r="A632" s="3" t="s">
        <v>39</v>
      </c>
      <c r="B632" s="3" t="s">
        <v>694</v>
      </c>
      <c r="C632" s="3" t="s">
        <v>4</v>
      </c>
      <c r="D632" s="3" t="s">
        <v>4</v>
      </c>
      <c r="E632" s="3">
        <v>11</v>
      </c>
      <c r="F632" s="3">
        <v>3</v>
      </c>
      <c r="G632" s="3">
        <v>0</v>
      </c>
      <c r="H632" s="3">
        <v>1</v>
      </c>
      <c r="I632" s="3">
        <v>1</v>
      </c>
    </row>
    <row r="633" spans="1:27" s="3" customFormat="1" ht="13" x14ac:dyDescent="0.3">
      <c r="A633" s="3" t="s">
        <v>40</v>
      </c>
      <c r="B633" s="3" t="s">
        <v>695</v>
      </c>
      <c r="C633" s="3">
        <v>11</v>
      </c>
      <c r="D633" s="3">
        <v>39.285714285714199</v>
      </c>
      <c r="E633" s="3">
        <v>7</v>
      </c>
      <c r="F633" s="3">
        <v>3</v>
      </c>
      <c r="G633" s="3">
        <v>0</v>
      </c>
      <c r="H633" s="3">
        <v>0</v>
      </c>
      <c r="I633" s="3">
        <v>1</v>
      </c>
      <c r="J633" s="3">
        <v>4</v>
      </c>
      <c r="K633" s="3">
        <v>0</v>
      </c>
      <c r="L633" s="3">
        <v>0</v>
      </c>
      <c r="M633" s="3">
        <v>1</v>
      </c>
      <c r="N633" s="3">
        <v>0</v>
      </c>
      <c r="O633" s="3">
        <v>1.5714285714285701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s="3" customFormat="1" ht="13" x14ac:dyDescent="0.3">
      <c r="A634" s="3" t="s">
        <v>40</v>
      </c>
      <c r="B634" s="3" t="s">
        <v>696</v>
      </c>
      <c r="C634" s="3">
        <v>8</v>
      </c>
      <c r="D634" s="3">
        <v>28.571428571428498</v>
      </c>
      <c r="E634" s="3">
        <v>16</v>
      </c>
      <c r="F634" s="3">
        <v>5</v>
      </c>
      <c r="G634" s="3">
        <v>0</v>
      </c>
      <c r="H634" s="3">
        <v>1</v>
      </c>
      <c r="I634" s="3">
        <v>1</v>
      </c>
      <c r="J634" s="3">
        <v>-5</v>
      </c>
      <c r="K634" s="3">
        <v>-2</v>
      </c>
      <c r="L634" s="3">
        <v>0</v>
      </c>
      <c r="M634" s="3">
        <v>0</v>
      </c>
      <c r="N634" s="3">
        <v>0</v>
      </c>
      <c r="O634" s="3">
        <v>0.6875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s="3" customFormat="1" ht="13" x14ac:dyDescent="0.3">
      <c r="A635" s="3" t="s">
        <v>40</v>
      </c>
      <c r="B635" s="3" t="s">
        <v>697</v>
      </c>
      <c r="C635" s="3">
        <v>3</v>
      </c>
      <c r="D635" s="3">
        <v>10.714285714285699</v>
      </c>
      <c r="E635" s="3">
        <v>12</v>
      </c>
      <c r="F635" s="3">
        <v>4</v>
      </c>
      <c r="G635" s="3">
        <v>0</v>
      </c>
      <c r="H635" s="3">
        <v>1</v>
      </c>
      <c r="I635" s="3">
        <v>1</v>
      </c>
      <c r="J635" s="3">
        <v>-1</v>
      </c>
      <c r="K635" s="3">
        <v>-1</v>
      </c>
      <c r="L635" s="3">
        <v>0</v>
      </c>
      <c r="M635" s="3">
        <v>0</v>
      </c>
      <c r="N635" s="3">
        <v>0</v>
      </c>
      <c r="O635" s="3">
        <v>0.91666666666666596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pans="1:27" s="3" customFormat="1" ht="13" x14ac:dyDescent="0.3">
      <c r="A636" s="3" t="s">
        <v>40</v>
      </c>
      <c r="B636" s="3" t="s">
        <v>698</v>
      </c>
      <c r="C636" s="3">
        <v>1</v>
      </c>
      <c r="D636" s="3">
        <v>3.5714285714285698</v>
      </c>
      <c r="E636" s="3">
        <v>24</v>
      </c>
      <c r="F636" s="3">
        <v>8</v>
      </c>
      <c r="G636" s="3">
        <v>1</v>
      </c>
      <c r="H636" s="3">
        <v>1</v>
      </c>
      <c r="I636" s="3">
        <v>1</v>
      </c>
      <c r="J636" s="3">
        <v>-13</v>
      </c>
      <c r="K636" s="3">
        <v>-5</v>
      </c>
      <c r="L636" s="3">
        <v>-1</v>
      </c>
      <c r="M636" s="3">
        <v>0</v>
      </c>
      <c r="N636" s="3">
        <v>0</v>
      </c>
      <c r="O636" s="3">
        <v>0.45833333333333298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pans="1:27" s="3" customFormat="1" ht="13" x14ac:dyDescent="0.3">
      <c r="A637" s="3" t="s">
        <v>40</v>
      </c>
      <c r="B637" s="3" t="s">
        <v>699</v>
      </c>
      <c r="C637" s="3">
        <v>1</v>
      </c>
      <c r="D637" s="3">
        <v>3.5714285714285698</v>
      </c>
      <c r="E637" s="3">
        <v>11</v>
      </c>
      <c r="F637" s="3">
        <v>3</v>
      </c>
      <c r="G637" s="3">
        <v>0</v>
      </c>
      <c r="H637" s="3">
        <v>1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5">
      <c r="A638" s="3"/>
    </row>
    <row r="639" spans="1:27" x14ac:dyDescent="0.35">
      <c r="A639" s="4" t="s">
        <v>50</v>
      </c>
    </row>
    <row r="640" spans="1:27" x14ac:dyDescent="0.35">
      <c r="A640" s="3"/>
    </row>
    <row r="641" spans="1:27" s="3" customFormat="1" ht="13" x14ac:dyDescent="0.3">
      <c r="A641" s="3" t="s">
        <v>33</v>
      </c>
      <c r="B641" s="3" t="s">
        <v>724</v>
      </c>
      <c r="C641" s="3" t="s">
        <v>4</v>
      </c>
      <c r="D641" s="3" t="s">
        <v>4</v>
      </c>
      <c r="E641" s="3">
        <v>2</v>
      </c>
      <c r="F641" s="3">
        <v>1</v>
      </c>
      <c r="G641" s="3">
        <v>0</v>
      </c>
      <c r="H641" s="3">
        <v>0</v>
      </c>
      <c r="I641" s="3">
        <v>0</v>
      </c>
    </row>
    <row r="642" spans="1:27" s="3" customFormat="1" ht="13" x14ac:dyDescent="0.3">
      <c r="A642" s="3" t="s">
        <v>34</v>
      </c>
      <c r="B642" s="3" t="s">
        <v>725</v>
      </c>
      <c r="C642" s="3">
        <v>175</v>
      </c>
      <c r="D642" s="3">
        <v>42.997542997543</v>
      </c>
      <c r="E642" s="3">
        <v>9</v>
      </c>
      <c r="F642" s="3">
        <v>2</v>
      </c>
      <c r="G642" s="3">
        <v>0</v>
      </c>
      <c r="H642" s="3">
        <v>1</v>
      </c>
      <c r="I642" s="3">
        <v>0</v>
      </c>
      <c r="J642" s="3">
        <v>-7</v>
      </c>
      <c r="K642" s="3">
        <v>-1</v>
      </c>
      <c r="L642" s="3">
        <v>0</v>
      </c>
      <c r="M642" s="3">
        <v>-1</v>
      </c>
      <c r="N642" s="3">
        <v>0</v>
      </c>
      <c r="O642" s="3">
        <v>0.22222222222222199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pans="1:27" s="3" customFormat="1" ht="13" x14ac:dyDescent="0.3">
      <c r="A643" s="3" t="s">
        <v>34</v>
      </c>
      <c r="B643" s="3" t="s">
        <v>724</v>
      </c>
      <c r="C643" s="3">
        <v>109</v>
      </c>
      <c r="D643" s="3">
        <v>26.781326781326701</v>
      </c>
      <c r="E643" s="3">
        <v>2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5">
      <c r="A644" s="3"/>
    </row>
    <row r="645" spans="1:27" s="3" customFormat="1" ht="13" x14ac:dyDescent="0.3">
      <c r="A645" s="3" t="s">
        <v>35</v>
      </c>
      <c r="B645" s="3" t="s">
        <v>726</v>
      </c>
      <c r="C645" s="3" t="s">
        <v>4</v>
      </c>
      <c r="D645" s="3" t="s">
        <v>4</v>
      </c>
      <c r="E645" s="3">
        <v>3</v>
      </c>
      <c r="F645" s="3">
        <v>1</v>
      </c>
      <c r="G645" s="3">
        <v>0</v>
      </c>
      <c r="H645" s="3">
        <v>0</v>
      </c>
      <c r="I645" s="3">
        <v>0</v>
      </c>
    </row>
    <row r="646" spans="1:27" s="3" customFormat="1" ht="13" x14ac:dyDescent="0.3">
      <c r="A646" s="3" t="s">
        <v>36</v>
      </c>
      <c r="B646" s="3" t="s">
        <v>727</v>
      </c>
      <c r="C646" s="3">
        <v>125</v>
      </c>
      <c r="D646" s="3">
        <v>63.1313131313131</v>
      </c>
      <c r="E646" s="3">
        <v>9</v>
      </c>
      <c r="F646" s="3">
        <v>2</v>
      </c>
      <c r="G646" s="3">
        <v>0</v>
      </c>
      <c r="H646" s="3">
        <v>1</v>
      </c>
      <c r="I646" s="3">
        <v>0</v>
      </c>
      <c r="J646" s="3">
        <v>-6</v>
      </c>
      <c r="K646" s="3">
        <v>-1</v>
      </c>
      <c r="L646" s="3">
        <v>0</v>
      </c>
      <c r="M646" s="3">
        <v>-1</v>
      </c>
      <c r="N646" s="3">
        <v>0</v>
      </c>
      <c r="O646" s="3">
        <v>0.33333333333333298</v>
      </c>
      <c r="P646" s="3">
        <v>0</v>
      </c>
      <c r="Q646" s="3">
        <v>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pans="1:27" s="3" customFormat="1" ht="13" x14ac:dyDescent="0.3">
      <c r="A647" s="3" t="s">
        <v>36</v>
      </c>
      <c r="B647" s="3" t="s">
        <v>726</v>
      </c>
      <c r="C647" s="3">
        <v>43</v>
      </c>
      <c r="D647" s="3">
        <v>21.717171717171698</v>
      </c>
      <c r="E647" s="3">
        <v>3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9" spans="1:27" s="3" customFormat="1" ht="13" x14ac:dyDescent="0.3">
      <c r="A649" s="3" t="s">
        <v>37</v>
      </c>
      <c r="B649" s="3" t="s">
        <v>728</v>
      </c>
      <c r="C649" s="3" t="s">
        <v>4</v>
      </c>
      <c r="D649" s="3" t="s">
        <v>4</v>
      </c>
      <c r="E649" s="3">
        <v>2</v>
      </c>
      <c r="F649" s="3">
        <v>1</v>
      </c>
      <c r="G649" s="3">
        <v>0</v>
      </c>
      <c r="H649" s="3">
        <v>0</v>
      </c>
      <c r="I649" s="3">
        <v>0</v>
      </c>
    </row>
    <row r="650" spans="1:27" s="3" customFormat="1" ht="13" x14ac:dyDescent="0.3">
      <c r="A650" s="3" t="s">
        <v>38</v>
      </c>
      <c r="B650" s="3" t="s">
        <v>729</v>
      </c>
      <c r="C650" s="3">
        <v>134</v>
      </c>
      <c r="D650" s="3">
        <v>73.626373626373606</v>
      </c>
      <c r="E650" s="3">
        <v>9</v>
      </c>
      <c r="F650" s="3">
        <v>2</v>
      </c>
      <c r="G650" s="3">
        <v>0</v>
      </c>
      <c r="H650" s="3">
        <v>1</v>
      </c>
      <c r="I650" s="3">
        <v>0</v>
      </c>
      <c r="J650" s="3">
        <v>-7</v>
      </c>
      <c r="K650" s="3">
        <v>-1</v>
      </c>
      <c r="L650" s="3">
        <v>0</v>
      </c>
      <c r="M650" s="3">
        <v>-1</v>
      </c>
      <c r="N650" s="3">
        <v>0</v>
      </c>
      <c r="O650" s="3">
        <v>0.22222222222222199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pans="1:27" s="3" customFormat="1" ht="13" x14ac:dyDescent="0.3">
      <c r="A651" s="3" t="s">
        <v>38</v>
      </c>
      <c r="B651" s="3" t="s">
        <v>728</v>
      </c>
      <c r="C651" s="3">
        <v>34</v>
      </c>
      <c r="D651" s="3">
        <v>18.681318681318601</v>
      </c>
      <c r="E651" s="3">
        <v>2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5">
      <c r="A652" s="3"/>
    </row>
    <row r="653" spans="1:27" s="3" customFormat="1" ht="13" x14ac:dyDescent="0.3">
      <c r="A653" s="3" t="s">
        <v>39</v>
      </c>
      <c r="B653" s="3" t="s">
        <v>730</v>
      </c>
      <c r="C653" s="3" t="s">
        <v>4</v>
      </c>
      <c r="D653" s="3" t="s">
        <v>4</v>
      </c>
      <c r="E653" s="3">
        <v>4</v>
      </c>
      <c r="F653" s="3">
        <v>2</v>
      </c>
      <c r="G653" s="3">
        <v>0</v>
      </c>
      <c r="H653" s="3">
        <v>0</v>
      </c>
      <c r="I653" s="3">
        <v>0</v>
      </c>
    </row>
    <row r="654" spans="1:27" s="3" customFormat="1" ht="13" x14ac:dyDescent="0.3">
      <c r="A654" s="3" t="s">
        <v>40</v>
      </c>
      <c r="B654" s="3" t="s">
        <v>731</v>
      </c>
      <c r="C654" s="3">
        <v>45</v>
      </c>
      <c r="D654" s="3">
        <v>22.727272727272702</v>
      </c>
      <c r="E654" s="3">
        <v>13</v>
      </c>
      <c r="F654" s="3">
        <v>3</v>
      </c>
      <c r="G654" s="3">
        <v>1</v>
      </c>
      <c r="H654" s="3">
        <v>1</v>
      </c>
      <c r="I654" s="3">
        <v>0</v>
      </c>
      <c r="J654" s="3">
        <v>-9</v>
      </c>
      <c r="K654" s="3">
        <v>-1</v>
      </c>
      <c r="L654" s="3">
        <v>-1</v>
      </c>
      <c r="M654" s="3">
        <v>-1</v>
      </c>
      <c r="N654" s="3">
        <v>0</v>
      </c>
      <c r="O654" s="3">
        <v>0.30769230769230699</v>
      </c>
      <c r="P654" s="3">
        <v>0</v>
      </c>
      <c r="Q654" s="3">
        <v>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pans="1:27" s="3" customFormat="1" ht="13" x14ac:dyDescent="0.3">
      <c r="A655" s="3" t="s">
        <v>40</v>
      </c>
      <c r="B655" s="3" t="s">
        <v>732</v>
      </c>
      <c r="C655" s="3">
        <v>43</v>
      </c>
      <c r="D655" s="3">
        <v>21.717171717171698</v>
      </c>
      <c r="E655" s="3">
        <v>9</v>
      </c>
      <c r="F655" s="3">
        <v>2</v>
      </c>
      <c r="G655" s="3">
        <v>0</v>
      </c>
      <c r="H655" s="3">
        <v>1</v>
      </c>
      <c r="I655" s="3">
        <v>0</v>
      </c>
      <c r="J655" s="3">
        <v>-5</v>
      </c>
      <c r="K655" s="3">
        <v>0</v>
      </c>
      <c r="L655" s="3">
        <v>0</v>
      </c>
      <c r="M655" s="3">
        <v>-1</v>
      </c>
      <c r="N655" s="3">
        <v>0</v>
      </c>
      <c r="O655" s="3">
        <v>0.44444444444444398</v>
      </c>
      <c r="P655" s="3">
        <v>0</v>
      </c>
      <c r="Q655" s="3">
        <v>1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pans="1:27" s="3" customFormat="1" ht="13" x14ac:dyDescent="0.3">
      <c r="A656" s="3" t="s">
        <v>40</v>
      </c>
      <c r="B656" s="3" t="s">
        <v>733</v>
      </c>
      <c r="C656" s="3">
        <v>42</v>
      </c>
      <c r="D656" s="3">
        <v>21.2121212121212</v>
      </c>
      <c r="E656" s="3">
        <v>9</v>
      </c>
      <c r="F656" s="3">
        <v>2</v>
      </c>
      <c r="G656" s="3">
        <v>0</v>
      </c>
      <c r="H656" s="3">
        <v>1</v>
      </c>
      <c r="I656" s="3">
        <v>0</v>
      </c>
      <c r="J656" s="3">
        <v>-5</v>
      </c>
      <c r="K656" s="3">
        <v>0</v>
      </c>
      <c r="L656" s="3">
        <v>0</v>
      </c>
      <c r="M656" s="3">
        <v>-1</v>
      </c>
      <c r="N656" s="3">
        <v>0</v>
      </c>
      <c r="O656" s="3">
        <v>0.44444444444444398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pans="1:27" s="3" customFormat="1" ht="13" x14ac:dyDescent="0.3">
      <c r="A657" s="3" t="s">
        <v>40</v>
      </c>
      <c r="B657" s="3" t="s">
        <v>730</v>
      </c>
      <c r="C657" s="3">
        <v>32</v>
      </c>
      <c r="D657" s="3">
        <v>16.161616161616099</v>
      </c>
      <c r="E657" s="3">
        <v>4</v>
      </c>
      <c r="F657" s="3">
        <v>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pans="1:27" x14ac:dyDescent="0.35">
      <c r="A658" s="3"/>
    </row>
    <row r="659" spans="1:27" s="3" customFormat="1" ht="13" x14ac:dyDescent="0.3">
      <c r="A659" s="3" t="s">
        <v>99</v>
      </c>
      <c r="B659" s="3" t="s">
        <v>736</v>
      </c>
      <c r="C659" s="3" t="s">
        <v>4</v>
      </c>
      <c r="D659" s="3" t="s">
        <v>4</v>
      </c>
      <c r="E659" s="3">
        <v>5</v>
      </c>
      <c r="F659" s="3">
        <v>2</v>
      </c>
      <c r="G659" s="3">
        <v>0</v>
      </c>
      <c r="H659" s="3">
        <v>0</v>
      </c>
      <c r="I659" s="3">
        <v>0</v>
      </c>
    </row>
    <row r="660" spans="1:27" s="3" customFormat="1" ht="13" x14ac:dyDescent="0.3">
      <c r="A660" s="3" t="s">
        <v>100</v>
      </c>
      <c r="B660" s="3" t="s">
        <v>737</v>
      </c>
      <c r="C660" s="3">
        <v>40</v>
      </c>
      <c r="D660" s="3">
        <v>22.2222222222222</v>
      </c>
      <c r="E660" s="3">
        <v>10</v>
      </c>
      <c r="F660" s="3">
        <v>3</v>
      </c>
      <c r="G660" s="3">
        <v>0</v>
      </c>
      <c r="H660" s="3">
        <v>1</v>
      </c>
      <c r="I660" s="3">
        <v>0</v>
      </c>
      <c r="J660" s="3">
        <v>-5</v>
      </c>
      <c r="K660" s="3">
        <v>-1</v>
      </c>
      <c r="L660" s="3">
        <v>0</v>
      </c>
      <c r="M660" s="3">
        <v>-1</v>
      </c>
      <c r="N660" s="3">
        <v>0</v>
      </c>
      <c r="O660" s="3">
        <v>0.5</v>
      </c>
      <c r="P660" s="3">
        <v>0</v>
      </c>
      <c r="Q660" s="3">
        <v>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pans="1:27" s="3" customFormat="1" ht="13" x14ac:dyDescent="0.3">
      <c r="A661" s="3" t="s">
        <v>100</v>
      </c>
      <c r="B661" s="3" t="s">
        <v>738</v>
      </c>
      <c r="C661" s="3">
        <v>39</v>
      </c>
      <c r="D661" s="3">
        <v>21.6666666666666</v>
      </c>
      <c r="E661" s="3">
        <v>23</v>
      </c>
      <c r="F661" s="3">
        <v>6</v>
      </c>
      <c r="G661" s="3">
        <v>2</v>
      </c>
      <c r="H661" s="3">
        <v>1</v>
      </c>
      <c r="I661" s="3">
        <v>0</v>
      </c>
      <c r="J661" s="3">
        <v>-18</v>
      </c>
      <c r="K661" s="3">
        <v>-4</v>
      </c>
      <c r="L661" s="3">
        <v>-2</v>
      </c>
      <c r="M661" s="3">
        <v>-1</v>
      </c>
      <c r="N661" s="3">
        <v>0</v>
      </c>
      <c r="O661" s="3">
        <v>0.217391304347826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pans="1:27" s="3" customFormat="1" ht="13" x14ac:dyDescent="0.3">
      <c r="A662" s="3" t="s">
        <v>100</v>
      </c>
      <c r="B662" s="3" t="s">
        <v>739</v>
      </c>
      <c r="C662" s="3">
        <v>26</v>
      </c>
      <c r="D662" s="3">
        <v>14.4444444444444</v>
      </c>
      <c r="E662" s="3">
        <v>23</v>
      </c>
      <c r="F662" s="3">
        <v>6</v>
      </c>
      <c r="G662" s="3">
        <v>2</v>
      </c>
      <c r="H662" s="3">
        <v>1</v>
      </c>
      <c r="I662" s="3">
        <v>0</v>
      </c>
      <c r="J662" s="3">
        <v>-18</v>
      </c>
      <c r="K662" s="3">
        <v>-4</v>
      </c>
      <c r="L662" s="3">
        <v>-2</v>
      </c>
      <c r="M662" s="3">
        <v>-1</v>
      </c>
      <c r="N662" s="3">
        <v>0</v>
      </c>
      <c r="O662" s="3">
        <v>0.217391304347826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pans="1:27" s="3" customFormat="1" ht="13" x14ac:dyDescent="0.3">
      <c r="A663" s="3" t="s">
        <v>100</v>
      </c>
      <c r="B663" s="3" t="s">
        <v>740</v>
      </c>
      <c r="C663" s="3">
        <v>13</v>
      </c>
      <c r="D663" s="3">
        <v>7.2222222222222197</v>
      </c>
      <c r="E663" s="3">
        <v>6</v>
      </c>
      <c r="F663" s="3">
        <v>3</v>
      </c>
      <c r="G663" s="3">
        <v>0</v>
      </c>
      <c r="H663" s="3">
        <v>0</v>
      </c>
      <c r="I663" s="3">
        <v>0</v>
      </c>
      <c r="J663" s="3">
        <v>-1</v>
      </c>
      <c r="K663" s="3">
        <v>-1</v>
      </c>
      <c r="L663" s="3">
        <v>0</v>
      </c>
      <c r="M663" s="3">
        <v>0</v>
      </c>
      <c r="N663" s="3">
        <v>0</v>
      </c>
      <c r="O663" s="3">
        <v>0.83333333333333304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pans="1:27" s="3" customFormat="1" ht="13" x14ac:dyDescent="0.3">
      <c r="A664" s="3" t="s">
        <v>100</v>
      </c>
      <c r="B664" s="3" t="s">
        <v>741</v>
      </c>
      <c r="C664" s="3">
        <v>12</v>
      </c>
      <c r="D664" s="3">
        <v>6.6666666666666599</v>
      </c>
      <c r="E664" s="3">
        <v>23</v>
      </c>
      <c r="F664" s="3">
        <v>6</v>
      </c>
      <c r="G664" s="3">
        <v>2</v>
      </c>
      <c r="H664" s="3">
        <v>1</v>
      </c>
      <c r="I664" s="3">
        <v>0</v>
      </c>
      <c r="J664" s="3">
        <v>-18</v>
      </c>
      <c r="K664" s="3">
        <v>-4</v>
      </c>
      <c r="L664" s="3">
        <v>-2</v>
      </c>
      <c r="M664" s="3">
        <v>-1</v>
      </c>
      <c r="N664" s="3">
        <v>0</v>
      </c>
      <c r="O664" s="3">
        <v>0.217391304347826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pans="1:27" s="3" customFormat="1" ht="13" x14ac:dyDescent="0.3">
      <c r="A665" s="3" t="s">
        <v>100</v>
      </c>
      <c r="B665" s="3" t="s">
        <v>742</v>
      </c>
      <c r="C665" s="3">
        <v>7</v>
      </c>
      <c r="D665" s="3">
        <v>3.88888888888888</v>
      </c>
      <c r="E665" s="3">
        <v>12</v>
      </c>
      <c r="F665" s="3">
        <v>4</v>
      </c>
      <c r="G665" s="3">
        <v>0</v>
      </c>
      <c r="H665" s="3">
        <v>1</v>
      </c>
      <c r="I665" s="3">
        <v>0</v>
      </c>
      <c r="J665" s="3">
        <v>-7</v>
      </c>
      <c r="K665" s="3">
        <v>-2</v>
      </c>
      <c r="L665" s="3">
        <v>0</v>
      </c>
      <c r="M665" s="3">
        <v>-1</v>
      </c>
      <c r="N665" s="3">
        <v>0</v>
      </c>
      <c r="O665" s="3">
        <v>0.41666666666666602</v>
      </c>
      <c r="P665" s="3">
        <v>0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pans="1:27" s="3" customFormat="1" ht="13" x14ac:dyDescent="0.3">
      <c r="A666" s="3" t="s">
        <v>100</v>
      </c>
      <c r="B666" s="3" t="s">
        <v>736</v>
      </c>
      <c r="C666" s="3">
        <v>3</v>
      </c>
      <c r="D666" s="3">
        <v>1.6666666666666601</v>
      </c>
      <c r="E666" s="3">
        <v>5</v>
      </c>
      <c r="F666" s="3">
        <v>2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pans="1:27" x14ac:dyDescent="0.35">
      <c r="A667" s="3"/>
    </row>
    <row r="668" spans="1:27" s="3" customFormat="1" ht="13" x14ac:dyDescent="0.3">
      <c r="A668" s="3" t="s">
        <v>102</v>
      </c>
      <c r="B668" s="3" t="s">
        <v>743</v>
      </c>
      <c r="C668" s="3" t="s">
        <v>4</v>
      </c>
      <c r="D668" s="3" t="s">
        <v>4</v>
      </c>
      <c r="E668" s="3">
        <v>6</v>
      </c>
      <c r="F668" s="3">
        <v>3</v>
      </c>
      <c r="G668" s="3">
        <v>0</v>
      </c>
      <c r="H668" s="3">
        <v>0</v>
      </c>
      <c r="I668" s="3">
        <v>0</v>
      </c>
    </row>
    <row r="669" spans="1:27" s="3" customFormat="1" ht="13" x14ac:dyDescent="0.3">
      <c r="A669" s="3" t="s">
        <v>103</v>
      </c>
      <c r="B669" s="3" t="s">
        <v>744</v>
      </c>
      <c r="C669" s="3">
        <v>26</v>
      </c>
      <c r="D669" s="3">
        <v>16.455696202531598</v>
      </c>
      <c r="E669" s="3">
        <v>16</v>
      </c>
      <c r="F669" s="3">
        <v>4</v>
      </c>
      <c r="G669" s="3">
        <v>1</v>
      </c>
      <c r="H669" s="3">
        <v>1</v>
      </c>
      <c r="I669" s="3">
        <v>0</v>
      </c>
      <c r="J669" s="3">
        <v>-10</v>
      </c>
      <c r="K669" s="3">
        <v>-1</v>
      </c>
      <c r="L669" s="3">
        <v>-1</v>
      </c>
      <c r="M669" s="3">
        <v>-1</v>
      </c>
      <c r="N669" s="3">
        <v>0</v>
      </c>
      <c r="O669" s="3">
        <v>0.375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pans="1:27" s="3" customFormat="1" ht="13" x14ac:dyDescent="0.3">
      <c r="A670" s="3" t="s">
        <v>103</v>
      </c>
      <c r="B670" s="3" t="s">
        <v>745</v>
      </c>
      <c r="C670" s="3">
        <v>20</v>
      </c>
      <c r="D670" s="3">
        <v>12.6582278481012</v>
      </c>
      <c r="E670" s="3">
        <v>4</v>
      </c>
      <c r="F670" s="3">
        <v>2</v>
      </c>
      <c r="G670" s="3">
        <v>0</v>
      </c>
      <c r="H670" s="3">
        <v>0</v>
      </c>
      <c r="I670" s="3">
        <v>0</v>
      </c>
      <c r="J670" s="3">
        <v>2</v>
      </c>
      <c r="K670" s="3">
        <v>1</v>
      </c>
      <c r="L670" s="3">
        <v>0</v>
      </c>
      <c r="M670" s="3">
        <v>0</v>
      </c>
      <c r="N670" s="3">
        <v>0</v>
      </c>
      <c r="O670" s="3">
        <v>1.5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pans="1:27" s="3" customFormat="1" ht="13" x14ac:dyDescent="0.3">
      <c r="A671" s="3" t="s">
        <v>103</v>
      </c>
      <c r="B671" s="3" t="s">
        <v>746</v>
      </c>
      <c r="C671" s="3">
        <v>14</v>
      </c>
      <c r="D671" s="3">
        <v>8.86075949367088</v>
      </c>
      <c r="E671" s="3">
        <v>23</v>
      </c>
      <c r="F671" s="3">
        <v>5</v>
      </c>
      <c r="G671" s="3">
        <v>2</v>
      </c>
      <c r="H671" s="3">
        <v>2</v>
      </c>
      <c r="I671" s="3">
        <v>0</v>
      </c>
      <c r="J671" s="3">
        <v>-17</v>
      </c>
      <c r="K671" s="3">
        <v>-2</v>
      </c>
      <c r="L671" s="3">
        <v>-2</v>
      </c>
      <c r="M671" s="3">
        <v>-2</v>
      </c>
      <c r="N671" s="3">
        <v>0</v>
      </c>
      <c r="O671" s="3">
        <v>0.26086956521739102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s="3" customFormat="1" ht="13" x14ac:dyDescent="0.3">
      <c r="A672" s="3" t="s">
        <v>103</v>
      </c>
      <c r="B672" s="3" t="s">
        <v>747</v>
      </c>
      <c r="C672" s="3">
        <v>7</v>
      </c>
      <c r="D672" s="3">
        <v>4.43037974683544</v>
      </c>
      <c r="E672" s="3">
        <v>16</v>
      </c>
      <c r="F672" s="3">
        <v>4</v>
      </c>
      <c r="G672" s="3">
        <v>1</v>
      </c>
      <c r="H672" s="3">
        <v>1</v>
      </c>
      <c r="I672" s="3">
        <v>0</v>
      </c>
      <c r="J672" s="3">
        <v>-10</v>
      </c>
      <c r="K672" s="3">
        <v>-1</v>
      </c>
      <c r="L672" s="3">
        <v>-1</v>
      </c>
      <c r="M672" s="3">
        <v>-1</v>
      </c>
      <c r="N672" s="3">
        <v>0</v>
      </c>
      <c r="O672" s="3">
        <v>0.375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pans="1:27" s="3" customFormat="1" ht="13" x14ac:dyDescent="0.3">
      <c r="A673" s="3" t="s">
        <v>103</v>
      </c>
      <c r="B673" s="3" t="s">
        <v>748</v>
      </c>
      <c r="C673" s="3">
        <v>7</v>
      </c>
      <c r="D673" s="3">
        <v>4.43037974683544</v>
      </c>
      <c r="E673" s="3">
        <v>16</v>
      </c>
      <c r="F673" s="3">
        <v>4</v>
      </c>
      <c r="G673" s="3">
        <v>1</v>
      </c>
      <c r="H673" s="3">
        <v>1</v>
      </c>
      <c r="I673" s="3">
        <v>0</v>
      </c>
      <c r="J673" s="3">
        <v>-10</v>
      </c>
      <c r="K673" s="3">
        <v>-1</v>
      </c>
      <c r="L673" s="3">
        <v>-1</v>
      </c>
      <c r="M673" s="3">
        <v>-1</v>
      </c>
      <c r="N673" s="3">
        <v>0</v>
      </c>
      <c r="O673" s="3">
        <v>0.375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pans="1:27" s="3" customFormat="1" ht="13" x14ac:dyDescent="0.3">
      <c r="A674" s="3" t="s">
        <v>103</v>
      </c>
      <c r="B674" s="3" t="s">
        <v>743</v>
      </c>
      <c r="C674" s="3">
        <v>7</v>
      </c>
      <c r="D674" s="3">
        <v>4.43037974683544</v>
      </c>
      <c r="E674" s="3">
        <v>6</v>
      </c>
      <c r="F674" s="3">
        <v>3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6" spans="1:27" s="3" customFormat="1" ht="13" x14ac:dyDescent="0.3">
      <c r="A676" s="3" t="s">
        <v>108</v>
      </c>
      <c r="B676" s="3" t="s">
        <v>751</v>
      </c>
      <c r="C676" s="3" t="s">
        <v>4</v>
      </c>
      <c r="D676" s="3" t="s">
        <v>4</v>
      </c>
      <c r="E676" s="3">
        <v>15</v>
      </c>
      <c r="F676" s="3">
        <v>4</v>
      </c>
      <c r="G676" s="3">
        <v>1</v>
      </c>
      <c r="H676" s="3">
        <v>1</v>
      </c>
      <c r="I676" s="3">
        <v>0</v>
      </c>
    </row>
    <row r="677" spans="1:27" s="3" customFormat="1" ht="13" x14ac:dyDescent="0.3">
      <c r="A677" s="3" t="s">
        <v>109</v>
      </c>
      <c r="B677" s="3" t="s">
        <v>752</v>
      </c>
      <c r="C677" s="3">
        <v>28</v>
      </c>
      <c r="D677" s="3">
        <v>21.374045801526702</v>
      </c>
      <c r="E677" s="3">
        <v>20</v>
      </c>
      <c r="F677" s="3">
        <v>5</v>
      </c>
      <c r="G677" s="3">
        <v>2</v>
      </c>
      <c r="H677" s="3">
        <v>1</v>
      </c>
      <c r="I677" s="3">
        <v>0</v>
      </c>
      <c r="J677" s="3">
        <v>-5</v>
      </c>
      <c r="K677" s="3">
        <v>-1</v>
      </c>
      <c r="L677" s="3">
        <v>-1</v>
      </c>
      <c r="M677" s="3">
        <v>0</v>
      </c>
      <c r="N677" s="3">
        <v>0</v>
      </c>
      <c r="O677" s="3">
        <v>0.75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pans="1:27" s="3" customFormat="1" ht="13" x14ac:dyDescent="0.3">
      <c r="A678" s="3" t="s">
        <v>109</v>
      </c>
      <c r="B678" s="3" t="s">
        <v>753</v>
      </c>
      <c r="C678" s="3">
        <v>25</v>
      </c>
      <c r="D678" s="3">
        <v>19.083969465648799</v>
      </c>
      <c r="E678" s="3">
        <v>5</v>
      </c>
      <c r="F678" s="3">
        <v>2</v>
      </c>
      <c r="G678" s="3">
        <v>0</v>
      </c>
      <c r="H678" s="3">
        <v>0</v>
      </c>
      <c r="I678" s="3">
        <v>0</v>
      </c>
      <c r="J678" s="3">
        <v>10</v>
      </c>
      <c r="K678" s="3">
        <v>2</v>
      </c>
      <c r="L678" s="3">
        <v>1</v>
      </c>
      <c r="M678" s="3">
        <v>1</v>
      </c>
      <c r="N678" s="3">
        <v>0</v>
      </c>
      <c r="O678" s="3">
        <v>3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</row>
    <row r="679" spans="1:27" s="3" customFormat="1" ht="13" x14ac:dyDescent="0.3">
      <c r="A679" s="3" t="s">
        <v>109</v>
      </c>
      <c r="B679" s="3" t="s">
        <v>754</v>
      </c>
      <c r="C679" s="3">
        <v>13</v>
      </c>
      <c r="D679" s="3">
        <v>9.9236641221373993</v>
      </c>
      <c r="E679" s="3">
        <v>19</v>
      </c>
      <c r="F679" s="3">
        <v>5</v>
      </c>
      <c r="G679" s="3">
        <v>1</v>
      </c>
      <c r="H679" s="3">
        <v>1</v>
      </c>
      <c r="I679" s="3">
        <v>0</v>
      </c>
      <c r="J679" s="3">
        <v>-4</v>
      </c>
      <c r="K679" s="3">
        <v>-1</v>
      </c>
      <c r="L679" s="3">
        <v>0</v>
      </c>
      <c r="M679" s="3">
        <v>0</v>
      </c>
      <c r="N679" s="3">
        <v>0</v>
      </c>
      <c r="O679" s="3">
        <v>0.78947368421052599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pans="1:27" s="3" customFormat="1" ht="13" x14ac:dyDescent="0.3">
      <c r="A680" s="3" t="s">
        <v>109</v>
      </c>
      <c r="B680" s="3" t="s">
        <v>755</v>
      </c>
      <c r="C680" s="3">
        <v>11</v>
      </c>
      <c r="D680" s="3">
        <v>8.3969465648854893</v>
      </c>
      <c r="E680" s="3">
        <v>20</v>
      </c>
      <c r="F680" s="3">
        <v>5</v>
      </c>
      <c r="G680" s="3">
        <v>2</v>
      </c>
      <c r="H680" s="3">
        <v>1</v>
      </c>
      <c r="I680" s="3">
        <v>0</v>
      </c>
      <c r="J680" s="3">
        <v>-5</v>
      </c>
      <c r="K680" s="3">
        <v>-1</v>
      </c>
      <c r="L680" s="3">
        <v>-1</v>
      </c>
      <c r="M680" s="3">
        <v>0</v>
      </c>
      <c r="N680" s="3">
        <v>0</v>
      </c>
      <c r="O680" s="3">
        <v>0.75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pans="1:27" s="3" customFormat="1" ht="13" x14ac:dyDescent="0.3">
      <c r="A681" s="3" t="s">
        <v>109</v>
      </c>
      <c r="B681" s="3" t="s">
        <v>756</v>
      </c>
      <c r="C681" s="3">
        <v>8</v>
      </c>
      <c r="D681" s="3">
        <v>6.1068702290076304</v>
      </c>
      <c r="E681" s="3">
        <v>15</v>
      </c>
      <c r="F681" s="3">
        <v>4</v>
      </c>
      <c r="G681" s="3">
        <v>1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3" spans="1:27" x14ac:dyDescent="0.35">
      <c r="A683" s="4" t="s">
        <v>51</v>
      </c>
    </row>
    <row r="685" spans="1:27" s="3" customFormat="1" ht="13" x14ac:dyDescent="0.3">
      <c r="A685" s="3" t="s">
        <v>33</v>
      </c>
      <c r="B685" s="3" t="s">
        <v>757</v>
      </c>
      <c r="C685" s="3" t="s">
        <v>4</v>
      </c>
      <c r="D685" s="3" t="s">
        <v>4</v>
      </c>
      <c r="E685" s="3">
        <v>4</v>
      </c>
      <c r="F685" s="3">
        <v>2</v>
      </c>
      <c r="G685" s="3">
        <v>0</v>
      </c>
      <c r="H685" s="3">
        <v>0</v>
      </c>
      <c r="I685" s="3">
        <v>0</v>
      </c>
    </row>
    <row r="686" spans="1:27" s="3" customFormat="1" ht="13" x14ac:dyDescent="0.3">
      <c r="A686" s="3" t="s">
        <v>34</v>
      </c>
      <c r="B686" s="3" t="s">
        <v>758</v>
      </c>
      <c r="C686" s="3">
        <v>65</v>
      </c>
      <c r="D686" s="3">
        <v>52</v>
      </c>
      <c r="E686" s="3">
        <v>5</v>
      </c>
      <c r="F686" s="3">
        <v>2</v>
      </c>
      <c r="G686" s="3">
        <v>1</v>
      </c>
      <c r="H686" s="3">
        <v>0</v>
      </c>
      <c r="I686" s="3">
        <v>0</v>
      </c>
      <c r="J686" s="3">
        <v>-1</v>
      </c>
      <c r="K686" s="3">
        <v>0</v>
      </c>
      <c r="L686" s="3">
        <v>-1</v>
      </c>
      <c r="M686" s="3">
        <v>0</v>
      </c>
      <c r="N686" s="3">
        <v>0</v>
      </c>
      <c r="O686" s="3">
        <v>0.8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pans="1:27" s="3" customFormat="1" ht="13" x14ac:dyDescent="0.3">
      <c r="A687" s="3" t="s">
        <v>34</v>
      </c>
      <c r="B687" s="3" t="s">
        <v>759</v>
      </c>
      <c r="C687" s="3">
        <v>25</v>
      </c>
      <c r="D687" s="3">
        <v>20</v>
      </c>
      <c r="E687" s="3">
        <v>4</v>
      </c>
      <c r="F687" s="3">
        <v>2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9" spans="1:27" s="3" customFormat="1" ht="13" x14ac:dyDescent="0.3">
      <c r="A689" s="3" t="s">
        <v>35</v>
      </c>
      <c r="B689" s="3" t="s">
        <v>760</v>
      </c>
      <c r="C689" s="3" t="s">
        <v>4</v>
      </c>
      <c r="D689" s="3" t="s">
        <v>4</v>
      </c>
      <c r="E689" s="3">
        <v>6</v>
      </c>
      <c r="F689" s="3">
        <v>2</v>
      </c>
      <c r="G689" s="3">
        <v>1</v>
      </c>
      <c r="H689" s="3">
        <v>0</v>
      </c>
      <c r="I689" s="3">
        <v>1</v>
      </c>
    </row>
    <row r="690" spans="1:27" s="3" customFormat="1" ht="13" x14ac:dyDescent="0.3">
      <c r="A690" s="3" t="s">
        <v>36</v>
      </c>
      <c r="B690" s="3" t="s">
        <v>761</v>
      </c>
      <c r="C690" s="3">
        <v>59</v>
      </c>
      <c r="D690" s="3">
        <v>71.951219512195095</v>
      </c>
      <c r="E690" s="3">
        <v>6</v>
      </c>
      <c r="F690" s="3">
        <v>2</v>
      </c>
      <c r="G690" s="3">
        <v>1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pans="1:27" s="3" customFormat="1" ht="13" x14ac:dyDescent="0.3">
      <c r="A691" s="3" t="s">
        <v>36</v>
      </c>
      <c r="B691" s="3" t="s">
        <v>762</v>
      </c>
      <c r="C691" s="3">
        <v>20</v>
      </c>
      <c r="D691" s="3">
        <v>24.390243902439</v>
      </c>
      <c r="E691" s="3">
        <v>6</v>
      </c>
      <c r="F691" s="3">
        <v>2</v>
      </c>
      <c r="G691" s="3">
        <v>1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3" spans="1:27" s="3" customFormat="1" ht="13" x14ac:dyDescent="0.3">
      <c r="A693" s="3" t="s">
        <v>104</v>
      </c>
      <c r="B693" s="3" t="s">
        <v>769</v>
      </c>
      <c r="C693" s="3" t="s">
        <v>4</v>
      </c>
      <c r="D693" s="3" t="s">
        <v>4</v>
      </c>
      <c r="E693" s="3">
        <v>13</v>
      </c>
      <c r="F693" s="3">
        <v>3</v>
      </c>
      <c r="G693" s="3">
        <v>0</v>
      </c>
      <c r="H693" s="3">
        <v>1</v>
      </c>
      <c r="I693" s="3">
        <v>2</v>
      </c>
    </row>
    <row r="694" spans="1:27" s="3" customFormat="1" ht="13" x14ac:dyDescent="0.3">
      <c r="A694" s="3" t="s">
        <v>105</v>
      </c>
      <c r="B694" s="3" t="s">
        <v>770</v>
      </c>
      <c r="C694" s="3">
        <v>22</v>
      </c>
      <c r="D694" s="3">
        <v>39.285714285714199</v>
      </c>
      <c r="E694" s="3">
        <v>16</v>
      </c>
      <c r="F694" s="3">
        <v>4</v>
      </c>
      <c r="G694" s="3">
        <v>1</v>
      </c>
      <c r="H694" s="3">
        <v>1</v>
      </c>
      <c r="I694" s="3">
        <v>2</v>
      </c>
      <c r="J694" s="3">
        <v>-3</v>
      </c>
      <c r="K694" s="3">
        <v>-1</v>
      </c>
      <c r="L694" s="3">
        <v>-1</v>
      </c>
      <c r="M694" s="3">
        <v>0</v>
      </c>
      <c r="N694" s="3">
        <v>0</v>
      </c>
      <c r="O694" s="3">
        <v>0.8125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pans="1:27" s="3" customFormat="1" ht="13" x14ac:dyDescent="0.3">
      <c r="A695" s="3" t="s">
        <v>105</v>
      </c>
      <c r="B695" s="3" t="s">
        <v>771</v>
      </c>
      <c r="C695" s="3">
        <v>18</v>
      </c>
      <c r="D695" s="3">
        <v>32.142857142857103</v>
      </c>
      <c r="E695" s="3">
        <v>13</v>
      </c>
      <c r="F695" s="3">
        <v>3</v>
      </c>
      <c r="G695" s="3">
        <v>0</v>
      </c>
      <c r="H695" s="3">
        <v>1</v>
      </c>
      <c r="I695" s="3">
        <v>2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7" spans="1:27" s="3" customFormat="1" ht="13" x14ac:dyDescent="0.3">
      <c r="A697" s="3" t="s">
        <v>108</v>
      </c>
      <c r="B697" s="3" t="s">
        <v>773</v>
      </c>
      <c r="C697" s="3" t="s">
        <v>4</v>
      </c>
      <c r="D697" s="3" t="s">
        <v>4</v>
      </c>
      <c r="E697" s="3">
        <v>5</v>
      </c>
      <c r="F697" s="3">
        <v>1</v>
      </c>
      <c r="G697" s="3">
        <v>0</v>
      </c>
      <c r="H697" s="3">
        <v>0</v>
      </c>
      <c r="I697" s="3">
        <v>2</v>
      </c>
    </row>
    <row r="698" spans="1:27" s="3" customFormat="1" ht="13" x14ac:dyDescent="0.3">
      <c r="A698" s="3" t="s">
        <v>109</v>
      </c>
      <c r="B698" s="3" t="s">
        <v>774</v>
      </c>
      <c r="C698" s="3">
        <v>25</v>
      </c>
      <c r="D698" s="3">
        <v>47.169811320754697</v>
      </c>
      <c r="E698" s="3">
        <v>5</v>
      </c>
      <c r="F698" s="3">
        <v>1</v>
      </c>
      <c r="G698" s="3">
        <v>0</v>
      </c>
      <c r="H698" s="3">
        <v>0</v>
      </c>
      <c r="I698" s="3">
        <v>2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pans="1:27" s="3" customFormat="1" ht="13" x14ac:dyDescent="0.3">
      <c r="A699" s="3" t="s">
        <v>109</v>
      </c>
      <c r="B699" s="3" t="s">
        <v>773</v>
      </c>
      <c r="C699" s="3">
        <v>23</v>
      </c>
      <c r="D699" s="3">
        <v>43.396226415094297</v>
      </c>
      <c r="E699" s="3">
        <v>5</v>
      </c>
      <c r="F699" s="3">
        <v>1</v>
      </c>
      <c r="G699" s="3">
        <v>0</v>
      </c>
      <c r="H699" s="3">
        <v>0</v>
      </c>
      <c r="I699" s="3">
        <v>2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1" spans="1:27" s="3" customFormat="1" ht="13" x14ac:dyDescent="0.3">
      <c r="A701" s="3" t="s">
        <v>111</v>
      </c>
      <c r="B701" s="3" t="s">
        <v>775</v>
      </c>
      <c r="C701" s="3" t="s">
        <v>4</v>
      </c>
      <c r="D701" s="3" t="s">
        <v>4</v>
      </c>
      <c r="E701" s="3">
        <v>7</v>
      </c>
      <c r="F701" s="3">
        <v>2</v>
      </c>
      <c r="G701" s="3">
        <v>0</v>
      </c>
      <c r="H701" s="3">
        <v>0</v>
      </c>
      <c r="I701" s="3">
        <v>2</v>
      </c>
    </row>
    <row r="702" spans="1:27" s="3" customFormat="1" ht="13" x14ac:dyDescent="0.3">
      <c r="A702" s="3" t="s">
        <v>112</v>
      </c>
      <c r="B702" s="3" t="s">
        <v>776</v>
      </c>
      <c r="C702" s="3">
        <v>18</v>
      </c>
      <c r="D702" s="3">
        <v>22.2222222222222</v>
      </c>
      <c r="E702" s="3">
        <v>15</v>
      </c>
      <c r="F702" s="3">
        <v>3</v>
      </c>
      <c r="G702" s="3">
        <v>1</v>
      </c>
      <c r="H702" s="3">
        <v>1</v>
      </c>
      <c r="I702" s="3">
        <v>2</v>
      </c>
      <c r="J702" s="3">
        <v>-8</v>
      </c>
      <c r="K702" s="3">
        <v>-1</v>
      </c>
      <c r="L702" s="3">
        <v>-1</v>
      </c>
      <c r="M702" s="3">
        <v>-1</v>
      </c>
      <c r="N702" s="3">
        <v>0</v>
      </c>
      <c r="O702" s="3">
        <v>0.46666666666666601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pans="1:27" s="3" customFormat="1" ht="13" x14ac:dyDescent="0.3">
      <c r="A703" s="3" t="s">
        <v>112</v>
      </c>
      <c r="B703" s="3" t="s">
        <v>777</v>
      </c>
      <c r="C703" s="3">
        <v>17</v>
      </c>
      <c r="D703" s="3">
        <v>20.987654320987598</v>
      </c>
      <c r="E703" s="3">
        <v>15</v>
      </c>
      <c r="F703" s="3">
        <v>3</v>
      </c>
      <c r="G703" s="3">
        <v>1</v>
      </c>
      <c r="H703" s="3">
        <v>1</v>
      </c>
      <c r="I703" s="3">
        <v>2</v>
      </c>
      <c r="J703" s="3">
        <v>-8</v>
      </c>
      <c r="K703" s="3">
        <v>-1</v>
      </c>
      <c r="L703" s="3">
        <v>-1</v>
      </c>
      <c r="M703" s="3">
        <v>-1</v>
      </c>
      <c r="N703" s="3">
        <v>0</v>
      </c>
      <c r="O703" s="3">
        <v>0.46666666666666601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s="3" customFormat="1" ht="13" x14ac:dyDescent="0.3">
      <c r="A704" s="3" t="s">
        <v>112</v>
      </c>
      <c r="B704" s="3" t="s">
        <v>778</v>
      </c>
      <c r="C704" s="3">
        <v>13</v>
      </c>
      <c r="D704" s="3">
        <v>16.049382716049301</v>
      </c>
      <c r="E704" s="3">
        <v>13</v>
      </c>
      <c r="F704" s="3">
        <v>3</v>
      </c>
      <c r="G704" s="3">
        <v>0</v>
      </c>
      <c r="H704" s="3">
        <v>1</v>
      </c>
      <c r="I704" s="3">
        <v>2</v>
      </c>
      <c r="J704" s="3">
        <v>-6</v>
      </c>
      <c r="K704" s="3">
        <v>-1</v>
      </c>
      <c r="L704" s="3">
        <v>0</v>
      </c>
      <c r="M704" s="3">
        <v>-1</v>
      </c>
      <c r="N704" s="3">
        <v>0</v>
      </c>
      <c r="O704" s="3">
        <v>0.53846153846153799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pans="1:27" s="3" customFormat="1" ht="13" x14ac:dyDescent="0.3">
      <c r="A705" s="3" t="s">
        <v>112</v>
      </c>
      <c r="B705" s="3" t="s">
        <v>779</v>
      </c>
      <c r="C705" s="3">
        <v>12</v>
      </c>
      <c r="D705" s="3">
        <v>14.814814814814801</v>
      </c>
      <c r="E705" s="3">
        <v>7</v>
      </c>
      <c r="F705" s="3">
        <v>2</v>
      </c>
      <c r="G705" s="3">
        <v>0</v>
      </c>
      <c r="H705" s="3">
        <v>0</v>
      </c>
      <c r="I705" s="3">
        <v>2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7" spans="1:27" s="3" customFormat="1" ht="13" x14ac:dyDescent="0.3">
      <c r="A707" s="3" t="s">
        <v>113</v>
      </c>
      <c r="B707" s="3" t="s">
        <v>780</v>
      </c>
      <c r="C707" s="3" t="s">
        <v>4</v>
      </c>
      <c r="D707" s="3" t="s">
        <v>4</v>
      </c>
      <c r="E707" s="3">
        <v>11</v>
      </c>
      <c r="F707" s="3">
        <v>2</v>
      </c>
      <c r="G707" s="3">
        <v>0</v>
      </c>
      <c r="H707" s="3">
        <v>1</v>
      </c>
      <c r="I707" s="3">
        <v>2</v>
      </c>
    </row>
    <row r="708" spans="1:27" s="3" customFormat="1" ht="13" x14ac:dyDescent="0.3">
      <c r="A708" s="3" t="s">
        <v>114</v>
      </c>
      <c r="B708" s="3" t="s">
        <v>781</v>
      </c>
      <c r="C708" s="3">
        <v>11</v>
      </c>
      <c r="D708" s="3">
        <v>30.5555555555555</v>
      </c>
      <c r="E708" s="3">
        <v>12</v>
      </c>
      <c r="F708" s="3">
        <v>2</v>
      </c>
      <c r="G708" s="3">
        <v>0</v>
      </c>
      <c r="H708" s="3">
        <v>1</v>
      </c>
      <c r="I708" s="3">
        <v>3</v>
      </c>
      <c r="J708" s="3">
        <v>-1</v>
      </c>
      <c r="K708" s="3">
        <v>0</v>
      </c>
      <c r="L708" s="3">
        <v>0</v>
      </c>
      <c r="M708" s="3">
        <v>0</v>
      </c>
      <c r="N708" s="3">
        <v>-1</v>
      </c>
      <c r="O708" s="3">
        <v>0.91666666666666596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pans="1:27" s="3" customFormat="1" ht="13" x14ac:dyDescent="0.3">
      <c r="A709" s="3" t="s">
        <v>114</v>
      </c>
      <c r="B709" s="3" t="s">
        <v>782</v>
      </c>
      <c r="C709" s="3">
        <v>7</v>
      </c>
      <c r="D709" s="3">
        <v>19.4444444444444</v>
      </c>
      <c r="E709" s="3">
        <v>11</v>
      </c>
      <c r="F709" s="3">
        <v>2</v>
      </c>
      <c r="G709" s="3">
        <v>0</v>
      </c>
      <c r="H709" s="3">
        <v>1</v>
      </c>
      <c r="I709" s="3">
        <v>2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1" spans="1:27" s="3" customFormat="1" ht="13" x14ac:dyDescent="0.3">
      <c r="A711" s="3" t="s">
        <v>115</v>
      </c>
      <c r="B711" s="3" t="s">
        <v>783</v>
      </c>
      <c r="C711" s="3" t="s">
        <v>4</v>
      </c>
      <c r="D711" s="3" t="s">
        <v>4</v>
      </c>
      <c r="E711" s="3">
        <v>11</v>
      </c>
      <c r="F711" s="3">
        <v>2</v>
      </c>
      <c r="G711" s="3">
        <v>0</v>
      </c>
      <c r="H711" s="3">
        <v>1</v>
      </c>
      <c r="I711" s="3">
        <v>2</v>
      </c>
    </row>
    <row r="712" spans="1:27" s="3" customFormat="1" ht="13" x14ac:dyDescent="0.3">
      <c r="A712" s="3" t="s">
        <v>116</v>
      </c>
      <c r="B712" s="3" t="s">
        <v>784</v>
      </c>
      <c r="C712" s="3">
        <v>20</v>
      </c>
      <c r="D712" s="3">
        <v>24.691358024691301</v>
      </c>
      <c r="E712" s="3">
        <v>14</v>
      </c>
      <c r="F712" s="3">
        <v>3</v>
      </c>
      <c r="G712" s="3">
        <v>1</v>
      </c>
      <c r="H712" s="3">
        <v>1</v>
      </c>
      <c r="I712" s="3">
        <v>1</v>
      </c>
      <c r="J712" s="3">
        <v>-3</v>
      </c>
      <c r="K712" s="3">
        <v>-1</v>
      </c>
      <c r="L712" s="3">
        <v>-1</v>
      </c>
      <c r="M712" s="3">
        <v>0</v>
      </c>
      <c r="N712" s="3">
        <v>1</v>
      </c>
      <c r="O712" s="3">
        <v>0.78571428571428503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pans="1:27" s="3" customFormat="1" ht="13" x14ac:dyDescent="0.3">
      <c r="A713" s="3" t="s">
        <v>116</v>
      </c>
      <c r="B713" s="3" t="s">
        <v>785</v>
      </c>
      <c r="C713" s="3">
        <v>15</v>
      </c>
      <c r="D713" s="3">
        <v>18.518518518518501</v>
      </c>
      <c r="E713" s="3">
        <v>11</v>
      </c>
      <c r="F713" s="3">
        <v>2</v>
      </c>
      <c r="G713" s="3">
        <v>0</v>
      </c>
      <c r="H713" s="3">
        <v>1</v>
      </c>
      <c r="I713" s="3">
        <v>2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5" spans="1:27" s="3" customFormat="1" ht="13" x14ac:dyDescent="0.3">
      <c r="A715" s="3" t="s">
        <v>117</v>
      </c>
      <c r="B715" s="3" t="s">
        <v>786</v>
      </c>
      <c r="C715" s="3" t="s">
        <v>4</v>
      </c>
      <c r="D715" s="3" t="s">
        <v>4</v>
      </c>
      <c r="E715" s="3">
        <v>13</v>
      </c>
      <c r="F715" s="3">
        <v>3</v>
      </c>
      <c r="G715" s="3">
        <v>0</v>
      </c>
      <c r="H715" s="3">
        <v>1</v>
      </c>
      <c r="I715" s="3">
        <v>2</v>
      </c>
    </row>
    <row r="716" spans="1:27" s="3" customFormat="1" ht="13" x14ac:dyDescent="0.3">
      <c r="A716" s="3" t="s">
        <v>118</v>
      </c>
      <c r="B716" s="3" t="s">
        <v>787</v>
      </c>
      <c r="C716" s="3">
        <v>8</v>
      </c>
      <c r="D716" s="3">
        <v>12.1212121212121</v>
      </c>
      <c r="E716" s="3">
        <v>13</v>
      </c>
      <c r="F716" s="3">
        <v>3</v>
      </c>
      <c r="G716" s="3">
        <v>0</v>
      </c>
      <c r="H716" s="3">
        <v>1</v>
      </c>
      <c r="I716" s="3">
        <v>2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pans="1:27" s="3" customFormat="1" ht="13" x14ac:dyDescent="0.3">
      <c r="A717" s="3" t="s">
        <v>118</v>
      </c>
      <c r="B717" s="3" t="s">
        <v>788</v>
      </c>
      <c r="C717" s="3">
        <v>7</v>
      </c>
      <c r="D717" s="3">
        <v>10.6060606060606</v>
      </c>
      <c r="E717" s="3">
        <v>15</v>
      </c>
      <c r="F717" s="3">
        <v>3</v>
      </c>
      <c r="G717" s="3">
        <v>1</v>
      </c>
      <c r="H717" s="3">
        <v>1</v>
      </c>
      <c r="I717" s="3">
        <v>2</v>
      </c>
      <c r="J717" s="3">
        <v>-2</v>
      </c>
      <c r="K717" s="3">
        <v>0</v>
      </c>
      <c r="L717" s="3">
        <v>-1</v>
      </c>
      <c r="M717" s="3">
        <v>0</v>
      </c>
      <c r="N717" s="3">
        <v>0</v>
      </c>
      <c r="O717" s="3">
        <v>0.86666666666666603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pans="1:27" s="3" customFormat="1" ht="13" x14ac:dyDescent="0.3">
      <c r="A718" s="3" t="s">
        <v>118</v>
      </c>
      <c r="B718" s="3" t="s">
        <v>789</v>
      </c>
      <c r="C718" s="3">
        <v>7</v>
      </c>
      <c r="D718" s="3">
        <v>10.6060606060606</v>
      </c>
      <c r="E718" s="3">
        <v>19</v>
      </c>
      <c r="F718" s="3">
        <v>4</v>
      </c>
      <c r="G718" s="3">
        <v>2</v>
      </c>
      <c r="H718" s="3">
        <v>1</v>
      </c>
      <c r="I718" s="3">
        <v>2</v>
      </c>
      <c r="J718" s="3">
        <v>-6</v>
      </c>
      <c r="K718" s="3">
        <v>-1</v>
      </c>
      <c r="L718" s="3">
        <v>-2</v>
      </c>
      <c r="M718" s="3">
        <v>0</v>
      </c>
      <c r="N718" s="3">
        <v>0</v>
      </c>
      <c r="O718" s="3">
        <v>0.68421052631578905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</row>
    <row r="719" spans="1:27" s="3" customFormat="1" ht="13" x14ac:dyDescent="0.3">
      <c r="A719" s="3" t="s">
        <v>118</v>
      </c>
      <c r="B719" s="3" t="s">
        <v>790</v>
      </c>
      <c r="C719" s="3">
        <v>7</v>
      </c>
      <c r="D719" s="3">
        <v>10.6060606060606</v>
      </c>
      <c r="E719" s="3">
        <v>15</v>
      </c>
      <c r="F719" s="3">
        <v>3</v>
      </c>
      <c r="G719" s="3">
        <v>1</v>
      </c>
      <c r="H719" s="3">
        <v>1</v>
      </c>
      <c r="I719" s="3">
        <v>2</v>
      </c>
      <c r="J719" s="3">
        <v>-2</v>
      </c>
      <c r="K719" s="3">
        <v>0</v>
      </c>
      <c r="L719" s="3">
        <v>-1</v>
      </c>
      <c r="M719" s="3">
        <v>0</v>
      </c>
      <c r="N719" s="3">
        <v>0</v>
      </c>
      <c r="O719" s="3">
        <v>0.86666666666666603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pans="1:27" s="3" customFormat="1" ht="13" x14ac:dyDescent="0.3">
      <c r="A720" s="3" t="s">
        <v>118</v>
      </c>
      <c r="B720" s="3" t="s">
        <v>791</v>
      </c>
      <c r="C720" s="3">
        <v>6</v>
      </c>
      <c r="D720" s="3">
        <v>9.0909090909090899</v>
      </c>
      <c r="E720" s="3">
        <v>15</v>
      </c>
      <c r="F720" s="3">
        <v>3</v>
      </c>
      <c r="G720" s="3">
        <v>1</v>
      </c>
      <c r="H720" s="3">
        <v>1</v>
      </c>
      <c r="I720" s="3">
        <v>2</v>
      </c>
      <c r="J720" s="3">
        <v>-2</v>
      </c>
      <c r="K720" s="3">
        <v>0</v>
      </c>
      <c r="L720" s="3">
        <v>-1</v>
      </c>
      <c r="M720" s="3">
        <v>0</v>
      </c>
      <c r="N720" s="3">
        <v>0</v>
      </c>
      <c r="O720" s="3">
        <v>0.86666666666666603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s="3" customFormat="1" ht="13" x14ac:dyDescent="0.3">
      <c r="A721" s="3" t="s">
        <v>118</v>
      </c>
      <c r="B721" s="3" t="s">
        <v>792</v>
      </c>
      <c r="C721" s="3">
        <v>6</v>
      </c>
      <c r="D721" s="3">
        <v>9.0909090909090899</v>
      </c>
      <c r="E721" s="3">
        <v>13</v>
      </c>
      <c r="F721" s="3">
        <v>3</v>
      </c>
      <c r="G721" s="3">
        <v>0</v>
      </c>
      <c r="H721" s="3">
        <v>1</v>
      </c>
      <c r="I721" s="3">
        <v>2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3" spans="1:27" s="3" customFormat="1" ht="13" x14ac:dyDescent="0.3">
      <c r="A723" s="3" t="s">
        <v>797</v>
      </c>
      <c r="B723" s="3" t="s">
        <v>798</v>
      </c>
      <c r="C723" s="3" t="s">
        <v>4</v>
      </c>
      <c r="D723" s="3" t="s">
        <v>4</v>
      </c>
      <c r="E723" s="3">
        <v>6</v>
      </c>
      <c r="F723" s="3">
        <v>2</v>
      </c>
      <c r="G723" s="3">
        <v>0</v>
      </c>
      <c r="H723" s="3">
        <v>0</v>
      </c>
      <c r="I723" s="3">
        <v>2</v>
      </c>
    </row>
    <row r="724" spans="1:27" s="3" customFormat="1" ht="13" x14ac:dyDescent="0.3">
      <c r="A724" s="3" t="s">
        <v>129</v>
      </c>
      <c r="B724" s="3" t="s">
        <v>799</v>
      </c>
      <c r="C724" s="3">
        <v>9</v>
      </c>
      <c r="D724" s="3">
        <v>19.1489361702127</v>
      </c>
      <c r="E724" s="3">
        <v>15</v>
      </c>
      <c r="F724" s="3">
        <v>3</v>
      </c>
      <c r="G724" s="3">
        <v>1</v>
      </c>
      <c r="H724" s="3">
        <v>1</v>
      </c>
      <c r="I724" s="3">
        <v>2</v>
      </c>
      <c r="J724" s="3">
        <v>-9</v>
      </c>
      <c r="K724" s="3">
        <v>-1</v>
      </c>
      <c r="L724" s="3">
        <v>-1</v>
      </c>
      <c r="M724" s="3">
        <v>-1</v>
      </c>
      <c r="N724" s="3">
        <v>0</v>
      </c>
      <c r="O724" s="3">
        <v>0.4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s="3" customFormat="1" ht="13" x14ac:dyDescent="0.3">
      <c r="A725" s="3" t="s">
        <v>129</v>
      </c>
      <c r="B725" s="3" t="s">
        <v>800</v>
      </c>
      <c r="C725" s="3">
        <v>8</v>
      </c>
      <c r="D725" s="3">
        <v>17.021276595744599</v>
      </c>
      <c r="E725" s="3">
        <v>11</v>
      </c>
      <c r="F725" s="3">
        <v>2</v>
      </c>
      <c r="G725" s="3">
        <v>0</v>
      </c>
      <c r="H725" s="3">
        <v>1</v>
      </c>
      <c r="I725" s="3">
        <v>2</v>
      </c>
      <c r="J725" s="3">
        <v>-5</v>
      </c>
      <c r="K725" s="3">
        <v>0</v>
      </c>
      <c r="L725" s="3">
        <v>0</v>
      </c>
      <c r="M725" s="3">
        <v>-1</v>
      </c>
      <c r="N725" s="3">
        <v>0</v>
      </c>
      <c r="O725" s="3">
        <v>0.54545454545454497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pans="1:27" s="3" customFormat="1" ht="13" x14ac:dyDescent="0.3">
      <c r="A726" s="3" t="s">
        <v>129</v>
      </c>
      <c r="B726" s="3" t="s">
        <v>801</v>
      </c>
      <c r="C726" s="3">
        <v>7</v>
      </c>
      <c r="D726" s="3">
        <v>14.8936170212765</v>
      </c>
      <c r="E726" s="3">
        <v>11</v>
      </c>
      <c r="F726" s="3">
        <v>2</v>
      </c>
      <c r="G726" s="3">
        <v>0</v>
      </c>
      <c r="H726" s="3">
        <v>1</v>
      </c>
      <c r="I726" s="3">
        <v>2</v>
      </c>
      <c r="J726" s="3">
        <v>-5</v>
      </c>
      <c r="K726" s="3">
        <v>0</v>
      </c>
      <c r="L726" s="3">
        <v>0</v>
      </c>
      <c r="M726" s="3">
        <v>-1</v>
      </c>
      <c r="N726" s="3">
        <v>0</v>
      </c>
      <c r="O726" s="3">
        <v>0.54545454545454497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pans="1:27" s="3" customFormat="1" ht="13" x14ac:dyDescent="0.3">
      <c r="A727" s="3" t="s">
        <v>129</v>
      </c>
      <c r="B727" s="3" t="s">
        <v>802</v>
      </c>
      <c r="C727" s="3">
        <v>5</v>
      </c>
      <c r="D727" s="3">
        <v>10.6382978723404</v>
      </c>
      <c r="E727" s="3">
        <v>15</v>
      </c>
      <c r="F727" s="3">
        <v>3</v>
      </c>
      <c r="G727" s="3">
        <v>1</v>
      </c>
      <c r="H727" s="3">
        <v>1</v>
      </c>
      <c r="I727" s="3">
        <v>2</v>
      </c>
      <c r="J727" s="3">
        <v>-9</v>
      </c>
      <c r="K727" s="3">
        <v>-1</v>
      </c>
      <c r="L727" s="3">
        <v>-1</v>
      </c>
      <c r="M727" s="3">
        <v>-1</v>
      </c>
      <c r="N727" s="3">
        <v>0</v>
      </c>
      <c r="O727" s="3">
        <v>0.4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pans="1:27" s="3" customFormat="1" ht="13" x14ac:dyDescent="0.3">
      <c r="A728" s="3" t="s">
        <v>129</v>
      </c>
      <c r="B728" s="3" t="s">
        <v>803</v>
      </c>
      <c r="C728" s="3">
        <v>5</v>
      </c>
      <c r="D728" s="3">
        <v>10.6382978723404</v>
      </c>
      <c r="E728" s="3">
        <v>11</v>
      </c>
      <c r="F728" s="3">
        <v>2</v>
      </c>
      <c r="G728" s="3">
        <v>0</v>
      </c>
      <c r="H728" s="3">
        <v>1</v>
      </c>
      <c r="I728" s="3">
        <v>2</v>
      </c>
      <c r="J728" s="3">
        <v>-5</v>
      </c>
      <c r="K728" s="3">
        <v>0</v>
      </c>
      <c r="L728" s="3">
        <v>0</v>
      </c>
      <c r="M728" s="3">
        <v>-1</v>
      </c>
      <c r="N728" s="3">
        <v>0</v>
      </c>
      <c r="O728" s="3">
        <v>0.54545454545454497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pans="1:27" s="3" customFormat="1" ht="13" x14ac:dyDescent="0.3">
      <c r="A729" s="3" t="s">
        <v>129</v>
      </c>
      <c r="B729" s="3" t="s">
        <v>804</v>
      </c>
      <c r="C729" s="3">
        <v>5</v>
      </c>
      <c r="D729" s="3">
        <v>10.6382978723404</v>
      </c>
      <c r="E729" s="3">
        <v>11</v>
      </c>
      <c r="F729" s="3">
        <v>2</v>
      </c>
      <c r="G729" s="3">
        <v>0</v>
      </c>
      <c r="H729" s="3">
        <v>1</v>
      </c>
      <c r="I729" s="3">
        <v>2</v>
      </c>
      <c r="J729" s="3">
        <v>-5</v>
      </c>
      <c r="K729" s="3">
        <v>0</v>
      </c>
      <c r="L729" s="3">
        <v>0</v>
      </c>
      <c r="M729" s="3">
        <v>-1</v>
      </c>
      <c r="N729" s="3">
        <v>0</v>
      </c>
      <c r="O729" s="3">
        <v>0.54545454545454497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s="3" customFormat="1" ht="13" x14ac:dyDescent="0.3">
      <c r="A730" s="3" t="s">
        <v>129</v>
      </c>
      <c r="B730" s="3" t="s">
        <v>805</v>
      </c>
      <c r="C730" s="3">
        <v>2</v>
      </c>
      <c r="D730" s="3">
        <v>4.2553191489361701</v>
      </c>
      <c r="E730" s="3">
        <v>12</v>
      </c>
      <c r="F730" s="3">
        <v>3</v>
      </c>
      <c r="G730" s="3">
        <v>0</v>
      </c>
      <c r="H730" s="3">
        <v>1</v>
      </c>
      <c r="I730" s="3">
        <v>2</v>
      </c>
      <c r="J730" s="3">
        <v>-6</v>
      </c>
      <c r="K730" s="3">
        <v>-1</v>
      </c>
      <c r="L730" s="3">
        <v>0</v>
      </c>
      <c r="M730" s="3">
        <v>-1</v>
      </c>
      <c r="N730" s="3">
        <v>0</v>
      </c>
      <c r="O730" s="3">
        <v>0.5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s="3" customFormat="1" ht="13" x14ac:dyDescent="0.3">
      <c r="A731" s="3" t="s">
        <v>129</v>
      </c>
      <c r="B731" s="3" t="s">
        <v>806</v>
      </c>
      <c r="C731" s="3">
        <v>2</v>
      </c>
      <c r="D731" s="3">
        <v>4.2553191489361701</v>
      </c>
      <c r="E731" s="3">
        <v>13</v>
      </c>
      <c r="F731" s="3">
        <v>3</v>
      </c>
      <c r="G731" s="3">
        <v>0</v>
      </c>
      <c r="H731" s="3">
        <v>1</v>
      </c>
      <c r="I731" s="3">
        <v>2</v>
      </c>
      <c r="J731" s="3">
        <v>-7</v>
      </c>
      <c r="K731" s="3">
        <v>-1</v>
      </c>
      <c r="L731" s="3">
        <v>0</v>
      </c>
      <c r="M731" s="3">
        <v>-1</v>
      </c>
      <c r="N731" s="3">
        <v>0</v>
      </c>
      <c r="O731" s="3">
        <v>0.46153846153846101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pans="1:27" s="3" customFormat="1" ht="13" x14ac:dyDescent="0.3">
      <c r="A732" s="3" t="s">
        <v>129</v>
      </c>
      <c r="B732" s="3" t="s">
        <v>807</v>
      </c>
      <c r="C732" s="3">
        <v>1</v>
      </c>
      <c r="D732" s="3">
        <v>2.1276595744680802</v>
      </c>
      <c r="E732" s="3">
        <v>17</v>
      </c>
      <c r="F732" s="3">
        <v>4</v>
      </c>
      <c r="G732" s="3">
        <v>1</v>
      </c>
      <c r="H732" s="3">
        <v>1</v>
      </c>
      <c r="I732" s="3">
        <v>2</v>
      </c>
      <c r="J732" s="3">
        <v>-11</v>
      </c>
      <c r="K732" s="3">
        <v>-2</v>
      </c>
      <c r="L732" s="3">
        <v>-1</v>
      </c>
      <c r="M732" s="3">
        <v>-1</v>
      </c>
      <c r="N732" s="3">
        <v>0</v>
      </c>
      <c r="O732" s="3">
        <v>0.35294117647058798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pans="1:27" s="3" customFormat="1" ht="13" x14ac:dyDescent="0.3">
      <c r="A733" s="3" t="s">
        <v>129</v>
      </c>
      <c r="B733" s="3" t="s">
        <v>808</v>
      </c>
      <c r="C733" s="3">
        <v>1</v>
      </c>
      <c r="D733" s="3">
        <v>2.1276595744680802</v>
      </c>
      <c r="E733" s="3">
        <v>6</v>
      </c>
      <c r="F733" s="3">
        <v>2</v>
      </c>
      <c r="G733" s="3">
        <v>0</v>
      </c>
      <c r="H733" s="3">
        <v>0</v>
      </c>
      <c r="I733" s="3">
        <v>2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5" spans="1:27" x14ac:dyDescent="0.35">
      <c r="A735" s="4" t="s">
        <v>52</v>
      </c>
    </row>
    <row r="737" spans="1:27" s="3" customFormat="1" ht="13" x14ac:dyDescent="0.3">
      <c r="A737" s="3" t="s">
        <v>97</v>
      </c>
      <c r="B737" s="3" t="s">
        <v>734</v>
      </c>
      <c r="C737" s="3" t="s">
        <v>4</v>
      </c>
      <c r="D737" s="3" t="s">
        <v>4</v>
      </c>
      <c r="E737" s="3">
        <v>5</v>
      </c>
      <c r="F737" s="3">
        <v>2</v>
      </c>
      <c r="G737" s="3">
        <v>0</v>
      </c>
      <c r="H737" s="3">
        <v>0</v>
      </c>
      <c r="I737" s="3">
        <v>0</v>
      </c>
    </row>
    <row r="738" spans="1:27" s="3" customFormat="1" ht="13" x14ac:dyDescent="0.3">
      <c r="A738" s="3" t="s">
        <v>98</v>
      </c>
      <c r="B738" s="3" t="s">
        <v>819</v>
      </c>
      <c r="C738" s="3">
        <v>79</v>
      </c>
      <c r="D738" s="3">
        <v>50.6410256410256</v>
      </c>
      <c r="E738" s="3">
        <v>5</v>
      </c>
      <c r="F738" s="3">
        <v>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pans="1:27" s="3" customFormat="1" ht="13" x14ac:dyDescent="0.3">
      <c r="A739" s="3" t="s">
        <v>98</v>
      </c>
      <c r="B739" s="3" t="s">
        <v>820</v>
      </c>
      <c r="C739" s="3">
        <v>34</v>
      </c>
      <c r="D739" s="3">
        <v>21.7948717948717</v>
      </c>
      <c r="E739" s="3">
        <v>13</v>
      </c>
      <c r="F739" s="3">
        <v>3</v>
      </c>
      <c r="G739" s="3">
        <v>1</v>
      </c>
      <c r="H739" s="3">
        <v>1</v>
      </c>
      <c r="I739" s="3">
        <v>0</v>
      </c>
      <c r="J739" s="3">
        <v>-8</v>
      </c>
      <c r="K739" s="3">
        <v>-1</v>
      </c>
      <c r="L739" s="3">
        <v>-1</v>
      </c>
      <c r="M739" s="3">
        <v>-1</v>
      </c>
      <c r="N739" s="3">
        <v>0</v>
      </c>
      <c r="O739" s="3">
        <v>0.38461538461538403</v>
      </c>
      <c r="P739" s="3">
        <v>0</v>
      </c>
      <c r="Q739" s="3">
        <v>1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s="3" customFormat="1" ht="13" x14ac:dyDescent="0.3">
      <c r="A740" s="3" t="s">
        <v>98</v>
      </c>
      <c r="B740" s="3" t="s">
        <v>821</v>
      </c>
      <c r="C740" s="3">
        <v>11</v>
      </c>
      <c r="D740" s="3">
        <v>7.0512820512820502</v>
      </c>
      <c r="E740" s="3">
        <v>5</v>
      </c>
      <c r="F740" s="3">
        <v>2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2" spans="1:27" s="3" customFormat="1" ht="13" x14ac:dyDescent="0.3">
      <c r="A742" s="3" t="s">
        <v>99</v>
      </c>
      <c r="B742" s="3" t="s">
        <v>736</v>
      </c>
      <c r="C742" s="3" t="s">
        <v>4</v>
      </c>
      <c r="D742" s="3" t="s">
        <v>4</v>
      </c>
      <c r="E742" s="3">
        <v>5</v>
      </c>
      <c r="F742" s="3">
        <v>2</v>
      </c>
      <c r="G742" s="3">
        <v>0</v>
      </c>
      <c r="H742" s="3">
        <v>0</v>
      </c>
      <c r="I742" s="3">
        <v>0</v>
      </c>
    </row>
    <row r="743" spans="1:27" s="3" customFormat="1" ht="13" x14ac:dyDescent="0.3">
      <c r="A743" s="3" t="s">
        <v>100</v>
      </c>
      <c r="B743" s="3" t="s">
        <v>822</v>
      </c>
      <c r="C743" s="3">
        <v>109</v>
      </c>
      <c r="D743" s="3">
        <v>63.005780346820799</v>
      </c>
      <c r="E743" s="3">
        <v>10</v>
      </c>
      <c r="F743" s="3">
        <v>3</v>
      </c>
      <c r="G743" s="3">
        <v>0</v>
      </c>
      <c r="H743" s="3">
        <v>1</v>
      </c>
      <c r="I743" s="3">
        <v>0</v>
      </c>
      <c r="J743" s="3">
        <v>-5</v>
      </c>
      <c r="K743" s="3">
        <v>-1</v>
      </c>
      <c r="L743" s="3">
        <v>0</v>
      </c>
      <c r="M743" s="3">
        <v>-1</v>
      </c>
      <c r="N743" s="3">
        <v>0</v>
      </c>
      <c r="O743" s="3">
        <v>0.5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pans="1:27" s="3" customFormat="1" ht="13" x14ac:dyDescent="0.3">
      <c r="A744" s="3" t="s">
        <v>100</v>
      </c>
      <c r="B744" s="3" t="s">
        <v>740</v>
      </c>
      <c r="C744" s="3">
        <v>34</v>
      </c>
      <c r="D744" s="3">
        <v>19.653179190751398</v>
      </c>
      <c r="E744" s="3">
        <v>6</v>
      </c>
      <c r="F744" s="3">
        <v>3</v>
      </c>
      <c r="G744" s="3">
        <v>0</v>
      </c>
      <c r="H744" s="3">
        <v>0</v>
      </c>
      <c r="I744" s="3">
        <v>0</v>
      </c>
      <c r="J744" s="3">
        <v>-1</v>
      </c>
      <c r="K744" s="3">
        <v>-1</v>
      </c>
      <c r="L744" s="3">
        <v>0</v>
      </c>
      <c r="M744" s="3">
        <v>0</v>
      </c>
      <c r="N744" s="3">
        <v>0</v>
      </c>
      <c r="O744" s="3">
        <v>0.83333333333333304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pans="1:27" s="3" customFormat="1" ht="13" x14ac:dyDescent="0.3">
      <c r="A745" s="3" t="s">
        <v>100</v>
      </c>
      <c r="B745" s="3" t="s">
        <v>823</v>
      </c>
      <c r="C745" s="3">
        <v>5</v>
      </c>
      <c r="D745" s="3">
        <v>2.8901734104046199</v>
      </c>
      <c r="E745" s="3">
        <v>10</v>
      </c>
      <c r="F745" s="3">
        <v>3</v>
      </c>
      <c r="G745" s="3">
        <v>0</v>
      </c>
      <c r="H745" s="3">
        <v>1</v>
      </c>
      <c r="I745" s="3">
        <v>0</v>
      </c>
      <c r="J745" s="3">
        <v>-5</v>
      </c>
      <c r="K745" s="3">
        <v>-1</v>
      </c>
      <c r="L745" s="3">
        <v>0</v>
      </c>
      <c r="M745" s="3">
        <v>-1</v>
      </c>
      <c r="N745" s="3">
        <v>0</v>
      </c>
      <c r="O745" s="3">
        <v>0.5</v>
      </c>
      <c r="P745" s="3">
        <v>0</v>
      </c>
      <c r="Q745" s="3">
        <v>1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pans="1:27" s="3" customFormat="1" ht="13" x14ac:dyDescent="0.3">
      <c r="A746" s="3" t="s">
        <v>100</v>
      </c>
      <c r="B746" s="3" t="s">
        <v>824</v>
      </c>
      <c r="C746" s="3">
        <v>4</v>
      </c>
      <c r="D746" s="3">
        <v>2.3121387283236898</v>
      </c>
      <c r="E746" s="3">
        <v>23</v>
      </c>
      <c r="F746" s="3">
        <v>6</v>
      </c>
      <c r="G746" s="3">
        <v>2</v>
      </c>
      <c r="H746" s="3">
        <v>1</v>
      </c>
      <c r="I746" s="3">
        <v>0</v>
      </c>
      <c r="J746" s="3">
        <v>-18</v>
      </c>
      <c r="K746" s="3">
        <v>-4</v>
      </c>
      <c r="L746" s="3">
        <v>-2</v>
      </c>
      <c r="M746" s="3">
        <v>-1</v>
      </c>
      <c r="N746" s="3">
        <v>0</v>
      </c>
      <c r="O746" s="3">
        <v>0.217391304347826</v>
      </c>
      <c r="P746" s="3">
        <v>0</v>
      </c>
      <c r="Q746" s="3">
        <v>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pans="1:27" s="3" customFormat="1" ht="13" x14ac:dyDescent="0.3">
      <c r="A747" s="3" t="s">
        <v>100</v>
      </c>
      <c r="B747" s="3" t="s">
        <v>736</v>
      </c>
      <c r="C747" s="3">
        <v>3</v>
      </c>
      <c r="D747" s="3">
        <v>1.7341040462427699</v>
      </c>
      <c r="E747" s="3">
        <v>5</v>
      </c>
      <c r="F747" s="3">
        <v>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9" spans="1:27" s="3" customFormat="1" ht="13" x14ac:dyDescent="0.3">
      <c r="A749" s="3" t="s">
        <v>108</v>
      </c>
      <c r="B749" s="3" t="s">
        <v>751</v>
      </c>
      <c r="C749" s="3" t="s">
        <v>4</v>
      </c>
      <c r="D749" s="3" t="s">
        <v>4</v>
      </c>
      <c r="E749" s="3">
        <v>15</v>
      </c>
      <c r="F749" s="3">
        <v>4</v>
      </c>
      <c r="G749" s="3">
        <v>1</v>
      </c>
      <c r="H749" s="3">
        <v>1</v>
      </c>
      <c r="I749" s="3">
        <v>0</v>
      </c>
    </row>
    <row r="750" spans="1:27" s="3" customFormat="1" ht="13" x14ac:dyDescent="0.3">
      <c r="A750" s="3" t="s">
        <v>109</v>
      </c>
      <c r="B750" s="3" t="s">
        <v>753</v>
      </c>
      <c r="C750" s="3">
        <v>37</v>
      </c>
      <c r="D750" s="3">
        <v>29.133858267716501</v>
      </c>
      <c r="E750" s="3">
        <v>5</v>
      </c>
      <c r="F750" s="3">
        <v>2</v>
      </c>
      <c r="G750" s="3">
        <v>0</v>
      </c>
      <c r="H750" s="3">
        <v>0</v>
      </c>
      <c r="I750" s="3">
        <v>0</v>
      </c>
      <c r="J750" s="3">
        <v>10</v>
      </c>
      <c r="K750" s="3">
        <v>2</v>
      </c>
      <c r="L750" s="3">
        <v>1</v>
      </c>
      <c r="M750" s="3">
        <v>1</v>
      </c>
      <c r="N750" s="3">
        <v>0</v>
      </c>
      <c r="O750" s="3">
        <v>3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0</v>
      </c>
      <c r="Z750" s="3">
        <v>0</v>
      </c>
      <c r="AA750" s="3">
        <v>0</v>
      </c>
    </row>
    <row r="751" spans="1:27" s="3" customFormat="1" ht="13" x14ac:dyDescent="0.3">
      <c r="A751" s="3" t="s">
        <v>109</v>
      </c>
      <c r="B751" s="3" t="s">
        <v>825</v>
      </c>
      <c r="C751" s="3">
        <v>32</v>
      </c>
      <c r="D751" s="3">
        <v>25.1968503937007</v>
      </c>
      <c r="E751" s="3">
        <v>15</v>
      </c>
      <c r="F751" s="3">
        <v>4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C72D-20B6-4216-9E60-DFE03114BFB0}">
  <dimension ref="A1:AA529"/>
  <sheetViews>
    <sheetView tabSelected="1" zoomScale="85" zoomScaleNormal="85" workbookViewId="0"/>
  </sheetViews>
  <sheetFormatPr defaultRowHeight="14.5" x14ac:dyDescent="0.35"/>
  <cols>
    <col min="1" max="1" width="8.7265625" style="3"/>
    <col min="2" max="2" width="92.7265625" style="60" customWidth="1"/>
    <col min="3" max="27" width="8.7265625" style="3"/>
  </cols>
  <sheetData>
    <row r="1" spans="1:27" x14ac:dyDescent="0.35">
      <c r="A1" s="4" t="s">
        <v>0</v>
      </c>
    </row>
    <row r="2" spans="1:27" x14ac:dyDescent="0.35">
      <c r="A2" s="4"/>
    </row>
    <row r="3" spans="1:27" x14ac:dyDescent="0.35">
      <c r="A3" s="3" t="s">
        <v>102</v>
      </c>
      <c r="B3" s="3" t="s">
        <v>11</v>
      </c>
      <c r="C3" s="3" t="s">
        <v>4</v>
      </c>
      <c r="D3" s="3" t="s">
        <v>4</v>
      </c>
      <c r="E3" s="3">
        <v>12</v>
      </c>
      <c r="F3" s="3">
        <v>4</v>
      </c>
      <c r="G3" s="3">
        <v>0</v>
      </c>
      <c r="H3" s="3">
        <v>1</v>
      </c>
      <c r="I3" s="3">
        <v>0</v>
      </c>
    </row>
    <row r="4" spans="1:27" x14ac:dyDescent="0.35">
      <c r="A4" s="3" t="s">
        <v>103</v>
      </c>
      <c r="B4" s="3" t="s">
        <v>12</v>
      </c>
      <c r="C4" s="3">
        <v>70</v>
      </c>
      <c r="D4" s="3">
        <v>55.118110236220403</v>
      </c>
      <c r="E4" s="3">
        <v>17</v>
      </c>
      <c r="F4" s="3">
        <v>4</v>
      </c>
      <c r="G4" s="3">
        <v>0</v>
      </c>
      <c r="H4" s="3">
        <v>2</v>
      </c>
      <c r="I4" s="3">
        <v>0</v>
      </c>
      <c r="J4" s="3">
        <v>-5</v>
      </c>
      <c r="K4" s="3">
        <v>0</v>
      </c>
      <c r="L4" s="3">
        <v>0</v>
      </c>
      <c r="M4" s="3">
        <v>-1</v>
      </c>
      <c r="N4" s="3">
        <v>0</v>
      </c>
      <c r="O4" s="3">
        <v>0.70588235294117596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5">
      <c r="A5" s="4"/>
    </row>
    <row r="6" spans="1:27" x14ac:dyDescent="0.35">
      <c r="A6" s="3" t="s">
        <v>106</v>
      </c>
      <c r="B6" s="3" t="s">
        <v>15</v>
      </c>
      <c r="C6" s="3" t="s">
        <v>4</v>
      </c>
      <c r="D6" s="3" t="s">
        <v>4</v>
      </c>
      <c r="E6" s="3">
        <v>12</v>
      </c>
      <c r="F6" s="3">
        <v>4</v>
      </c>
      <c r="G6" s="3">
        <v>0</v>
      </c>
      <c r="H6" s="3">
        <v>1</v>
      </c>
      <c r="I6" s="3">
        <v>0</v>
      </c>
    </row>
    <row r="7" spans="1:27" x14ac:dyDescent="0.35">
      <c r="A7" s="3" t="s">
        <v>107</v>
      </c>
      <c r="B7" s="3" t="s">
        <v>16</v>
      </c>
      <c r="C7" s="3">
        <v>44</v>
      </c>
      <c r="D7" s="3">
        <v>34.375</v>
      </c>
      <c r="E7" s="3">
        <v>26</v>
      </c>
      <c r="F7" s="3">
        <v>7</v>
      </c>
      <c r="G7" s="3">
        <v>2</v>
      </c>
      <c r="H7" s="3">
        <v>1</v>
      </c>
      <c r="I7" s="3">
        <v>0</v>
      </c>
      <c r="J7" s="3">
        <v>-14</v>
      </c>
      <c r="K7" s="3">
        <v>-3</v>
      </c>
      <c r="L7" s="3">
        <v>-2</v>
      </c>
      <c r="M7" s="3">
        <v>0</v>
      </c>
      <c r="N7" s="3">
        <v>0</v>
      </c>
      <c r="O7" s="3">
        <v>0.46153846153846101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5">
      <c r="A8" s="4"/>
    </row>
    <row r="9" spans="1:27" x14ac:dyDescent="0.35">
      <c r="A9" s="3" t="s">
        <v>111</v>
      </c>
      <c r="B9" s="3" t="s">
        <v>19</v>
      </c>
      <c r="C9" s="3" t="s">
        <v>4</v>
      </c>
      <c r="D9" s="3" t="s">
        <v>4</v>
      </c>
      <c r="E9" s="3">
        <v>17</v>
      </c>
      <c r="F9" s="3">
        <v>6</v>
      </c>
      <c r="G9" s="3">
        <v>1</v>
      </c>
      <c r="H9" s="3">
        <v>1</v>
      </c>
      <c r="I9" s="3">
        <v>0</v>
      </c>
    </row>
    <row r="10" spans="1:27" x14ac:dyDescent="0.35">
      <c r="A10" s="3" t="s">
        <v>112</v>
      </c>
      <c r="B10" s="3" t="s">
        <v>20</v>
      </c>
      <c r="C10" s="3">
        <v>18</v>
      </c>
      <c r="D10" s="3">
        <v>21.176470588235201</v>
      </c>
      <c r="E10" s="3">
        <v>35</v>
      </c>
      <c r="F10" s="3">
        <v>9</v>
      </c>
      <c r="G10" s="3">
        <v>1</v>
      </c>
      <c r="H10" s="3">
        <v>3</v>
      </c>
      <c r="I10" s="3">
        <v>0</v>
      </c>
      <c r="J10" s="3">
        <v>-18</v>
      </c>
      <c r="K10" s="3">
        <v>-3</v>
      </c>
      <c r="L10" s="3">
        <v>0</v>
      </c>
      <c r="M10" s="3">
        <v>-2</v>
      </c>
      <c r="N10" s="3">
        <v>0</v>
      </c>
      <c r="O10" s="3">
        <v>0.48571428571428499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5">
      <c r="A11" s="4"/>
    </row>
    <row r="12" spans="1:27" x14ac:dyDescent="0.35">
      <c r="A12" s="3" t="s">
        <v>115</v>
      </c>
      <c r="B12" s="3" t="s">
        <v>23</v>
      </c>
      <c r="C12" s="3" t="s">
        <v>4</v>
      </c>
      <c r="D12" s="3" t="s">
        <v>4</v>
      </c>
      <c r="E12" s="3">
        <v>5</v>
      </c>
      <c r="F12" s="3">
        <v>2</v>
      </c>
      <c r="G12" s="3">
        <v>0</v>
      </c>
      <c r="H12" s="3">
        <v>0</v>
      </c>
      <c r="I12" s="3">
        <v>0</v>
      </c>
    </row>
    <row r="13" spans="1:27" x14ac:dyDescent="0.35">
      <c r="A13" s="3" t="s">
        <v>116</v>
      </c>
      <c r="B13" s="3" t="s">
        <v>24</v>
      </c>
      <c r="C13" s="3">
        <v>56</v>
      </c>
      <c r="D13" s="3">
        <v>54.368932038834899</v>
      </c>
      <c r="E13" s="3">
        <v>20</v>
      </c>
      <c r="F13" s="3">
        <v>5</v>
      </c>
      <c r="G13" s="3">
        <v>2</v>
      </c>
      <c r="H13" s="3">
        <v>1</v>
      </c>
      <c r="I13" s="3">
        <v>0</v>
      </c>
      <c r="J13" s="3">
        <v>-15</v>
      </c>
      <c r="K13" s="3">
        <v>-3</v>
      </c>
      <c r="L13" s="3">
        <v>-2</v>
      </c>
      <c r="M13" s="3">
        <v>-1</v>
      </c>
      <c r="N13" s="3">
        <v>0</v>
      </c>
      <c r="O13" s="3">
        <v>0.25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5">
      <c r="B14" s="3"/>
    </row>
    <row r="15" spans="1:27" x14ac:dyDescent="0.35">
      <c r="A15" s="3" t="s">
        <v>117</v>
      </c>
      <c r="B15" s="3" t="s">
        <v>25</v>
      </c>
      <c r="C15" s="3" t="s">
        <v>4</v>
      </c>
      <c r="D15" s="3" t="s">
        <v>4</v>
      </c>
      <c r="E15" s="3">
        <v>25</v>
      </c>
      <c r="F15" s="3">
        <v>8</v>
      </c>
      <c r="G15" s="3">
        <v>1</v>
      </c>
      <c r="H15" s="3">
        <v>1</v>
      </c>
      <c r="I15" s="3">
        <v>0</v>
      </c>
    </row>
    <row r="16" spans="1:27" x14ac:dyDescent="0.35">
      <c r="A16" s="3" t="s">
        <v>118</v>
      </c>
      <c r="B16" s="3" t="s">
        <v>119</v>
      </c>
      <c r="C16" s="3">
        <v>13</v>
      </c>
      <c r="D16" s="3">
        <v>20.634920634920601</v>
      </c>
      <c r="E16" s="3">
        <v>41</v>
      </c>
      <c r="F16" s="3">
        <v>11</v>
      </c>
      <c r="G16" s="3">
        <v>2</v>
      </c>
      <c r="H16" s="3">
        <v>3</v>
      </c>
      <c r="I16" s="3">
        <v>0</v>
      </c>
      <c r="J16" s="3">
        <v>-16</v>
      </c>
      <c r="K16" s="3">
        <v>-3</v>
      </c>
      <c r="L16" s="3">
        <v>-1</v>
      </c>
      <c r="M16" s="3">
        <v>-2</v>
      </c>
      <c r="N16" s="3">
        <v>0</v>
      </c>
      <c r="O16" s="3">
        <v>0.60975609756097504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B17" s="3"/>
    </row>
    <row r="18" spans="1:27" x14ac:dyDescent="0.35">
      <c r="A18" s="3" t="s">
        <v>120</v>
      </c>
      <c r="B18" s="3" t="s">
        <v>27</v>
      </c>
      <c r="C18" s="3" t="s">
        <v>4</v>
      </c>
      <c r="D18" s="3" t="s">
        <v>4</v>
      </c>
      <c r="E18" s="3">
        <v>13</v>
      </c>
      <c r="F18" s="3">
        <v>5</v>
      </c>
      <c r="G18" s="3">
        <v>0</v>
      </c>
      <c r="H18" s="3">
        <v>1</v>
      </c>
      <c r="I18" s="3">
        <v>0</v>
      </c>
    </row>
    <row r="19" spans="1:27" x14ac:dyDescent="0.35">
      <c r="A19" s="3" t="s">
        <v>121</v>
      </c>
      <c r="B19" s="3" t="s">
        <v>122</v>
      </c>
      <c r="C19" s="3">
        <v>24</v>
      </c>
      <c r="D19" s="3">
        <v>55.813953488372</v>
      </c>
      <c r="E19" s="3">
        <v>19</v>
      </c>
      <c r="F19" s="3">
        <v>6</v>
      </c>
      <c r="G19" s="3">
        <v>0</v>
      </c>
      <c r="H19" s="3">
        <v>2</v>
      </c>
      <c r="I19" s="3">
        <v>0</v>
      </c>
      <c r="J19" s="3">
        <v>-6</v>
      </c>
      <c r="K19" s="3">
        <v>-1</v>
      </c>
      <c r="L19" s="3">
        <v>0</v>
      </c>
      <c r="M19" s="3">
        <v>-1</v>
      </c>
      <c r="N19" s="3">
        <v>0</v>
      </c>
      <c r="O19" s="3">
        <v>0.68421052631578905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35">
      <c r="A20" s="4"/>
    </row>
    <row r="21" spans="1:27" x14ac:dyDescent="0.35">
      <c r="A21" s="4" t="s">
        <v>28</v>
      </c>
      <c r="B21" s="3"/>
    </row>
    <row r="22" spans="1:27" x14ac:dyDescent="0.35">
      <c r="B22" s="3"/>
    </row>
    <row r="23" spans="1:27" x14ac:dyDescent="0.35">
      <c r="A23" s="4" t="s">
        <v>30</v>
      </c>
      <c r="B23" s="3"/>
    </row>
    <row r="24" spans="1:27" x14ac:dyDescent="0.35">
      <c r="B24" s="3"/>
    </row>
    <row r="25" spans="1:27" x14ac:dyDescent="0.35">
      <c r="A25" s="3" t="s">
        <v>99</v>
      </c>
      <c r="B25" s="3" t="s">
        <v>246</v>
      </c>
      <c r="C25" s="3" t="s">
        <v>4</v>
      </c>
      <c r="D25" s="3" t="s">
        <v>4</v>
      </c>
      <c r="E25" s="3">
        <v>15</v>
      </c>
      <c r="F25" s="3">
        <v>5</v>
      </c>
      <c r="G25" s="3">
        <v>0</v>
      </c>
      <c r="H25" s="3">
        <v>1</v>
      </c>
      <c r="I25" s="3">
        <v>0</v>
      </c>
    </row>
    <row r="26" spans="1:27" x14ac:dyDescent="0.35">
      <c r="A26" s="3" t="s">
        <v>100</v>
      </c>
      <c r="B26" s="3" t="s">
        <v>247</v>
      </c>
      <c r="C26" s="3">
        <v>2</v>
      </c>
      <c r="D26" s="3">
        <v>20</v>
      </c>
      <c r="E26" s="3">
        <v>25</v>
      </c>
      <c r="F26" s="3">
        <v>7</v>
      </c>
      <c r="G26" s="3">
        <v>1</v>
      </c>
      <c r="H26" s="3">
        <v>2</v>
      </c>
      <c r="I26" s="3">
        <v>0</v>
      </c>
      <c r="J26" s="3">
        <v>-10</v>
      </c>
      <c r="K26" s="3">
        <v>-2</v>
      </c>
      <c r="L26" s="3">
        <v>-1</v>
      </c>
      <c r="M26" s="3">
        <v>-1</v>
      </c>
      <c r="N26" s="3">
        <v>0</v>
      </c>
      <c r="O26" s="3">
        <v>0.6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5">
      <c r="B27" s="3"/>
    </row>
    <row r="28" spans="1:27" x14ac:dyDescent="0.35">
      <c r="A28" s="3" t="s">
        <v>106</v>
      </c>
      <c r="B28" s="3" t="s">
        <v>264</v>
      </c>
      <c r="C28" s="3" t="s">
        <v>4</v>
      </c>
      <c r="D28" s="3" t="s">
        <v>4</v>
      </c>
      <c r="E28" s="3">
        <v>22</v>
      </c>
      <c r="F28" s="3">
        <v>10</v>
      </c>
      <c r="G28" s="3">
        <v>0</v>
      </c>
      <c r="H28" s="3">
        <v>1</v>
      </c>
      <c r="I28" s="3">
        <v>0</v>
      </c>
    </row>
    <row r="29" spans="1:27" x14ac:dyDescent="0.35">
      <c r="A29" s="3" t="s">
        <v>107</v>
      </c>
      <c r="B29" s="3" t="s">
        <v>265</v>
      </c>
      <c r="C29" s="3">
        <v>3</v>
      </c>
      <c r="D29" s="3">
        <v>50</v>
      </c>
      <c r="E29" s="3">
        <v>26</v>
      </c>
      <c r="F29" s="3">
        <v>9</v>
      </c>
      <c r="G29" s="3">
        <v>0</v>
      </c>
      <c r="H29" s="3">
        <v>2</v>
      </c>
      <c r="I29" s="3">
        <v>0</v>
      </c>
      <c r="J29" s="3">
        <v>-4</v>
      </c>
      <c r="K29" s="3">
        <v>1</v>
      </c>
      <c r="L29" s="3">
        <v>0</v>
      </c>
      <c r="M29" s="3">
        <v>-1</v>
      </c>
      <c r="N29" s="3">
        <v>0</v>
      </c>
      <c r="O29" s="3">
        <v>0.84615384615384603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5">
      <c r="B30" s="3"/>
    </row>
    <row r="31" spans="1:27" x14ac:dyDescent="0.35">
      <c r="A31" s="3" t="s">
        <v>111</v>
      </c>
      <c r="B31" s="3" t="s">
        <v>271</v>
      </c>
      <c r="C31" s="3" t="s">
        <v>4</v>
      </c>
      <c r="D31" s="3" t="s">
        <v>4</v>
      </c>
      <c r="E31" s="3">
        <v>15</v>
      </c>
      <c r="F31" s="3">
        <v>5</v>
      </c>
      <c r="G31" s="3">
        <v>0</v>
      </c>
      <c r="H31" s="3">
        <v>1</v>
      </c>
      <c r="I31" s="3">
        <v>0</v>
      </c>
    </row>
    <row r="32" spans="1:27" x14ac:dyDescent="0.35">
      <c r="A32" s="3" t="s">
        <v>112</v>
      </c>
      <c r="B32" s="3" t="s">
        <v>272</v>
      </c>
      <c r="C32" s="3">
        <v>18</v>
      </c>
      <c r="D32" s="3">
        <v>33.962264150943398</v>
      </c>
      <c r="E32" s="3">
        <v>29</v>
      </c>
      <c r="F32" s="3">
        <v>8</v>
      </c>
      <c r="G32" s="3">
        <v>1</v>
      </c>
      <c r="H32" s="3">
        <v>2</v>
      </c>
      <c r="I32" s="3">
        <v>0</v>
      </c>
      <c r="J32" s="3">
        <v>-14</v>
      </c>
      <c r="K32" s="3">
        <v>-3</v>
      </c>
      <c r="L32" s="3">
        <v>-1</v>
      </c>
      <c r="M32" s="3">
        <v>-1</v>
      </c>
      <c r="N32" s="3">
        <v>0</v>
      </c>
      <c r="O32" s="3">
        <v>0.51724137931034397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35">
      <c r="B33" s="3"/>
    </row>
    <row r="34" spans="1:27" x14ac:dyDescent="0.35">
      <c r="A34" s="3" t="s">
        <v>115</v>
      </c>
      <c r="B34" s="3" t="s">
        <v>278</v>
      </c>
      <c r="C34" s="3" t="s">
        <v>4</v>
      </c>
      <c r="D34" s="3" t="s">
        <v>4</v>
      </c>
      <c r="E34" s="3">
        <v>26</v>
      </c>
      <c r="F34" s="3">
        <v>9</v>
      </c>
      <c r="G34" s="3">
        <v>1</v>
      </c>
      <c r="H34" s="3">
        <v>1</v>
      </c>
      <c r="I34" s="3">
        <v>0</v>
      </c>
    </row>
    <row r="35" spans="1:27" x14ac:dyDescent="0.35">
      <c r="A35" s="3" t="s">
        <v>116</v>
      </c>
      <c r="B35" s="3" t="s">
        <v>279</v>
      </c>
      <c r="C35" s="3">
        <v>7</v>
      </c>
      <c r="D35" s="3">
        <v>87.5</v>
      </c>
      <c r="E35" s="3">
        <v>9</v>
      </c>
      <c r="F35" s="3">
        <v>4</v>
      </c>
      <c r="G35" s="3">
        <v>0</v>
      </c>
      <c r="H35" s="3">
        <v>0</v>
      </c>
      <c r="I35" s="3">
        <v>0</v>
      </c>
      <c r="J35" s="3">
        <v>17</v>
      </c>
      <c r="K35" s="3">
        <v>5</v>
      </c>
      <c r="L35" s="3">
        <v>1</v>
      </c>
      <c r="M35" s="3">
        <v>1</v>
      </c>
      <c r="N35" s="3">
        <v>0</v>
      </c>
      <c r="O35" s="3">
        <v>2.88888888888888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35">
      <c r="B36" s="3"/>
    </row>
    <row r="37" spans="1:27" x14ac:dyDescent="0.35">
      <c r="A37" s="3" t="s">
        <v>117</v>
      </c>
      <c r="B37" s="3" t="s">
        <v>280</v>
      </c>
      <c r="C37" s="3" t="s">
        <v>4</v>
      </c>
      <c r="D37" s="3" t="s">
        <v>4</v>
      </c>
      <c r="E37" s="3">
        <v>23</v>
      </c>
      <c r="F37" s="3">
        <v>8</v>
      </c>
      <c r="G37" s="3">
        <v>0</v>
      </c>
      <c r="H37" s="3">
        <v>1</v>
      </c>
      <c r="I37" s="3">
        <v>0</v>
      </c>
    </row>
    <row r="38" spans="1:27" x14ac:dyDescent="0.35">
      <c r="A38" s="3" t="s">
        <v>118</v>
      </c>
      <c r="B38" s="3" t="s">
        <v>281</v>
      </c>
      <c r="C38" s="3">
        <v>2</v>
      </c>
      <c r="D38" s="3">
        <v>33.3333333333333</v>
      </c>
      <c r="E38" s="3">
        <v>42</v>
      </c>
      <c r="F38" s="3">
        <v>12</v>
      </c>
      <c r="G38" s="3">
        <v>2</v>
      </c>
      <c r="H38" s="3">
        <v>2</v>
      </c>
      <c r="I38" s="3">
        <v>0</v>
      </c>
      <c r="J38" s="3">
        <v>-19</v>
      </c>
      <c r="K38" s="3">
        <v>-4</v>
      </c>
      <c r="L38" s="3">
        <v>-2</v>
      </c>
      <c r="M38" s="3">
        <v>-1</v>
      </c>
      <c r="N38" s="3">
        <v>0</v>
      </c>
      <c r="O38" s="3">
        <v>0.54761904761904701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35">
      <c r="B39" s="3"/>
    </row>
    <row r="40" spans="1:27" x14ac:dyDescent="0.35">
      <c r="A40" s="4" t="s">
        <v>31</v>
      </c>
      <c r="B40" s="3"/>
    </row>
    <row r="41" spans="1:27" x14ac:dyDescent="0.35">
      <c r="B41" s="3"/>
    </row>
    <row r="42" spans="1:27" x14ac:dyDescent="0.35">
      <c r="A42" s="3" t="s">
        <v>97</v>
      </c>
      <c r="B42" s="3" t="s">
        <v>221</v>
      </c>
      <c r="C42" s="3" t="s">
        <v>4</v>
      </c>
      <c r="D42" s="3" t="s">
        <v>4</v>
      </c>
      <c r="E42" s="3">
        <v>22</v>
      </c>
      <c r="F42" s="3">
        <v>6</v>
      </c>
      <c r="G42" s="3">
        <v>1</v>
      </c>
      <c r="H42" s="3">
        <v>2</v>
      </c>
      <c r="I42" s="3">
        <v>0</v>
      </c>
    </row>
    <row r="43" spans="1:27" x14ac:dyDescent="0.35">
      <c r="A43" s="3" t="s">
        <v>98</v>
      </c>
      <c r="B43" s="3" t="s">
        <v>307</v>
      </c>
      <c r="C43" s="3">
        <v>37</v>
      </c>
      <c r="D43" s="3">
        <v>10.0543478260869</v>
      </c>
      <c r="E43" s="3">
        <v>5</v>
      </c>
      <c r="F43" s="3">
        <v>2</v>
      </c>
      <c r="G43" s="3">
        <v>0</v>
      </c>
      <c r="H43" s="3">
        <v>0</v>
      </c>
      <c r="I43" s="3">
        <v>0</v>
      </c>
      <c r="J43" s="3">
        <v>17</v>
      </c>
      <c r="K43" s="3">
        <v>4</v>
      </c>
      <c r="L43" s="3">
        <v>1</v>
      </c>
      <c r="M43" s="3">
        <v>2</v>
      </c>
      <c r="N43" s="3">
        <v>0</v>
      </c>
      <c r="O43" s="3">
        <v>4.4000000000000004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35">
      <c r="B44" s="3"/>
    </row>
    <row r="45" spans="1:27" x14ac:dyDescent="0.35">
      <c r="A45" s="3" t="s">
        <v>115</v>
      </c>
      <c r="B45" s="3" t="s">
        <v>278</v>
      </c>
      <c r="C45" s="3" t="s">
        <v>4</v>
      </c>
      <c r="D45" s="3" t="s">
        <v>4</v>
      </c>
      <c r="E45" s="3">
        <v>26</v>
      </c>
      <c r="F45" s="3">
        <v>9</v>
      </c>
      <c r="G45" s="3">
        <v>1</v>
      </c>
      <c r="H45" s="3">
        <v>1</v>
      </c>
      <c r="I45" s="3">
        <v>0</v>
      </c>
    </row>
    <row r="46" spans="1:27" x14ac:dyDescent="0.35">
      <c r="A46" s="3" t="s">
        <v>116</v>
      </c>
      <c r="B46" s="3" t="s">
        <v>329</v>
      </c>
      <c r="C46" s="3">
        <v>8</v>
      </c>
      <c r="D46" s="3">
        <v>21.052631578947299</v>
      </c>
      <c r="E46" s="3">
        <v>18</v>
      </c>
      <c r="F46" s="3">
        <v>7</v>
      </c>
      <c r="G46" s="3">
        <v>0</v>
      </c>
      <c r="H46" s="3">
        <v>1</v>
      </c>
      <c r="I46" s="3">
        <v>0</v>
      </c>
      <c r="J46" s="3">
        <v>8</v>
      </c>
      <c r="K46" s="3">
        <v>2</v>
      </c>
      <c r="L46" s="3">
        <v>1</v>
      </c>
      <c r="M46" s="3">
        <v>0</v>
      </c>
      <c r="N46" s="3">
        <v>0</v>
      </c>
      <c r="O46" s="3">
        <v>1.44444444444444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35">
      <c r="B47" s="3"/>
    </row>
    <row r="48" spans="1:27" x14ac:dyDescent="0.35">
      <c r="A48" s="3" t="s">
        <v>117</v>
      </c>
      <c r="B48" s="3" t="s">
        <v>280</v>
      </c>
      <c r="C48" s="3" t="s">
        <v>4</v>
      </c>
      <c r="D48" s="3" t="s">
        <v>4</v>
      </c>
      <c r="E48" s="3">
        <v>23</v>
      </c>
      <c r="F48" s="3">
        <v>8</v>
      </c>
      <c r="G48" s="3">
        <v>0</v>
      </c>
      <c r="H48" s="3">
        <v>1</v>
      </c>
      <c r="I48" s="3">
        <v>0</v>
      </c>
    </row>
    <row r="49" spans="1:27" x14ac:dyDescent="0.35">
      <c r="A49" s="3" t="s">
        <v>118</v>
      </c>
      <c r="B49" s="3" t="s">
        <v>330</v>
      </c>
      <c r="C49" s="3">
        <v>2</v>
      </c>
      <c r="D49" s="3">
        <v>25</v>
      </c>
      <c r="E49" s="3">
        <v>35</v>
      </c>
      <c r="F49" s="3">
        <v>10</v>
      </c>
      <c r="G49" s="3">
        <v>3</v>
      </c>
      <c r="H49" s="3">
        <v>1</v>
      </c>
      <c r="I49" s="3">
        <v>0</v>
      </c>
      <c r="J49" s="3">
        <v>-12</v>
      </c>
      <c r="K49" s="3">
        <v>-2</v>
      </c>
      <c r="L49" s="3">
        <v>-3</v>
      </c>
      <c r="M49" s="3">
        <v>0</v>
      </c>
      <c r="N49" s="3">
        <v>0</v>
      </c>
      <c r="O49" s="3">
        <v>0.65714285714285703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35">
      <c r="B50" s="3"/>
    </row>
    <row r="51" spans="1:27" x14ac:dyDescent="0.35">
      <c r="A51" s="3" t="s">
        <v>120</v>
      </c>
      <c r="B51" s="3" t="s">
        <v>331</v>
      </c>
      <c r="C51" s="3" t="s">
        <v>4</v>
      </c>
      <c r="D51" s="3" t="s">
        <v>4</v>
      </c>
      <c r="E51" s="3">
        <v>50</v>
      </c>
      <c r="F51" s="3">
        <v>19</v>
      </c>
      <c r="G51" s="3">
        <v>2</v>
      </c>
      <c r="H51" s="3">
        <v>1</v>
      </c>
      <c r="I51" s="3">
        <v>0</v>
      </c>
    </row>
    <row r="52" spans="1:27" x14ac:dyDescent="0.35">
      <c r="A52" s="3" t="s">
        <v>121</v>
      </c>
      <c r="B52" s="3" t="s">
        <v>332</v>
      </c>
      <c r="C52" s="3">
        <v>1</v>
      </c>
      <c r="D52" s="3">
        <v>25</v>
      </c>
      <c r="E52" s="3">
        <v>55</v>
      </c>
      <c r="F52" s="3">
        <v>20</v>
      </c>
      <c r="G52" s="3">
        <v>2</v>
      </c>
      <c r="H52" s="3">
        <v>1</v>
      </c>
      <c r="I52" s="3">
        <v>0</v>
      </c>
      <c r="J52" s="3">
        <v>-5</v>
      </c>
      <c r="K52" s="3">
        <v>-1</v>
      </c>
      <c r="L52" s="3">
        <v>0</v>
      </c>
      <c r="M52" s="3">
        <v>0</v>
      </c>
      <c r="N52" s="3">
        <v>0</v>
      </c>
      <c r="O52" s="3">
        <v>0.90909090909090895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35">
      <c r="B53" s="3"/>
    </row>
    <row r="54" spans="1:27" x14ac:dyDescent="0.35">
      <c r="A54" s="4" t="s">
        <v>32</v>
      </c>
      <c r="B54" s="3"/>
    </row>
    <row r="55" spans="1:27" x14ac:dyDescent="0.35">
      <c r="B55" s="3"/>
    </row>
    <row r="56" spans="1:27" x14ac:dyDescent="0.35">
      <c r="A56" s="4" t="s">
        <v>41</v>
      </c>
      <c r="B56" s="3"/>
    </row>
    <row r="57" spans="1:27" x14ac:dyDescent="0.35">
      <c r="A57" s="4"/>
    </row>
    <row r="58" spans="1:27" x14ac:dyDescent="0.35">
      <c r="A58" s="3" t="s">
        <v>39</v>
      </c>
      <c r="B58" s="3" t="s">
        <v>356</v>
      </c>
      <c r="C58" s="3" t="s">
        <v>4</v>
      </c>
      <c r="D58" s="3" t="s">
        <v>4</v>
      </c>
      <c r="E58" s="3">
        <v>30</v>
      </c>
      <c r="F58" s="3">
        <v>12</v>
      </c>
      <c r="G58" s="3">
        <v>0</v>
      </c>
      <c r="H58" s="3">
        <v>1</v>
      </c>
      <c r="I58" s="3">
        <v>0</v>
      </c>
    </row>
    <row r="59" spans="1:27" x14ac:dyDescent="0.35">
      <c r="A59" s="3" t="s">
        <v>40</v>
      </c>
      <c r="B59" s="3" t="s">
        <v>357</v>
      </c>
      <c r="C59" s="3">
        <v>5</v>
      </c>
      <c r="D59" s="3">
        <v>29.411764705882302</v>
      </c>
      <c r="E59" s="3">
        <v>29</v>
      </c>
      <c r="F59" s="3">
        <v>13</v>
      </c>
      <c r="G59" s="3">
        <v>0</v>
      </c>
      <c r="H59" s="3">
        <v>1</v>
      </c>
      <c r="I59" s="3">
        <v>0</v>
      </c>
      <c r="J59" s="3">
        <v>1</v>
      </c>
      <c r="K59" s="3">
        <v>-1</v>
      </c>
      <c r="L59" s="3">
        <v>0</v>
      </c>
      <c r="M59" s="3">
        <v>0</v>
      </c>
      <c r="N59" s="3">
        <v>0</v>
      </c>
      <c r="O59" s="3">
        <v>1.03448275862068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35">
      <c r="B60" s="3"/>
    </row>
    <row r="61" spans="1:27" x14ac:dyDescent="0.35">
      <c r="A61" s="4" t="s">
        <v>42</v>
      </c>
      <c r="B61" s="3"/>
    </row>
    <row r="62" spans="1:27" x14ac:dyDescent="0.35">
      <c r="B62" s="3"/>
    </row>
    <row r="63" spans="1:27" x14ac:dyDescent="0.35">
      <c r="A63" s="3" t="s">
        <v>99</v>
      </c>
      <c r="B63" s="3" t="s">
        <v>370</v>
      </c>
      <c r="C63" s="3" t="s">
        <v>4</v>
      </c>
      <c r="D63" s="3" t="s">
        <v>4</v>
      </c>
      <c r="E63" s="3">
        <v>15</v>
      </c>
      <c r="F63" s="3">
        <v>6</v>
      </c>
      <c r="G63" s="3">
        <v>0</v>
      </c>
      <c r="H63" s="3">
        <v>1</v>
      </c>
      <c r="I63" s="3">
        <v>0</v>
      </c>
    </row>
    <row r="64" spans="1:27" x14ac:dyDescent="0.35">
      <c r="A64" s="3" t="s">
        <v>100</v>
      </c>
      <c r="B64" s="3" t="s">
        <v>371</v>
      </c>
      <c r="C64" s="3">
        <v>23</v>
      </c>
      <c r="D64" s="3">
        <v>28.395061728395</v>
      </c>
      <c r="E64" s="3">
        <v>15</v>
      </c>
      <c r="F64" s="3">
        <v>6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5">
      <c r="A65" s="4"/>
    </row>
    <row r="66" spans="1:27" x14ac:dyDescent="0.35">
      <c r="A66" s="3" t="s">
        <v>102</v>
      </c>
      <c r="B66" s="3" t="s">
        <v>372</v>
      </c>
      <c r="C66" s="3" t="s">
        <v>4</v>
      </c>
      <c r="D66" s="3" t="s">
        <v>4</v>
      </c>
      <c r="E66" s="3">
        <v>12</v>
      </c>
      <c r="F66" s="3">
        <v>4</v>
      </c>
      <c r="G66" s="3">
        <v>0</v>
      </c>
      <c r="H66" s="3">
        <v>1</v>
      </c>
      <c r="I66" s="3">
        <v>0</v>
      </c>
    </row>
    <row r="67" spans="1:27" x14ac:dyDescent="0.35">
      <c r="A67" s="3" t="s">
        <v>103</v>
      </c>
      <c r="B67" s="3" t="s">
        <v>373</v>
      </c>
      <c r="C67" s="3">
        <v>38</v>
      </c>
      <c r="D67" s="3">
        <v>36.893203883495097</v>
      </c>
      <c r="E67" s="3">
        <v>12</v>
      </c>
      <c r="F67" s="3">
        <v>4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35">
      <c r="B68" s="3"/>
    </row>
    <row r="69" spans="1:27" x14ac:dyDescent="0.35">
      <c r="A69" s="3" t="s">
        <v>104</v>
      </c>
      <c r="B69" s="3" t="s">
        <v>374</v>
      </c>
      <c r="C69" s="3" t="s">
        <v>4</v>
      </c>
      <c r="D69" s="3" t="s">
        <v>4</v>
      </c>
      <c r="E69" s="3">
        <v>4</v>
      </c>
      <c r="F69" s="3">
        <v>2</v>
      </c>
      <c r="G69" s="3">
        <v>0</v>
      </c>
      <c r="H69" s="3">
        <v>0</v>
      </c>
      <c r="I69" s="3">
        <v>0</v>
      </c>
    </row>
    <row r="70" spans="1:27" x14ac:dyDescent="0.35">
      <c r="A70" s="3" t="s">
        <v>105</v>
      </c>
      <c r="B70" s="3" t="s">
        <v>375</v>
      </c>
      <c r="C70" s="3">
        <v>36</v>
      </c>
      <c r="D70" s="3">
        <v>38.297872340425499</v>
      </c>
      <c r="E70" s="3">
        <v>25</v>
      </c>
      <c r="F70" s="3">
        <v>7</v>
      </c>
      <c r="G70" s="3">
        <v>2</v>
      </c>
      <c r="H70" s="3">
        <v>1</v>
      </c>
      <c r="I70" s="3">
        <v>0</v>
      </c>
      <c r="J70" s="3">
        <v>-21</v>
      </c>
      <c r="K70" s="3">
        <v>-5</v>
      </c>
      <c r="L70" s="3">
        <v>-2</v>
      </c>
      <c r="M70" s="3">
        <v>-1</v>
      </c>
      <c r="N70" s="3">
        <v>0</v>
      </c>
      <c r="O70" s="3">
        <v>0.16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35">
      <c r="B71" s="3"/>
    </row>
    <row r="72" spans="1:27" x14ac:dyDescent="0.35">
      <c r="A72" s="4" t="s">
        <v>43</v>
      </c>
      <c r="B72" s="3"/>
    </row>
    <row r="73" spans="1:27" x14ac:dyDescent="0.35">
      <c r="B73" s="3"/>
    </row>
    <row r="74" spans="1:27" x14ac:dyDescent="0.35">
      <c r="A74" s="4" t="s">
        <v>44</v>
      </c>
      <c r="B74" s="3"/>
    </row>
    <row r="75" spans="1:27" x14ac:dyDescent="0.35">
      <c r="B75" s="3"/>
    </row>
    <row r="76" spans="1:27" x14ac:dyDescent="0.35">
      <c r="A76" s="3" t="s">
        <v>39</v>
      </c>
      <c r="B76" s="3" t="s">
        <v>420</v>
      </c>
      <c r="C76" s="3" t="s">
        <v>4</v>
      </c>
      <c r="D76" s="3" t="s">
        <v>4</v>
      </c>
      <c r="E76" s="3">
        <v>21</v>
      </c>
      <c r="F76" s="3">
        <v>6</v>
      </c>
      <c r="G76" s="3">
        <v>1</v>
      </c>
      <c r="H76" s="3">
        <v>1</v>
      </c>
      <c r="I76" s="3">
        <v>0</v>
      </c>
    </row>
    <row r="77" spans="1:27" x14ac:dyDescent="0.35">
      <c r="A77" s="3" t="s">
        <v>40</v>
      </c>
      <c r="B77" s="3" t="s">
        <v>421</v>
      </c>
      <c r="C77" s="3">
        <v>9</v>
      </c>
      <c r="D77" s="3">
        <v>22.5</v>
      </c>
      <c r="E77" s="3">
        <v>21</v>
      </c>
      <c r="F77" s="3">
        <v>8</v>
      </c>
      <c r="G77" s="3">
        <v>0</v>
      </c>
      <c r="H77" s="3">
        <v>1</v>
      </c>
      <c r="I77" s="3">
        <v>0</v>
      </c>
      <c r="J77" s="3">
        <v>0</v>
      </c>
      <c r="K77" s="3">
        <v>-2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5">
      <c r="B78" s="3"/>
    </row>
    <row r="79" spans="1:27" x14ac:dyDescent="0.35">
      <c r="A79" s="4" t="s">
        <v>45</v>
      </c>
      <c r="B79" s="3"/>
    </row>
    <row r="80" spans="1:27" x14ac:dyDescent="0.35">
      <c r="B80" s="3"/>
    </row>
    <row r="81" spans="1:27" x14ac:dyDescent="0.35">
      <c r="A81" s="3" t="s">
        <v>104</v>
      </c>
      <c r="B81" s="3" t="s">
        <v>442</v>
      </c>
      <c r="C81" s="3" t="s">
        <v>4</v>
      </c>
      <c r="D81" s="3" t="s">
        <v>4</v>
      </c>
      <c r="E81" s="3">
        <v>16</v>
      </c>
      <c r="F81" s="3">
        <v>6</v>
      </c>
      <c r="G81" s="3">
        <v>0</v>
      </c>
      <c r="H81" s="3">
        <v>1</v>
      </c>
      <c r="I81" s="3">
        <v>0</v>
      </c>
    </row>
    <row r="82" spans="1:27" x14ac:dyDescent="0.35">
      <c r="A82" s="3" t="s">
        <v>105</v>
      </c>
      <c r="B82" s="3" t="s">
        <v>443</v>
      </c>
      <c r="C82" s="3">
        <v>14</v>
      </c>
      <c r="D82" s="3">
        <v>13.861386138613801</v>
      </c>
      <c r="E82" s="3">
        <v>8</v>
      </c>
      <c r="F82" s="3">
        <v>4</v>
      </c>
      <c r="G82" s="3">
        <v>0</v>
      </c>
      <c r="H82" s="3">
        <v>0</v>
      </c>
      <c r="I82" s="3">
        <v>0</v>
      </c>
      <c r="J82" s="3">
        <v>8</v>
      </c>
      <c r="K82" s="3">
        <v>2</v>
      </c>
      <c r="L82" s="3">
        <v>0</v>
      </c>
      <c r="M82" s="3">
        <v>1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5">
      <c r="A83" s="4"/>
      <c r="B83" s="3"/>
    </row>
    <row r="84" spans="1:27" x14ac:dyDescent="0.35">
      <c r="A84" s="3" t="s">
        <v>108</v>
      </c>
      <c r="B84" s="3" t="s">
        <v>447</v>
      </c>
      <c r="C84" s="3" t="s">
        <v>4</v>
      </c>
      <c r="D84" s="3" t="s">
        <v>4</v>
      </c>
      <c r="E84" s="3">
        <v>22</v>
      </c>
      <c r="F84" s="3">
        <v>8</v>
      </c>
      <c r="G84" s="3">
        <v>0</v>
      </c>
      <c r="H84" s="3">
        <v>1</v>
      </c>
      <c r="I84" s="3">
        <v>0</v>
      </c>
    </row>
    <row r="85" spans="1:27" x14ac:dyDescent="0.35">
      <c r="A85" s="3" t="s">
        <v>109</v>
      </c>
      <c r="B85" s="3" t="s">
        <v>448</v>
      </c>
      <c r="C85" s="3">
        <v>3</v>
      </c>
      <c r="D85" s="3">
        <v>75</v>
      </c>
      <c r="E85" s="3">
        <v>18</v>
      </c>
      <c r="F85" s="3">
        <v>7</v>
      </c>
      <c r="G85" s="3">
        <v>0</v>
      </c>
      <c r="H85" s="3">
        <v>1</v>
      </c>
      <c r="I85" s="3">
        <v>0</v>
      </c>
      <c r="J85" s="3">
        <v>4</v>
      </c>
      <c r="K85" s="3">
        <v>1</v>
      </c>
      <c r="L85" s="3">
        <v>0</v>
      </c>
      <c r="M85" s="3">
        <v>0</v>
      </c>
      <c r="N85" s="3">
        <v>0</v>
      </c>
      <c r="O85" s="3">
        <v>1.2222222222222201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5">
      <c r="B86" s="3"/>
    </row>
    <row r="87" spans="1:27" x14ac:dyDescent="0.35">
      <c r="A87" s="4" t="s">
        <v>46</v>
      </c>
      <c r="B87" s="3"/>
    </row>
    <row r="88" spans="1:27" x14ac:dyDescent="0.35">
      <c r="B88" s="3"/>
    </row>
    <row r="89" spans="1:27" s="3" customFormat="1" ht="13" x14ac:dyDescent="0.3">
      <c r="A89" s="3" t="s">
        <v>106</v>
      </c>
      <c r="B89" s="3" t="s">
        <v>444</v>
      </c>
      <c r="C89" s="3" t="s">
        <v>4</v>
      </c>
      <c r="D89" s="3" t="s">
        <v>4</v>
      </c>
      <c r="E89" s="3">
        <v>23</v>
      </c>
      <c r="F89" s="3">
        <v>9</v>
      </c>
      <c r="G89" s="3">
        <v>1</v>
      </c>
      <c r="H89" s="3">
        <v>1</v>
      </c>
      <c r="I89" s="3">
        <v>0</v>
      </c>
    </row>
    <row r="90" spans="1:27" s="3" customFormat="1" ht="13" x14ac:dyDescent="0.3">
      <c r="A90" s="3" t="s">
        <v>107</v>
      </c>
      <c r="B90" s="3" t="s">
        <v>494</v>
      </c>
      <c r="C90" s="3">
        <v>4</v>
      </c>
      <c r="D90" s="3">
        <v>15.3846153846153</v>
      </c>
      <c r="E90" s="3">
        <v>84</v>
      </c>
      <c r="F90" s="3">
        <v>35</v>
      </c>
      <c r="G90" s="3">
        <v>6</v>
      </c>
      <c r="H90" s="3">
        <v>1</v>
      </c>
      <c r="I90" s="3">
        <v>0</v>
      </c>
      <c r="J90" s="3">
        <v>-61</v>
      </c>
      <c r="K90" s="3">
        <v>-26</v>
      </c>
      <c r="L90" s="3">
        <v>-5</v>
      </c>
      <c r="M90" s="3">
        <v>0</v>
      </c>
      <c r="N90" s="3">
        <v>0</v>
      </c>
      <c r="O90" s="3">
        <v>0.273809523809523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35">
      <c r="B91" s="3"/>
    </row>
    <row r="92" spans="1:27" s="3" customFormat="1" ht="13" x14ac:dyDescent="0.3">
      <c r="A92" s="3" t="s">
        <v>108</v>
      </c>
      <c r="B92" s="3" t="s">
        <v>447</v>
      </c>
      <c r="C92" s="3" t="s">
        <v>4</v>
      </c>
      <c r="D92" s="3" t="s">
        <v>4</v>
      </c>
      <c r="E92" s="3">
        <v>22</v>
      </c>
      <c r="F92" s="3">
        <v>8</v>
      </c>
      <c r="G92" s="3">
        <v>0</v>
      </c>
      <c r="H92" s="3">
        <v>1</v>
      </c>
      <c r="I92" s="3">
        <v>0</v>
      </c>
    </row>
    <row r="93" spans="1:27" s="3" customFormat="1" ht="13" x14ac:dyDescent="0.3">
      <c r="A93" s="3" t="s">
        <v>109</v>
      </c>
      <c r="B93" s="3" t="s">
        <v>495</v>
      </c>
      <c r="C93" s="3">
        <v>1</v>
      </c>
      <c r="D93" s="3">
        <v>100</v>
      </c>
      <c r="E93" s="3">
        <v>20</v>
      </c>
      <c r="F93" s="3">
        <v>8</v>
      </c>
      <c r="G93" s="3">
        <v>0</v>
      </c>
      <c r="H93" s="3">
        <v>1</v>
      </c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1.1000000000000001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5">
      <c r="B94" s="3"/>
    </row>
    <row r="95" spans="1:27" x14ac:dyDescent="0.35">
      <c r="A95" s="4" t="s">
        <v>47</v>
      </c>
      <c r="B95" s="3"/>
    </row>
    <row r="96" spans="1:27" x14ac:dyDescent="0.35">
      <c r="B96" s="3"/>
    </row>
    <row r="97" spans="1:27" x14ac:dyDescent="0.35">
      <c r="A97" s="4" t="s">
        <v>48</v>
      </c>
      <c r="B97" s="3"/>
    </row>
    <row r="98" spans="1:27" x14ac:dyDescent="0.35">
      <c r="A98" s="4"/>
      <c r="B98" s="3"/>
    </row>
    <row r="99" spans="1:27" s="3" customFormat="1" ht="13" x14ac:dyDescent="0.3">
      <c r="A99" s="3" t="s">
        <v>97</v>
      </c>
      <c r="B99" s="3" t="s">
        <v>665</v>
      </c>
      <c r="C99" s="3" t="s">
        <v>4</v>
      </c>
      <c r="D99" s="3" t="s">
        <v>4</v>
      </c>
      <c r="E99" s="3">
        <v>14</v>
      </c>
      <c r="F99" s="3">
        <v>4</v>
      </c>
      <c r="G99" s="3">
        <v>1</v>
      </c>
      <c r="H99" s="3">
        <v>1</v>
      </c>
      <c r="I99" s="3">
        <v>0</v>
      </c>
    </row>
    <row r="100" spans="1:27" s="3" customFormat="1" ht="13" x14ac:dyDescent="0.3">
      <c r="A100" s="3" t="s">
        <v>98</v>
      </c>
      <c r="B100" s="3" t="s">
        <v>666</v>
      </c>
      <c r="C100" s="3">
        <v>55</v>
      </c>
      <c r="D100" s="3">
        <v>36.184210526315702</v>
      </c>
      <c r="E100" s="3">
        <v>16</v>
      </c>
      <c r="F100" s="3">
        <v>5</v>
      </c>
      <c r="G100" s="3">
        <v>1</v>
      </c>
      <c r="H100" s="3">
        <v>1</v>
      </c>
      <c r="I100" s="3">
        <v>0</v>
      </c>
      <c r="J100" s="3">
        <v>-2</v>
      </c>
      <c r="K100" s="3">
        <v>-1</v>
      </c>
      <c r="L100" s="3">
        <v>0</v>
      </c>
      <c r="M100" s="3">
        <v>0</v>
      </c>
      <c r="N100" s="3">
        <v>0</v>
      </c>
      <c r="O100" s="3">
        <v>0.875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35">
      <c r="A101" s="4"/>
      <c r="B101" s="3"/>
    </row>
    <row r="102" spans="1:27" s="3" customFormat="1" ht="13" x14ac:dyDescent="0.3">
      <c r="A102" s="3" t="s">
        <v>108</v>
      </c>
      <c r="B102" s="3" t="s">
        <v>688</v>
      </c>
      <c r="C102" s="3" t="s">
        <v>4</v>
      </c>
      <c r="D102" s="3" t="s">
        <v>4</v>
      </c>
      <c r="E102" s="3">
        <v>18</v>
      </c>
      <c r="F102" s="3">
        <v>6</v>
      </c>
      <c r="G102" s="3">
        <v>0</v>
      </c>
      <c r="H102" s="3">
        <v>1</v>
      </c>
      <c r="I102" s="3">
        <v>0</v>
      </c>
    </row>
    <row r="103" spans="1:27" s="3" customFormat="1" ht="13" x14ac:dyDescent="0.3">
      <c r="A103" s="3" t="s">
        <v>109</v>
      </c>
      <c r="B103" s="3" t="s">
        <v>689</v>
      </c>
      <c r="C103" s="3">
        <v>15</v>
      </c>
      <c r="D103" s="3">
        <v>15.4639175257731</v>
      </c>
      <c r="E103" s="3">
        <v>19</v>
      </c>
      <c r="F103" s="3">
        <v>7</v>
      </c>
      <c r="G103" s="3">
        <v>1</v>
      </c>
      <c r="H103" s="3">
        <v>1</v>
      </c>
      <c r="I103" s="3">
        <v>0</v>
      </c>
      <c r="J103" s="3">
        <v>-1</v>
      </c>
      <c r="K103" s="3">
        <v>-1</v>
      </c>
      <c r="L103" s="3">
        <v>-1</v>
      </c>
      <c r="M103" s="3">
        <v>0</v>
      </c>
      <c r="N103" s="3">
        <v>0</v>
      </c>
      <c r="O103" s="3">
        <v>0.94736842105263097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5">
      <c r="A104" s="4"/>
      <c r="B104" s="3"/>
    </row>
    <row r="105" spans="1:27" x14ac:dyDescent="0.35">
      <c r="A105" s="4" t="s">
        <v>49</v>
      </c>
      <c r="B105" s="3"/>
    </row>
    <row r="106" spans="1:27" x14ac:dyDescent="0.35">
      <c r="A106" s="4"/>
      <c r="B106" s="3"/>
    </row>
    <row r="107" spans="1:27" s="3" customFormat="1" ht="13" x14ac:dyDescent="0.3">
      <c r="A107" s="3" t="s">
        <v>99</v>
      </c>
      <c r="B107" s="3" t="s">
        <v>700</v>
      </c>
      <c r="C107" s="3" t="s">
        <v>4</v>
      </c>
      <c r="D107" s="3" t="s">
        <v>4</v>
      </c>
      <c r="E107" s="3">
        <v>17</v>
      </c>
      <c r="F107" s="3">
        <v>3</v>
      </c>
      <c r="G107" s="3">
        <v>1</v>
      </c>
      <c r="H107" s="3">
        <v>1</v>
      </c>
      <c r="I107" s="3">
        <v>4</v>
      </c>
    </row>
    <row r="108" spans="1:27" s="3" customFormat="1" ht="13" x14ac:dyDescent="0.3">
      <c r="A108" s="3" t="s">
        <v>100</v>
      </c>
      <c r="B108" s="3" t="s">
        <v>701</v>
      </c>
      <c r="C108" s="3">
        <v>2</v>
      </c>
      <c r="D108" s="3">
        <v>66.6666666666666</v>
      </c>
      <c r="E108" s="3">
        <v>24</v>
      </c>
      <c r="F108" s="3">
        <v>5</v>
      </c>
      <c r="G108" s="3">
        <v>3</v>
      </c>
      <c r="H108" s="3">
        <v>1</v>
      </c>
      <c r="I108" s="3">
        <v>3</v>
      </c>
      <c r="J108" s="3">
        <v>-7</v>
      </c>
      <c r="K108" s="3">
        <v>-2</v>
      </c>
      <c r="L108" s="3">
        <v>-2</v>
      </c>
      <c r="M108" s="3">
        <v>0</v>
      </c>
      <c r="N108" s="3">
        <v>1</v>
      </c>
      <c r="O108" s="3">
        <v>0.70833333333333304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35">
      <c r="B109" s="3"/>
    </row>
    <row r="110" spans="1:27" s="3" customFormat="1" ht="13" x14ac:dyDescent="0.3">
      <c r="A110" s="3" t="s">
        <v>102</v>
      </c>
      <c r="B110" s="3" t="s">
        <v>702</v>
      </c>
      <c r="C110" s="3" t="s">
        <v>4</v>
      </c>
      <c r="D110" s="3" t="s">
        <v>4</v>
      </c>
      <c r="E110" s="3">
        <v>17</v>
      </c>
      <c r="F110" s="3">
        <v>5</v>
      </c>
      <c r="G110" s="3">
        <v>1</v>
      </c>
      <c r="H110" s="3">
        <v>1</v>
      </c>
      <c r="I110" s="3">
        <v>2</v>
      </c>
    </row>
    <row r="111" spans="1:27" s="3" customFormat="1" ht="13" x14ac:dyDescent="0.3">
      <c r="A111" s="3" t="s">
        <v>103</v>
      </c>
      <c r="B111" s="3" t="s">
        <v>703</v>
      </c>
      <c r="C111" s="3">
        <v>4</v>
      </c>
      <c r="D111" s="3">
        <v>50</v>
      </c>
      <c r="E111" s="3">
        <v>14</v>
      </c>
      <c r="F111" s="3">
        <v>4</v>
      </c>
      <c r="G111" s="3">
        <v>0</v>
      </c>
      <c r="H111" s="3">
        <v>1</v>
      </c>
      <c r="I111" s="3">
        <v>2</v>
      </c>
      <c r="J111" s="3">
        <v>3</v>
      </c>
      <c r="K111" s="3">
        <v>1</v>
      </c>
      <c r="L111" s="3">
        <v>1</v>
      </c>
      <c r="M111" s="3">
        <v>0</v>
      </c>
      <c r="N111" s="3">
        <v>0</v>
      </c>
      <c r="O111" s="3">
        <v>1.21428571428571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35">
      <c r="B112" s="3"/>
    </row>
    <row r="113" spans="1:27" s="3" customFormat="1" ht="13" x14ac:dyDescent="0.3">
      <c r="A113" s="3" t="s">
        <v>104</v>
      </c>
      <c r="B113" s="3" t="s">
        <v>704</v>
      </c>
      <c r="C113" s="3" t="s">
        <v>4</v>
      </c>
      <c r="D113" s="3" t="s">
        <v>4</v>
      </c>
      <c r="E113" s="3">
        <v>34</v>
      </c>
      <c r="F113" s="3">
        <v>10</v>
      </c>
      <c r="G113" s="3">
        <v>2</v>
      </c>
      <c r="H113" s="3">
        <v>1</v>
      </c>
      <c r="I113" s="3">
        <v>2</v>
      </c>
    </row>
    <row r="114" spans="1:27" s="3" customFormat="1" ht="13" x14ac:dyDescent="0.3">
      <c r="A114" s="3" t="s">
        <v>105</v>
      </c>
      <c r="B114" s="3" t="s">
        <v>705</v>
      </c>
      <c r="C114" s="3">
        <v>1</v>
      </c>
      <c r="D114" s="3">
        <v>50</v>
      </c>
      <c r="E114" s="3">
        <v>30</v>
      </c>
      <c r="F114" s="3">
        <v>10</v>
      </c>
      <c r="G114" s="3">
        <v>2</v>
      </c>
      <c r="H114" s="3">
        <v>1</v>
      </c>
      <c r="I114" s="3">
        <v>2</v>
      </c>
      <c r="J114" s="3">
        <v>4</v>
      </c>
      <c r="K114" s="3">
        <v>0</v>
      </c>
      <c r="L114" s="3">
        <v>0</v>
      </c>
      <c r="M114" s="3">
        <v>0</v>
      </c>
      <c r="N114" s="3">
        <v>0</v>
      </c>
      <c r="O114" s="3">
        <v>1.13333333333333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s="3" customFormat="1" ht="13" x14ac:dyDescent="0.3">
      <c r="A115" s="3" t="s">
        <v>105</v>
      </c>
      <c r="B115" s="3" t="s">
        <v>713</v>
      </c>
      <c r="C115" s="3">
        <v>1</v>
      </c>
      <c r="D115" s="3">
        <v>50</v>
      </c>
      <c r="E115" s="3">
        <v>32</v>
      </c>
      <c r="F115" s="3">
        <v>11</v>
      </c>
      <c r="G115" s="3">
        <v>2</v>
      </c>
      <c r="H115" s="3">
        <v>1</v>
      </c>
      <c r="I115" s="3">
        <v>2</v>
      </c>
      <c r="J115" s="3">
        <v>2</v>
      </c>
      <c r="K115" s="3">
        <v>-1</v>
      </c>
      <c r="L115" s="3">
        <v>0</v>
      </c>
      <c r="M115" s="3">
        <v>0</v>
      </c>
      <c r="N115" s="3">
        <v>0</v>
      </c>
      <c r="O115" s="3">
        <v>1.0625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x14ac:dyDescent="0.35">
      <c r="B116" s="3"/>
    </row>
    <row r="117" spans="1:27" s="3" customFormat="1" ht="13" x14ac:dyDescent="0.3">
      <c r="A117" s="3" t="s">
        <v>108</v>
      </c>
      <c r="B117" s="3" t="s">
        <v>706</v>
      </c>
      <c r="C117" s="3" t="s">
        <v>4</v>
      </c>
      <c r="D117" s="3" t="s">
        <v>4</v>
      </c>
      <c r="E117" s="3">
        <v>15</v>
      </c>
      <c r="F117" s="3">
        <v>5</v>
      </c>
      <c r="G117" s="3">
        <v>0</v>
      </c>
      <c r="H117" s="3">
        <v>1</v>
      </c>
      <c r="I117" s="3">
        <v>1</v>
      </c>
    </row>
    <row r="118" spans="1:27" s="3" customFormat="1" ht="13" x14ac:dyDescent="0.3">
      <c r="A118" s="3" t="s">
        <v>109</v>
      </c>
      <c r="B118" s="3" t="s">
        <v>707</v>
      </c>
      <c r="C118" s="3">
        <v>3</v>
      </c>
      <c r="D118" s="3">
        <v>33.3333333333333</v>
      </c>
      <c r="E118" s="3">
        <v>15</v>
      </c>
      <c r="F118" s="3">
        <v>5</v>
      </c>
      <c r="G118" s="3">
        <v>0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s="3" customFormat="1" ht="13" x14ac:dyDescent="0.3">
      <c r="A119" s="3" t="s">
        <v>109</v>
      </c>
      <c r="B119" s="3" t="s">
        <v>712</v>
      </c>
      <c r="C119" s="3">
        <v>3</v>
      </c>
      <c r="D119" s="3">
        <v>33.3333333333333</v>
      </c>
      <c r="E119" s="3">
        <v>15</v>
      </c>
      <c r="F119" s="3">
        <v>5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5">
      <c r="B120" s="3"/>
    </row>
    <row r="121" spans="1:27" s="3" customFormat="1" ht="13" x14ac:dyDescent="0.3">
      <c r="A121" s="3" t="s">
        <v>111</v>
      </c>
      <c r="B121" s="3" t="s">
        <v>708</v>
      </c>
      <c r="C121" s="3" t="s">
        <v>4</v>
      </c>
      <c r="D121" s="3" t="s">
        <v>4</v>
      </c>
      <c r="E121" s="3">
        <v>19</v>
      </c>
      <c r="F121" s="3">
        <v>6</v>
      </c>
      <c r="G121" s="3">
        <v>1</v>
      </c>
      <c r="H121" s="3">
        <v>1</v>
      </c>
      <c r="I121" s="3">
        <v>2</v>
      </c>
    </row>
    <row r="122" spans="1:27" s="3" customFormat="1" ht="13" x14ac:dyDescent="0.3">
      <c r="A122" s="3" t="s">
        <v>112</v>
      </c>
      <c r="B122" s="3" t="s">
        <v>709</v>
      </c>
      <c r="C122" s="3">
        <v>6</v>
      </c>
      <c r="D122" s="3">
        <v>85.714285714285694</v>
      </c>
      <c r="E122" s="3">
        <v>19</v>
      </c>
      <c r="F122" s="3">
        <v>6</v>
      </c>
      <c r="G122" s="3">
        <v>1</v>
      </c>
      <c r="H122" s="3">
        <v>1</v>
      </c>
      <c r="I122" s="3">
        <v>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35">
      <c r="B123" s="3"/>
    </row>
    <row r="124" spans="1:27" s="3" customFormat="1" ht="13" x14ac:dyDescent="0.3">
      <c r="A124" s="3" t="s">
        <v>115</v>
      </c>
      <c r="B124" s="3" t="s">
        <v>710</v>
      </c>
      <c r="C124" s="3" t="s">
        <v>4</v>
      </c>
      <c r="D124" s="3" t="s">
        <v>4</v>
      </c>
      <c r="E124" s="3">
        <v>23</v>
      </c>
      <c r="F124" s="3">
        <v>7</v>
      </c>
      <c r="G124" s="3">
        <v>2</v>
      </c>
      <c r="H124" s="3">
        <v>1</v>
      </c>
      <c r="I124" s="3">
        <v>3</v>
      </c>
    </row>
    <row r="125" spans="1:27" s="3" customFormat="1" ht="13" x14ac:dyDescent="0.3">
      <c r="A125" s="3" t="s">
        <v>116</v>
      </c>
      <c r="B125" s="3" t="s">
        <v>711</v>
      </c>
      <c r="C125" s="3">
        <v>1</v>
      </c>
      <c r="D125" s="3">
        <v>50</v>
      </c>
      <c r="E125" s="3">
        <v>24</v>
      </c>
      <c r="F125" s="3">
        <v>7</v>
      </c>
      <c r="G125" s="3">
        <v>2</v>
      </c>
      <c r="H125" s="3">
        <v>1</v>
      </c>
      <c r="I125" s="3">
        <v>4</v>
      </c>
      <c r="J125" s="3">
        <v>-1</v>
      </c>
      <c r="K125" s="3">
        <v>0</v>
      </c>
      <c r="L125" s="3">
        <v>0</v>
      </c>
      <c r="M125" s="3">
        <v>0</v>
      </c>
      <c r="N125" s="3">
        <v>-1</v>
      </c>
      <c r="O125" s="3">
        <v>0.95833333333333304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s="3" customFormat="1" ht="13" x14ac:dyDescent="0.3">
      <c r="A126" s="3" t="s">
        <v>116</v>
      </c>
      <c r="B126" s="3" t="s">
        <v>714</v>
      </c>
      <c r="C126" s="3">
        <v>1</v>
      </c>
      <c r="D126" s="3">
        <v>50</v>
      </c>
      <c r="E126" s="3">
        <v>23</v>
      </c>
      <c r="F126" s="3">
        <v>7</v>
      </c>
      <c r="G126" s="3">
        <v>2</v>
      </c>
      <c r="H126" s="3">
        <v>1</v>
      </c>
      <c r="I126" s="3">
        <v>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35">
      <c r="B127" s="3"/>
    </row>
    <row r="128" spans="1:27" s="3" customFormat="1" ht="13" x14ac:dyDescent="0.3">
      <c r="A128" s="3" t="s">
        <v>120</v>
      </c>
      <c r="B128" s="3" t="s">
        <v>715</v>
      </c>
      <c r="C128" s="3" t="s">
        <v>4</v>
      </c>
      <c r="D128" s="3" t="s">
        <v>4</v>
      </c>
      <c r="E128" s="3">
        <v>18</v>
      </c>
      <c r="F128" s="3">
        <v>5</v>
      </c>
      <c r="G128" s="3">
        <v>0</v>
      </c>
      <c r="H128" s="3">
        <v>1</v>
      </c>
      <c r="I128" s="3">
        <v>2</v>
      </c>
    </row>
    <row r="129" spans="1:27" s="3" customFormat="1" ht="13" x14ac:dyDescent="0.3">
      <c r="A129" s="3" t="s">
        <v>121</v>
      </c>
      <c r="B129" s="3" t="s">
        <v>716</v>
      </c>
      <c r="C129" s="3">
        <v>1</v>
      </c>
      <c r="D129" s="3">
        <v>33.3333333333333</v>
      </c>
      <c r="E129" s="3">
        <v>33</v>
      </c>
      <c r="F129" s="3">
        <v>10</v>
      </c>
      <c r="G129" s="3">
        <v>3</v>
      </c>
      <c r="H129" s="3">
        <v>1</v>
      </c>
      <c r="I129" s="3">
        <v>5</v>
      </c>
      <c r="J129" s="3">
        <v>-15</v>
      </c>
      <c r="K129" s="3">
        <v>-5</v>
      </c>
      <c r="L129" s="3">
        <v>-3</v>
      </c>
      <c r="M129" s="3">
        <v>0</v>
      </c>
      <c r="N129" s="3">
        <v>-3</v>
      </c>
      <c r="O129" s="3">
        <v>0.54545454545454497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s="3" customFormat="1" ht="13" x14ac:dyDescent="0.3">
      <c r="A130" s="3" t="s">
        <v>121</v>
      </c>
      <c r="B130" s="3" t="s">
        <v>717</v>
      </c>
      <c r="C130" s="3">
        <v>1</v>
      </c>
      <c r="D130" s="3">
        <v>33.3333333333333</v>
      </c>
      <c r="E130" s="3">
        <v>21</v>
      </c>
      <c r="F130" s="3">
        <v>6</v>
      </c>
      <c r="G130" s="3">
        <v>1</v>
      </c>
      <c r="H130" s="3">
        <v>1</v>
      </c>
      <c r="I130" s="3">
        <v>3</v>
      </c>
      <c r="J130" s="3">
        <v>-3</v>
      </c>
      <c r="K130" s="3">
        <v>-1</v>
      </c>
      <c r="L130" s="3">
        <v>-1</v>
      </c>
      <c r="M130" s="3">
        <v>0</v>
      </c>
      <c r="N130" s="3">
        <v>-1</v>
      </c>
      <c r="O130" s="3">
        <v>0.85714285714285698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s="3" customFormat="1" ht="13" x14ac:dyDescent="0.3">
      <c r="A131" s="3" t="s">
        <v>121</v>
      </c>
      <c r="B131" s="3" t="s">
        <v>718</v>
      </c>
      <c r="C131" s="3">
        <v>1</v>
      </c>
      <c r="D131" s="3">
        <v>33.3333333333333</v>
      </c>
      <c r="E131" s="3">
        <v>18</v>
      </c>
      <c r="F131" s="3">
        <v>5</v>
      </c>
      <c r="G131" s="3">
        <v>0</v>
      </c>
      <c r="H131" s="3">
        <v>1</v>
      </c>
      <c r="I131" s="3">
        <v>3</v>
      </c>
      <c r="J131" s="3">
        <v>0</v>
      </c>
      <c r="K131" s="3">
        <v>0</v>
      </c>
      <c r="L131" s="3">
        <v>0</v>
      </c>
      <c r="M131" s="3">
        <v>0</v>
      </c>
      <c r="N131" s="3">
        <v>-1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s="3" customFormat="1" ht="13" x14ac:dyDescent="0.3"/>
    <row r="133" spans="1:27" s="3" customFormat="1" ht="13" x14ac:dyDescent="0.3">
      <c r="A133" s="3" t="s">
        <v>719</v>
      </c>
      <c r="B133" s="3" t="s">
        <v>720</v>
      </c>
      <c r="C133" s="3" t="s">
        <v>4</v>
      </c>
      <c r="D133" s="3" t="s">
        <v>4</v>
      </c>
      <c r="E133" s="3">
        <v>25</v>
      </c>
      <c r="F133" s="3">
        <v>9</v>
      </c>
      <c r="G133" s="3">
        <v>1</v>
      </c>
      <c r="H133" s="3">
        <v>1</v>
      </c>
      <c r="I133" s="3">
        <v>2</v>
      </c>
    </row>
    <row r="134" spans="1:27" s="3" customFormat="1" ht="13" x14ac:dyDescent="0.3">
      <c r="A134" s="3" t="s">
        <v>128</v>
      </c>
      <c r="B134" s="3" t="s">
        <v>721</v>
      </c>
      <c r="C134" s="3">
        <v>1</v>
      </c>
      <c r="D134" s="3">
        <v>100</v>
      </c>
      <c r="E134" s="3">
        <v>25</v>
      </c>
      <c r="F134" s="3">
        <v>9</v>
      </c>
      <c r="G134" s="3">
        <v>1</v>
      </c>
      <c r="H134" s="3">
        <v>1</v>
      </c>
      <c r="I134" s="3">
        <v>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35">
      <c r="B135" s="3"/>
    </row>
    <row r="136" spans="1:27" x14ac:dyDescent="0.35">
      <c r="A136" s="4" t="s">
        <v>50</v>
      </c>
      <c r="B136" s="3"/>
    </row>
    <row r="137" spans="1:27" x14ac:dyDescent="0.35">
      <c r="B137" s="3"/>
    </row>
    <row r="138" spans="1:27" s="3" customFormat="1" ht="13" x14ac:dyDescent="0.3">
      <c r="A138" s="3" t="s">
        <v>97</v>
      </c>
      <c r="B138" s="3" t="s">
        <v>734</v>
      </c>
      <c r="C138" s="3" t="s">
        <v>4</v>
      </c>
      <c r="D138" s="3" t="s">
        <v>4</v>
      </c>
      <c r="E138" s="3">
        <v>5</v>
      </c>
      <c r="F138" s="3">
        <v>2</v>
      </c>
      <c r="G138" s="3">
        <v>0</v>
      </c>
      <c r="H138" s="3">
        <v>0</v>
      </c>
      <c r="I138" s="3">
        <v>0</v>
      </c>
    </row>
    <row r="139" spans="1:27" s="3" customFormat="1" ht="13" x14ac:dyDescent="0.3">
      <c r="A139" s="3" t="s">
        <v>98</v>
      </c>
      <c r="B139" s="3" t="s">
        <v>735</v>
      </c>
      <c r="C139" s="3">
        <v>112</v>
      </c>
      <c r="D139" s="3">
        <v>59.259259259259203</v>
      </c>
      <c r="E139" s="3">
        <v>13</v>
      </c>
      <c r="F139" s="3">
        <v>3</v>
      </c>
      <c r="G139" s="3">
        <v>1</v>
      </c>
      <c r="H139" s="3">
        <v>1</v>
      </c>
      <c r="I139" s="3">
        <v>0</v>
      </c>
      <c r="J139" s="3">
        <v>-8</v>
      </c>
      <c r="K139" s="3">
        <v>-1</v>
      </c>
      <c r="L139" s="3">
        <v>-1</v>
      </c>
      <c r="M139" s="3">
        <v>-1</v>
      </c>
      <c r="N139" s="3">
        <v>0</v>
      </c>
      <c r="O139" s="3">
        <v>0.38461538461538403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35">
      <c r="B140" s="3"/>
    </row>
    <row r="141" spans="1:27" x14ac:dyDescent="0.35">
      <c r="A141" s="4" t="s">
        <v>51</v>
      </c>
      <c r="B141" s="3"/>
    </row>
    <row r="142" spans="1:27" x14ac:dyDescent="0.35">
      <c r="B142" s="3"/>
    </row>
    <row r="143" spans="1:27" s="3" customFormat="1" ht="13" x14ac:dyDescent="0.3">
      <c r="A143" s="3" t="s">
        <v>815</v>
      </c>
      <c r="B143" s="3" t="s">
        <v>816</v>
      </c>
      <c r="C143" s="3" t="s">
        <v>4</v>
      </c>
      <c r="D143" s="3" t="s">
        <v>4</v>
      </c>
      <c r="E143" s="3">
        <v>15</v>
      </c>
      <c r="F143" s="3">
        <v>4</v>
      </c>
      <c r="G143" s="3">
        <v>0</v>
      </c>
      <c r="H143" s="3">
        <v>1</v>
      </c>
      <c r="I143" s="3">
        <v>2</v>
      </c>
    </row>
    <row r="144" spans="1:27" s="3" customFormat="1" ht="13" x14ac:dyDescent="0.3">
      <c r="A144" s="3" t="s">
        <v>132</v>
      </c>
      <c r="B144" s="3" t="s">
        <v>817</v>
      </c>
      <c r="C144" s="3">
        <v>35</v>
      </c>
      <c r="D144" s="3">
        <v>66.037735849056602</v>
      </c>
      <c r="E144" s="3">
        <v>14</v>
      </c>
      <c r="F144" s="3">
        <v>3</v>
      </c>
      <c r="G144" s="3">
        <v>0</v>
      </c>
      <c r="H144" s="3">
        <v>1</v>
      </c>
      <c r="I144" s="3">
        <v>2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1.0714285714285701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" x14ac:dyDescent="0.35">
      <c r="B145" s="3"/>
    </row>
    <row r="146" spans="1:2" x14ac:dyDescent="0.35">
      <c r="A146" s="4" t="s">
        <v>52</v>
      </c>
      <c r="B146" s="3"/>
    </row>
    <row r="147" spans="1:2" x14ac:dyDescent="0.35">
      <c r="B147" s="3"/>
    </row>
    <row r="148" spans="1:2" x14ac:dyDescent="0.35">
      <c r="B148" s="3"/>
    </row>
    <row r="149" spans="1:2" x14ac:dyDescent="0.35">
      <c r="B149" s="3"/>
    </row>
    <row r="150" spans="1:2" x14ac:dyDescent="0.35">
      <c r="B150" s="3"/>
    </row>
    <row r="151" spans="1:2" x14ac:dyDescent="0.35">
      <c r="B151" s="3"/>
    </row>
    <row r="152" spans="1:2" x14ac:dyDescent="0.35">
      <c r="B152" s="3"/>
    </row>
    <row r="153" spans="1:2" x14ac:dyDescent="0.35">
      <c r="B153" s="3"/>
    </row>
    <row r="154" spans="1:2" x14ac:dyDescent="0.35">
      <c r="B154" s="3"/>
    </row>
    <row r="156" spans="1:2" x14ac:dyDescent="0.35">
      <c r="A156" s="4"/>
      <c r="B156" s="3"/>
    </row>
    <row r="157" spans="1:2" x14ac:dyDescent="0.35">
      <c r="A157" s="4"/>
      <c r="B157" s="3"/>
    </row>
    <row r="158" spans="1:2" x14ac:dyDescent="0.35">
      <c r="A158" s="4"/>
      <c r="B158" s="3"/>
    </row>
    <row r="159" spans="1:2" x14ac:dyDescent="0.35">
      <c r="B159" s="3"/>
    </row>
    <row r="160" spans="1:2" x14ac:dyDescent="0.35">
      <c r="B160" s="3"/>
    </row>
    <row r="161" spans="1:2" x14ac:dyDescent="0.35">
      <c r="B161" s="3"/>
    </row>
    <row r="163" spans="1:2" x14ac:dyDescent="0.35">
      <c r="B163" s="3"/>
    </row>
    <row r="164" spans="1:2" x14ac:dyDescent="0.35">
      <c r="B164" s="3"/>
    </row>
    <row r="165" spans="1:2" x14ac:dyDescent="0.35">
      <c r="B165" s="3"/>
    </row>
    <row r="166" spans="1:2" x14ac:dyDescent="0.35">
      <c r="A166" s="4"/>
      <c r="B166" s="3"/>
    </row>
    <row r="167" spans="1:2" x14ac:dyDescent="0.35">
      <c r="A167" s="4"/>
      <c r="B167" s="3"/>
    </row>
    <row r="169" spans="1:2" x14ac:dyDescent="0.35">
      <c r="B169" s="3"/>
    </row>
    <row r="170" spans="1:2" x14ac:dyDescent="0.35">
      <c r="B170" s="3"/>
    </row>
    <row r="171" spans="1:2" x14ac:dyDescent="0.35">
      <c r="B171" s="3"/>
    </row>
    <row r="172" spans="1:2" x14ac:dyDescent="0.35">
      <c r="B172" s="3"/>
    </row>
    <row r="173" spans="1:2" x14ac:dyDescent="0.35">
      <c r="B173" s="3"/>
    </row>
    <row r="174" spans="1:2" x14ac:dyDescent="0.35">
      <c r="B174" s="3"/>
    </row>
    <row r="175" spans="1:2" x14ac:dyDescent="0.35">
      <c r="B175" s="3"/>
    </row>
    <row r="176" spans="1:2" x14ac:dyDescent="0.35">
      <c r="B176" s="3"/>
    </row>
    <row r="177" spans="1:2" x14ac:dyDescent="0.35">
      <c r="B177" s="3"/>
    </row>
    <row r="178" spans="1:2" x14ac:dyDescent="0.35">
      <c r="B178" s="3"/>
    </row>
    <row r="179" spans="1:2" x14ac:dyDescent="0.35">
      <c r="B179" s="3"/>
    </row>
    <row r="180" spans="1:2" x14ac:dyDescent="0.35">
      <c r="B180" s="3"/>
    </row>
    <row r="181" spans="1:2" x14ac:dyDescent="0.35">
      <c r="B181" s="3"/>
    </row>
    <row r="182" spans="1:2" x14ac:dyDescent="0.35">
      <c r="B182" s="3"/>
    </row>
    <row r="183" spans="1:2" x14ac:dyDescent="0.35">
      <c r="B183" s="3"/>
    </row>
    <row r="184" spans="1:2" x14ac:dyDescent="0.35">
      <c r="B184" s="3"/>
    </row>
    <row r="185" spans="1:2" x14ac:dyDescent="0.35">
      <c r="B185" s="3"/>
    </row>
    <row r="186" spans="1:2" x14ac:dyDescent="0.35">
      <c r="B186" s="3"/>
    </row>
    <row r="187" spans="1:2" x14ac:dyDescent="0.35">
      <c r="B187" s="3"/>
    </row>
    <row r="188" spans="1:2" x14ac:dyDescent="0.35">
      <c r="B188" s="3"/>
    </row>
    <row r="189" spans="1:2" x14ac:dyDescent="0.35">
      <c r="B189" s="3"/>
    </row>
    <row r="190" spans="1:2" x14ac:dyDescent="0.35">
      <c r="B190" s="3"/>
    </row>
    <row r="191" spans="1:2" x14ac:dyDescent="0.35">
      <c r="A191" s="4"/>
      <c r="B191" s="3"/>
    </row>
    <row r="192" spans="1:2" x14ac:dyDescent="0.35">
      <c r="A192" s="4"/>
      <c r="B192" s="3"/>
    </row>
    <row r="193" spans="1:2" x14ac:dyDescent="0.35">
      <c r="A193" s="4"/>
      <c r="B193" s="3"/>
    </row>
    <row r="194" spans="1:2" x14ac:dyDescent="0.35">
      <c r="B194" s="3"/>
    </row>
    <row r="195" spans="1:2" x14ac:dyDescent="0.35">
      <c r="B195" s="3"/>
    </row>
    <row r="196" spans="1:2" x14ac:dyDescent="0.35">
      <c r="B196" s="3"/>
    </row>
    <row r="197" spans="1:2" x14ac:dyDescent="0.35">
      <c r="B197" s="3"/>
    </row>
    <row r="198" spans="1:2" x14ac:dyDescent="0.35">
      <c r="B198" s="3"/>
    </row>
    <row r="199" spans="1:2" x14ac:dyDescent="0.35">
      <c r="B199" s="3"/>
    </row>
    <row r="200" spans="1:2" x14ac:dyDescent="0.35">
      <c r="B200" s="3"/>
    </row>
    <row r="202" spans="1:2" x14ac:dyDescent="0.35">
      <c r="B202" s="3"/>
    </row>
    <row r="203" spans="1:2" x14ac:dyDescent="0.35">
      <c r="B203" s="3"/>
    </row>
    <row r="204" spans="1:2" x14ac:dyDescent="0.35">
      <c r="B204" s="3"/>
    </row>
    <row r="206" spans="1:2" x14ac:dyDescent="0.35">
      <c r="B206" s="3"/>
    </row>
    <row r="207" spans="1:2" x14ac:dyDescent="0.35">
      <c r="B207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1:2" x14ac:dyDescent="0.35">
      <c r="B225" s="3"/>
    </row>
    <row r="226" spans="1:2" x14ac:dyDescent="0.35">
      <c r="B226" s="3"/>
    </row>
    <row r="227" spans="1:2" x14ac:dyDescent="0.35">
      <c r="B227" s="3"/>
    </row>
    <row r="228" spans="1:2" x14ac:dyDescent="0.35">
      <c r="B228" s="3"/>
    </row>
    <row r="229" spans="1:2" x14ac:dyDescent="0.35">
      <c r="B229" s="3"/>
    </row>
    <row r="230" spans="1:2" x14ac:dyDescent="0.35">
      <c r="B230" s="3"/>
    </row>
    <row r="231" spans="1:2" x14ac:dyDescent="0.35">
      <c r="B231" s="3"/>
    </row>
    <row r="232" spans="1:2" x14ac:dyDescent="0.35">
      <c r="B232" s="3"/>
    </row>
    <row r="233" spans="1:2" x14ac:dyDescent="0.35">
      <c r="B233" s="3"/>
    </row>
    <row r="234" spans="1:2" x14ac:dyDescent="0.35">
      <c r="B234" s="3"/>
    </row>
    <row r="235" spans="1:2" x14ac:dyDescent="0.35">
      <c r="A235" s="4"/>
      <c r="B235" s="3"/>
    </row>
    <row r="236" spans="1:2" x14ac:dyDescent="0.35">
      <c r="B236" s="3"/>
    </row>
    <row r="237" spans="1:2" x14ac:dyDescent="0.35">
      <c r="B237" s="3"/>
    </row>
    <row r="238" spans="1:2" x14ac:dyDescent="0.35">
      <c r="B238" s="3"/>
    </row>
    <row r="239" spans="1:2" x14ac:dyDescent="0.35">
      <c r="A239" s="4"/>
      <c r="B239" s="3"/>
    </row>
    <row r="240" spans="1:2" x14ac:dyDescent="0.35">
      <c r="A240" s="4"/>
      <c r="B240" s="3"/>
    </row>
    <row r="241" spans="1:2" x14ac:dyDescent="0.35">
      <c r="A241" s="4"/>
      <c r="B241" s="3"/>
    </row>
    <row r="243" spans="1:2" x14ac:dyDescent="0.35">
      <c r="B243" s="3"/>
    </row>
    <row r="251" spans="1:2" x14ac:dyDescent="0.35">
      <c r="B251" s="3"/>
    </row>
    <row r="256" spans="1:2" x14ac:dyDescent="0.35">
      <c r="B256" s="3"/>
    </row>
    <row r="257" spans="1:2" x14ac:dyDescent="0.35">
      <c r="B257" s="3"/>
    </row>
    <row r="258" spans="1:2" x14ac:dyDescent="0.35">
      <c r="A258" s="4"/>
      <c r="B258" s="3"/>
    </row>
    <row r="259" spans="1:2" x14ac:dyDescent="0.35">
      <c r="A259" s="4"/>
      <c r="B259" s="3"/>
    </row>
    <row r="260" spans="1:2" x14ac:dyDescent="0.35">
      <c r="A260" s="4"/>
      <c r="B260" s="3"/>
    </row>
    <row r="261" spans="1:2" x14ac:dyDescent="0.35">
      <c r="B261" s="3"/>
    </row>
    <row r="262" spans="1:2" x14ac:dyDescent="0.35">
      <c r="B262" s="3"/>
    </row>
    <row r="263" spans="1:2" x14ac:dyDescent="0.35">
      <c r="B263" s="3"/>
    </row>
    <row r="264" spans="1:2" x14ac:dyDescent="0.35">
      <c r="B264" s="3"/>
    </row>
    <row r="265" spans="1:2" x14ac:dyDescent="0.35">
      <c r="B265" s="3"/>
    </row>
    <row r="266" spans="1:2" x14ac:dyDescent="0.35">
      <c r="B266" s="3"/>
    </row>
    <row r="267" spans="1:2" x14ac:dyDescent="0.35">
      <c r="B267" s="3"/>
    </row>
    <row r="268" spans="1:2" x14ac:dyDescent="0.35">
      <c r="B268" s="3"/>
    </row>
    <row r="269" spans="1:2" x14ac:dyDescent="0.35">
      <c r="B269" s="3"/>
    </row>
    <row r="270" spans="1:2" x14ac:dyDescent="0.35">
      <c r="B270" s="3"/>
    </row>
    <row r="271" spans="1:2" x14ac:dyDescent="0.35">
      <c r="B271" s="3"/>
    </row>
    <row r="272" spans="1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1:2" x14ac:dyDescent="0.35">
      <c r="B369" s="3"/>
    </row>
    <row r="370" spans="1:2" x14ac:dyDescent="0.35">
      <c r="B370" s="3"/>
    </row>
    <row r="371" spans="1:2" x14ac:dyDescent="0.35">
      <c r="B371" s="3"/>
    </row>
    <row r="372" spans="1:2" x14ac:dyDescent="0.35">
      <c r="B372" s="3"/>
    </row>
    <row r="373" spans="1:2" x14ac:dyDescent="0.35">
      <c r="B373" s="3"/>
    </row>
    <row r="374" spans="1:2" x14ac:dyDescent="0.35">
      <c r="B374" s="3"/>
    </row>
    <row r="375" spans="1:2" x14ac:dyDescent="0.35">
      <c r="B375" s="3"/>
    </row>
    <row r="376" spans="1:2" x14ac:dyDescent="0.35">
      <c r="B376" s="3"/>
    </row>
    <row r="377" spans="1:2" x14ac:dyDescent="0.35">
      <c r="B377" s="3"/>
    </row>
    <row r="379" spans="1:2" x14ac:dyDescent="0.35">
      <c r="A379" s="4"/>
    </row>
    <row r="381" spans="1:2" x14ac:dyDescent="0.35">
      <c r="B381" s="3"/>
    </row>
    <row r="382" spans="1:2" x14ac:dyDescent="0.35">
      <c r="B382" s="3"/>
    </row>
    <row r="383" spans="1:2" x14ac:dyDescent="0.35">
      <c r="B383" s="3"/>
    </row>
    <row r="384" spans="1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6" spans="2:2" x14ac:dyDescent="0.35">
      <c r="B396" s="3"/>
    </row>
    <row r="397" spans="2:2" x14ac:dyDescent="0.35">
      <c r="B397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8" spans="2:2" x14ac:dyDescent="0.35">
      <c r="B408" s="3"/>
    </row>
    <row r="409" spans="2:2" x14ac:dyDescent="0.35">
      <c r="B409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50" spans="1:2" x14ac:dyDescent="0.35">
      <c r="A450" s="4"/>
    </row>
    <row r="452" spans="1:2" x14ac:dyDescent="0.35">
      <c r="B452" s="3"/>
    </row>
    <row r="453" spans="1:2" x14ac:dyDescent="0.35">
      <c r="B453" s="3"/>
    </row>
    <row r="454" spans="1:2" x14ac:dyDescent="0.35">
      <c r="B454" s="3"/>
    </row>
    <row r="455" spans="1:2" x14ac:dyDescent="0.35">
      <c r="B455" s="3"/>
    </row>
    <row r="458" spans="1:2" x14ac:dyDescent="0.35">
      <c r="B458" s="3"/>
    </row>
    <row r="459" spans="1:2" x14ac:dyDescent="0.35">
      <c r="B459" s="3"/>
    </row>
    <row r="460" spans="1:2" x14ac:dyDescent="0.35">
      <c r="B460" s="3"/>
    </row>
    <row r="461" spans="1:2" x14ac:dyDescent="0.35">
      <c r="B461" s="3"/>
    </row>
    <row r="463" spans="1:2" x14ac:dyDescent="0.35">
      <c r="B463" s="3"/>
    </row>
    <row r="464" spans="1:2" x14ac:dyDescent="0.35">
      <c r="B464" s="3"/>
    </row>
    <row r="465" spans="2:2" x14ac:dyDescent="0.35">
      <c r="B465" s="3"/>
    </row>
    <row r="467" spans="2:2" x14ac:dyDescent="0.35">
      <c r="B467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3" spans="2:2" x14ac:dyDescent="0.35">
      <c r="B473" s="3"/>
    </row>
    <row r="474" spans="2:2" x14ac:dyDescent="0.35">
      <c r="B474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80" spans="2:2" x14ac:dyDescent="0.35">
      <c r="B480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1:2" x14ac:dyDescent="0.35">
      <c r="B497" s="3"/>
    </row>
    <row r="498" spans="1:2" x14ac:dyDescent="0.35">
      <c r="B498" s="3"/>
    </row>
    <row r="500" spans="1:2" x14ac:dyDescent="0.35">
      <c r="A500" s="4"/>
    </row>
    <row r="502" spans="1:2" x14ac:dyDescent="0.35">
      <c r="B502" s="3"/>
    </row>
    <row r="503" spans="1:2" x14ac:dyDescent="0.35">
      <c r="B503" s="3"/>
    </row>
    <row r="504" spans="1:2" x14ac:dyDescent="0.35">
      <c r="B504" s="3"/>
    </row>
    <row r="505" spans="1:2" x14ac:dyDescent="0.35">
      <c r="B505" s="3"/>
    </row>
    <row r="506" spans="1:2" x14ac:dyDescent="0.35">
      <c r="B506" s="3"/>
    </row>
    <row r="507" spans="1:2" x14ac:dyDescent="0.35">
      <c r="B507" s="3"/>
    </row>
    <row r="508" spans="1:2" x14ac:dyDescent="0.35">
      <c r="B508" s="3"/>
    </row>
    <row r="509" spans="1:2" x14ac:dyDescent="0.35">
      <c r="B509" s="3"/>
    </row>
    <row r="510" spans="1:2" x14ac:dyDescent="0.35">
      <c r="B510" s="3"/>
    </row>
    <row r="511" spans="1:2" x14ac:dyDescent="0.35">
      <c r="B511" s="3"/>
    </row>
    <row r="512" spans="1:2" x14ac:dyDescent="0.35">
      <c r="B512" s="3"/>
    </row>
    <row r="513" spans="1:2" x14ac:dyDescent="0.35">
      <c r="B513" s="3"/>
    </row>
    <row r="514" spans="1:2" x14ac:dyDescent="0.35">
      <c r="B514" s="3"/>
    </row>
    <row r="515" spans="1:2" x14ac:dyDescent="0.35">
      <c r="B515" s="3"/>
    </row>
    <row r="516" spans="1:2" x14ac:dyDescent="0.35">
      <c r="B516" s="3"/>
    </row>
    <row r="517" spans="1:2" x14ac:dyDescent="0.35">
      <c r="B517" s="3"/>
    </row>
    <row r="518" spans="1:2" x14ac:dyDescent="0.35">
      <c r="B518" s="3"/>
    </row>
    <row r="520" spans="1:2" x14ac:dyDescent="0.35">
      <c r="A520" s="4"/>
    </row>
    <row r="522" spans="1:2" x14ac:dyDescent="0.35">
      <c r="B522" s="3"/>
    </row>
    <row r="523" spans="1:2" x14ac:dyDescent="0.35">
      <c r="B523" s="3"/>
    </row>
    <row r="524" spans="1:2" x14ac:dyDescent="0.35">
      <c r="B524" s="3"/>
    </row>
    <row r="525" spans="1:2" x14ac:dyDescent="0.35">
      <c r="B525" s="3"/>
    </row>
    <row r="526" spans="1:2" x14ac:dyDescent="0.35">
      <c r="B526" s="3"/>
    </row>
    <row r="527" spans="1:2" x14ac:dyDescent="0.35">
      <c r="B527" s="3"/>
    </row>
    <row r="529" spans="1:1" x14ac:dyDescent="0.35">
      <c r="A52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Model Summaries</vt:lpstr>
      <vt:lpstr>Top Is Oracle</vt:lpstr>
      <vt:lpstr>Top Not Oracle</vt:lpstr>
      <vt:lpstr>Oracle Not Submitted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2024-01-09T03:30:37Z</dcterms:created>
  <dcterms:modified xsi:type="dcterms:W3CDTF">2024-03-14T15:36:32Z</dcterms:modified>
</cp:coreProperties>
</file>