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ltan\My Documents\Visual Studio 2012\PASAROperations\ExcelReference\"/>
    </mc:Choice>
  </mc:AlternateContent>
  <bookViews>
    <workbookView xWindow="0" yWindow="0" windowWidth="28800" windowHeight="12375"/>
  </bookViews>
  <sheets>
    <sheet name="Sheet1" sheetId="1" r:id="rId1"/>
    <sheet name="Sheet2" sheetId="2" r:id="rId2"/>
    <sheet name="X1" sheetId="3" r:id="rId3"/>
    <sheet name="X2" sheetId="4" r:id="rId4"/>
  </sheets>
  <externalReferences>
    <externalReference r:id="rId5"/>
    <externalReference r:id="rId6"/>
    <externalReference r:id="rId7"/>
  </externalReferences>
  <definedNames>
    <definedName name="blow1_code">[3]FirstBlow!$B$8:$B$47</definedName>
    <definedName name="blow1_wt">[3]FirstBlow!$E$8:$E$47</definedName>
    <definedName name="blow2_code">[3]SecondBlow!$B$8:$B$47</definedName>
    <definedName name="blow2_wt">[3]SecondBlow!$E$8:$E$47</definedName>
    <definedName name="blowcu_code">[3]CuBlow!$B$8:$B$48</definedName>
    <definedName name="blowcu_wt">[3]CuBlow!$E$8:$E$48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8" i="1" l="1"/>
  <c r="R57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F31" i="3"/>
  <c r="C31" i="3"/>
  <c r="C30" i="3"/>
  <c r="F30" i="3" s="1"/>
  <c r="F29" i="3"/>
  <c r="C29" i="3"/>
  <c r="C28" i="3"/>
  <c r="F28" i="3" s="1"/>
  <c r="F27" i="3"/>
  <c r="C27" i="3"/>
  <c r="C26" i="3"/>
  <c r="F26" i="3" s="1"/>
  <c r="F25" i="3"/>
  <c r="C25" i="3"/>
  <c r="C24" i="3"/>
  <c r="F24" i="3" s="1"/>
  <c r="F23" i="3"/>
  <c r="C23" i="3"/>
  <c r="C22" i="3"/>
  <c r="F22" i="3" s="1"/>
  <c r="F21" i="3"/>
  <c r="C21" i="3"/>
  <c r="D16" i="3"/>
  <c r="H5" i="2"/>
  <c r="K14" i="2"/>
  <c r="G25" i="2"/>
  <c r="AC18" i="1"/>
  <c r="AC14" i="1"/>
  <c r="AA10" i="1"/>
  <c r="AC12" i="1"/>
  <c r="E16" i="3" l="1"/>
</calcChain>
</file>

<file path=xl/sharedStrings.xml><?xml version="1.0" encoding="utf-8"?>
<sst xmlns="http://schemas.openxmlformats.org/spreadsheetml/2006/main" count="332" uniqueCount="177">
  <si>
    <t>CF Number</t>
  </si>
  <si>
    <t>Start Time</t>
  </si>
  <si>
    <t>End Time</t>
  </si>
  <si>
    <t>CYCLE</t>
  </si>
  <si>
    <t>MATTE</t>
  </si>
  <si>
    <t>MATTE SKULL</t>
  </si>
  <si>
    <t>BLISTER</t>
  </si>
  <si>
    <t>BLISTER SKULL</t>
  </si>
  <si>
    <t>SLAG BLOW</t>
  </si>
  <si>
    <t>CU BLOW</t>
  </si>
  <si>
    <t>Silica</t>
  </si>
  <si>
    <t>Theoretical</t>
  </si>
  <si>
    <t>Cu</t>
  </si>
  <si>
    <t>CF Slag</t>
  </si>
  <si>
    <t>GRADE</t>
  </si>
  <si>
    <t>PRODUCED</t>
  </si>
  <si>
    <t>TREATED</t>
  </si>
  <si>
    <t>PRODUCTION</t>
  </si>
  <si>
    <t xml:space="preserve">Matte </t>
  </si>
  <si>
    <t>Skull</t>
  </si>
  <si>
    <t>Scatters</t>
  </si>
  <si>
    <t xml:space="preserve">Dore </t>
  </si>
  <si>
    <t>Reverts</t>
  </si>
  <si>
    <t>MIM</t>
  </si>
  <si>
    <t>TOTAL</t>
  </si>
  <si>
    <t>White</t>
  </si>
  <si>
    <t>Metal</t>
  </si>
  <si>
    <t>Cu Skull</t>
  </si>
  <si>
    <t>AF Slag</t>
  </si>
  <si>
    <t xml:space="preserve">Reject </t>
  </si>
  <si>
    <t>Anodes</t>
  </si>
  <si>
    <t>Cathodes</t>
  </si>
  <si>
    <t xml:space="preserve">Casting </t>
  </si>
  <si>
    <t>Scrap</t>
  </si>
  <si>
    <t>Mould</t>
  </si>
  <si>
    <t>Anode</t>
  </si>
  <si>
    <t>Deposit</t>
  </si>
  <si>
    <t>A</t>
  </si>
  <si>
    <t>HGS</t>
  </si>
  <si>
    <t>Nixon</t>
  </si>
  <si>
    <t>Fork</t>
  </si>
  <si>
    <t>Katanga</t>
  </si>
  <si>
    <t>Mexican Cu</t>
  </si>
  <si>
    <t>Cement</t>
  </si>
  <si>
    <t>MMS</t>
  </si>
  <si>
    <t>Blister</t>
  </si>
  <si>
    <t>Casting</t>
  </si>
  <si>
    <t>Slime</t>
  </si>
  <si>
    <t>Consumption</t>
  </si>
  <si>
    <t>Recovery</t>
  </si>
  <si>
    <t>CF1</t>
  </si>
  <si>
    <t>-</t>
  </si>
  <si>
    <t>CF2</t>
  </si>
  <si>
    <t>CF4</t>
  </si>
  <si>
    <t>T O T A L</t>
  </si>
  <si>
    <t>Cu Skulls</t>
  </si>
  <si>
    <t>Reject Anodes</t>
  </si>
  <si>
    <t>Reject Cathodes</t>
  </si>
  <si>
    <t>Scrap Anodes</t>
  </si>
  <si>
    <t>Casting Scrap</t>
  </si>
  <si>
    <t>Copper Mould</t>
  </si>
  <si>
    <t>Deposit A</t>
  </si>
  <si>
    <t>MMS Blister</t>
  </si>
  <si>
    <t>Mutanda Scrap</t>
  </si>
  <si>
    <t>Casting Slimes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</si>
  <si>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</si>
  <si>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</si>
  <si>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</si>
  <si>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</si>
  <si>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</si>
  <si>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</si>
  <si>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</si>
  <si>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</si>
  <si>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</si>
  <si>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</si>
  <si>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</si>
  <si>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</si>
  <si>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</si>
  <si>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</si>
  <si>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</si>
  <si>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F28</t>
  </si>
  <si>
    <t>F29</t>
  </si>
  <si>
    <t>CF Blister</t>
  </si>
  <si>
    <t>Blister to Other Converter</t>
  </si>
  <si>
    <t xml:space="preserve">Matte skull </t>
  </si>
  <si>
    <t>Dore Reverts</t>
  </si>
  <si>
    <t>White metal received</t>
  </si>
  <si>
    <t>White metal from bin</t>
  </si>
  <si>
    <t>Mopani Cu reverts</t>
  </si>
  <si>
    <t>Excess Blister Transfer</t>
  </si>
  <si>
    <t>Blister Slag</t>
  </si>
  <si>
    <t>Matte</t>
  </si>
  <si>
    <t>Baritic Slimes</t>
  </si>
  <si>
    <t>Cementation Pond Recoveries</t>
  </si>
  <si>
    <t>F25</t>
  </si>
  <si>
    <t>F26</t>
  </si>
  <si>
    <t>F27</t>
  </si>
  <si>
    <t>F30</t>
  </si>
  <si>
    <t>F31</t>
  </si>
  <si>
    <t>Cold Cu charged</t>
  </si>
  <si>
    <t>(t/unit)</t>
  </si>
  <si>
    <t>Tonnes</t>
  </si>
  <si>
    <t>D</t>
  </si>
  <si>
    <t>F</t>
  </si>
  <si>
    <t>G</t>
  </si>
  <si>
    <t>G1</t>
  </si>
  <si>
    <t>J</t>
  </si>
  <si>
    <t>H</t>
  </si>
  <si>
    <t>I</t>
  </si>
  <si>
    <t>P</t>
  </si>
  <si>
    <t>K</t>
  </si>
  <si>
    <t>S</t>
  </si>
  <si>
    <t>M</t>
  </si>
  <si>
    <t>R</t>
  </si>
  <si>
    <t>MS</t>
  </si>
  <si>
    <t>MU</t>
  </si>
  <si>
    <t>CS</t>
  </si>
  <si>
    <t>Gross blister Cu produced</t>
  </si>
  <si>
    <t>N</t>
  </si>
  <si>
    <t>TC</t>
  </si>
  <si>
    <t>O</t>
  </si>
  <si>
    <t>White Metal transfer to other converter</t>
  </si>
  <si>
    <t>Blister slag from copper blow</t>
  </si>
  <si>
    <t>N1</t>
  </si>
  <si>
    <t>Average Matte Grade:</t>
  </si>
  <si>
    <t>Charged</t>
  </si>
  <si>
    <t xml:space="preserve"> Volume</t>
  </si>
  <si>
    <t>Unit</t>
  </si>
  <si>
    <t>C1</t>
  </si>
  <si>
    <t>tonnes</t>
  </si>
  <si>
    <t>C</t>
  </si>
  <si>
    <t>DO</t>
  </si>
  <si>
    <t>E</t>
  </si>
  <si>
    <t>A1</t>
  </si>
  <si>
    <t>MP</t>
  </si>
  <si>
    <t>U</t>
  </si>
  <si>
    <t>Y</t>
  </si>
  <si>
    <t>B</t>
  </si>
  <si>
    <t>TF</t>
  </si>
  <si>
    <t>CP</t>
  </si>
  <si>
    <t xml:space="preserve">ISNULL(pv.[A1_Cblow], 0) as A1_Cblow </t>
  </si>
  <si>
    <t>pv.[S]</t>
  </si>
  <si>
    <t>N_Cblow</t>
  </si>
  <si>
    <t>pv.[C]</t>
  </si>
  <si>
    <t>pv.[CS]</t>
  </si>
  <si>
    <t>pv.[F]</t>
  </si>
  <si>
    <t>pv.[Y]</t>
  </si>
  <si>
    <t>pv.[G]</t>
  </si>
  <si>
    <t>pv.[G1]</t>
  </si>
  <si>
    <t>pv.[H]</t>
  </si>
  <si>
    <t>pv.[I]</t>
  </si>
  <si>
    <t>pv.[J]</t>
  </si>
  <si>
    <t>pv.[K]</t>
  </si>
  <si>
    <t>pv.[M]</t>
  </si>
  <si>
    <t>pv.[MS]</t>
  </si>
  <si>
    <t>pv.[MU]</t>
  </si>
  <si>
    <t>pv.[N_Cblow]</t>
  </si>
  <si>
    <t>pv.[P]</t>
  </si>
  <si>
    <t>pv.[R]</t>
  </si>
  <si>
    <t>pv.[CP]</t>
  </si>
  <si>
    <t>pv.[B_AllStage]</t>
  </si>
  <si>
    <t>pv.[TF]</t>
  </si>
  <si>
    <t>pv.[C1_AllStage]</t>
  </si>
  <si>
    <t>pv.[D]</t>
  </si>
  <si>
    <t>pv.[DO]</t>
  </si>
  <si>
    <t>pv.[L]</t>
  </si>
  <si>
    <t>pv.[N_AllStage]</t>
  </si>
  <si>
    <t>pv.[TC]</t>
  </si>
  <si>
    <t>pv.[O]</t>
  </si>
  <si>
    <t>pv.[N1]</t>
  </si>
  <si>
    <t>pv.[E]</t>
  </si>
  <si>
    <t>pv.[A1]</t>
  </si>
  <si>
    <t>pv.[U]</t>
  </si>
  <si>
    <t>B_AllStage</t>
  </si>
  <si>
    <t>C1_AllStage</t>
  </si>
  <si>
    <t>L</t>
  </si>
  <si>
    <t>N_AllStage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</si>
</sst>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8" formatCode="0.0"/>
    <numFmt numFmtId="169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FFFFFF"/>
      <name val="Tahoma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3" borderId="1" xfId="0" applyFont="1" applyFill="1" applyBorder="1" applyAlignment="1">
      <alignment horizontal="center" vertical="top" wrapText="1" readingOrder="1"/>
    </xf>
    <xf numFmtId="0" fontId="3" fillId="3" borderId="2" xfId="0" applyFont="1" applyFill="1" applyBorder="1" applyAlignment="1">
      <alignment horizontal="center" vertical="top" wrapText="1" readingOrder="1"/>
    </xf>
    <xf numFmtId="0" fontId="2" fillId="2" borderId="0" xfId="0" applyFont="1" applyFill="1" applyAlignment="1">
      <alignment vertical="center" wrapText="1"/>
    </xf>
    <xf numFmtId="0" fontId="3" fillId="3" borderId="6" xfId="0" applyFont="1" applyFill="1" applyBorder="1" applyAlignment="1">
      <alignment horizontal="center" vertical="top" wrapText="1" readingOrder="1"/>
    </xf>
    <xf numFmtId="0" fontId="3" fillId="2" borderId="7" xfId="0" applyFont="1" applyFill="1" applyBorder="1" applyAlignment="1">
      <alignment horizontal="center" vertical="top" wrapText="1" readingOrder="1"/>
    </xf>
    <xf numFmtId="22" fontId="3" fillId="2" borderId="7" xfId="0" applyNumberFormat="1" applyFont="1" applyFill="1" applyBorder="1" applyAlignment="1">
      <alignment horizontal="center" vertical="top" wrapText="1" readingOrder="1"/>
    </xf>
    <xf numFmtId="0" fontId="5" fillId="2" borderId="7" xfId="0" applyFont="1" applyFill="1" applyBorder="1" applyAlignment="1">
      <alignment horizontal="center" vertical="top" wrapText="1" readingOrder="1"/>
    </xf>
    <xf numFmtId="0" fontId="6" fillId="2" borderId="7" xfId="0" applyFont="1" applyFill="1" applyBorder="1" applyAlignment="1">
      <alignment horizontal="center" vertical="top" wrapText="1" readingOrder="1"/>
    </xf>
    <xf numFmtId="0" fontId="7" fillId="2" borderId="7" xfId="0" applyFont="1" applyFill="1" applyBorder="1" applyAlignment="1">
      <alignment horizontal="center" vertical="top" wrapText="1" readingOrder="1"/>
    </xf>
    <xf numFmtId="0" fontId="3" fillId="3" borderId="3" xfId="0" applyFont="1" applyFill="1" applyBorder="1" applyAlignment="1">
      <alignment horizontal="center" vertical="top" wrapText="1" readingOrder="1"/>
    </xf>
    <xf numFmtId="0" fontId="3" fillId="3" borderId="4" xfId="0" applyFont="1" applyFill="1" applyBorder="1" applyAlignment="1">
      <alignment horizontal="center" vertical="top" wrapText="1" readingOrder="1"/>
    </xf>
    <xf numFmtId="0" fontId="3" fillId="3" borderId="5" xfId="0" applyFont="1" applyFill="1" applyBorder="1" applyAlignment="1">
      <alignment horizontal="center" vertical="top" wrapText="1" readingOrder="1"/>
    </xf>
    <xf numFmtId="0" fontId="3" fillId="3" borderId="1" xfId="0" applyFont="1" applyFill="1" applyBorder="1" applyAlignment="1">
      <alignment horizontal="center" vertical="top" wrapText="1" readingOrder="1"/>
    </xf>
    <xf numFmtId="0" fontId="3" fillId="3" borderId="6" xfId="0" applyFont="1" applyFill="1" applyBorder="1" applyAlignment="1">
      <alignment horizontal="center" vertical="top" wrapText="1" readingOrder="1"/>
    </xf>
    <xf numFmtId="0" fontId="3" fillId="3" borderId="2" xfId="0" applyFont="1" applyFill="1" applyBorder="1" applyAlignment="1">
      <alignment horizontal="center" vertical="top" wrapText="1" readingOrder="1"/>
    </xf>
    <xf numFmtId="0" fontId="4" fillId="3" borderId="2" xfId="0" applyFont="1" applyFill="1" applyBorder="1" applyAlignment="1">
      <alignment horizontal="center" vertical="top" wrapText="1" readingOrder="1"/>
    </xf>
    <xf numFmtId="0" fontId="4" fillId="3" borderId="6" xfId="0" applyFont="1" applyFill="1" applyBorder="1" applyAlignment="1">
      <alignment horizontal="center" vertical="top" wrapText="1" readingOrder="1"/>
    </xf>
    <xf numFmtId="0" fontId="2" fillId="2" borderId="1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8" fillId="4" borderId="8" xfId="0" applyFont="1" applyFill="1" applyBorder="1" applyAlignment="1">
      <alignment horizontal="right" vertical="top" wrapText="1" readingOrder="1"/>
    </xf>
    <xf numFmtId="0" fontId="8" fillId="4" borderId="9" xfId="0" applyFont="1" applyFill="1" applyBorder="1" applyAlignment="1">
      <alignment horizontal="right" vertical="top" wrapText="1" readingOrder="1"/>
    </xf>
    <xf numFmtId="0" fontId="8" fillId="4" borderId="10" xfId="0" applyFont="1" applyFill="1" applyBorder="1" applyAlignment="1">
      <alignment horizontal="right" vertical="top" wrapText="1" readingOrder="1"/>
    </xf>
    <xf numFmtId="0" fontId="3" fillId="3" borderId="15" xfId="0" applyFont="1" applyFill="1" applyBorder="1" applyAlignment="1">
      <alignment horizontal="center" vertical="top" wrapText="1" readingOrder="1"/>
    </xf>
    <xf numFmtId="0" fontId="3" fillId="3" borderId="11" xfId="0" applyFont="1" applyFill="1" applyBorder="1" applyAlignment="1">
      <alignment horizontal="center" vertical="top" wrapText="1" readingOrder="1"/>
    </xf>
    <xf numFmtId="0" fontId="3" fillId="3" borderId="16" xfId="0" applyFont="1" applyFill="1" applyBorder="1" applyAlignment="1">
      <alignment horizontal="center" vertical="top" wrapText="1" readingOrder="1"/>
    </xf>
    <xf numFmtId="0" fontId="3" fillId="2" borderId="17" xfId="0" applyFont="1" applyFill="1" applyBorder="1" applyAlignment="1">
      <alignment horizontal="center" vertical="top" wrapText="1" readingOrder="1"/>
    </xf>
    <xf numFmtId="22" fontId="3" fillId="2" borderId="17" xfId="0" applyNumberFormat="1" applyFont="1" applyFill="1" applyBorder="1" applyAlignment="1">
      <alignment horizontal="center" vertical="top" wrapText="1" readingOrder="1"/>
    </xf>
    <xf numFmtId="0" fontId="3" fillId="3" borderId="14" xfId="0" applyFont="1" applyFill="1" applyBorder="1" applyAlignment="1">
      <alignment horizontal="center" vertical="top" wrapText="1" readingOrder="1"/>
    </xf>
    <xf numFmtId="0" fontId="0" fillId="0" borderId="0" xfId="0" applyAlignment="1">
      <alignment wrapText="1"/>
    </xf>
    <xf numFmtId="0" fontId="0" fillId="0" borderId="0" xfId="0" quotePrefix="1"/>
    <xf numFmtId="0" fontId="9" fillId="5" borderId="0" xfId="0" applyFont="1" applyFill="1" applyAlignment="1">
      <alignment vertical="center"/>
    </xf>
    <xf numFmtId="0" fontId="9" fillId="5" borderId="0" xfId="0" applyFont="1" applyFill="1"/>
    <xf numFmtId="168" fontId="0" fillId="5" borderId="14" xfId="0" applyNumberFormat="1" applyFill="1" applyBorder="1"/>
    <xf numFmtId="0" fontId="9" fillId="5" borderId="0" xfId="0" applyFont="1" applyFill="1" applyAlignment="1">
      <alignment horizontal="left"/>
    </xf>
    <xf numFmtId="0" fontId="0" fillId="5" borderId="0" xfId="0" applyFill="1" applyProtection="1"/>
    <xf numFmtId="0" fontId="10" fillId="5" borderId="0" xfId="0" applyFont="1" applyFill="1" applyAlignment="1" applyProtection="1">
      <alignment horizontal="right"/>
    </xf>
    <xf numFmtId="10" fontId="0" fillId="5" borderId="0" xfId="2" applyNumberFormat="1" applyFont="1" applyFill="1" applyAlignment="1" applyProtection="1">
      <alignment horizontal="center"/>
    </xf>
    <xf numFmtId="0" fontId="0" fillId="5" borderId="0" xfId="0" applyFill="1" applyAlignment="1" applyProtection="1"/>
    <xf numFmtId="168" fontId="0" fillId="5" borderId="0" xfId="0" applyNumberFormat="1" applyFill="1" applyProtection="1"/>
    <xf numFmtId="43" fontId="0" fillId="5" borderId="0" xfId="1" applyFont="1" applyFill="1" applyAlignment="1" applyProtection="1">
      <alignment horizontal="center" vertical="center"/>
    </xf>
    <xf numFmtId="10" fontId="0" fillId="5" borderId="0" xfId="2" applyNumberFormat="1" applyFont="1" applyFill="1" applyAlignment="1" applyProtection="1">
      <alignment horizontal="center" vertical="center"/>
    </xf>
    <xf numFmtId="0" fontId="12" fillId="5" borderId="0" xfId="0" applyFont="1" applyFill="1" applyAlignment="1" applyProtection="1">
      <alignment vertical="top"/>
    </xf>
    <xf numFmtId="168" fontId="12" fillId="5" borderId="0" xfId="0" applyNumberFormat="1" applyFont="1" applyFill="1" applyAlignment="1" applyProtection="1">
      <alignment horizontal="left" vertical="top"/>
    </xf>
    <xf numFmtId="0" fontId="0" fillId="5" borderId="0" xfId="0" applyFill="1" applyAlignment="1" applyProtection="1">
      <alignment horizontal="center" vertical="top"/>
    </xf>
    <xf numFmtId="168" fontId="0" fillId="5" borderId="0" xfId="0" applyNumberFormat="1" applyFill="1" applyAlignment="1" applyProtection="1">
      <alignment horizontal="center" vertical="top"/>
    </xf>
    <xf numFmtId="0" fontId="13" fillId="5" borderId="0" xfId="0" applyFont="1" applyFill="1" applyProtection="1"/>
    <xf numFmtId="0" fontId="11" fillId="5" borderId="0" xfId="0" applyFont="1" applyFill="1" applyBorder="1" applyAlignment="1" applyProtection="1">
      <alignment horizontal="right"/>
    </xf>
    <xf numFmtId="168" fontId="0" fillId="5" borderId="14" xfId="0" applyNumberFormat="1" applyFill="1" applyBorder="1" applyProtection="1"/>
    <xf numFmtId="0" fontId="0" fillId="5" borderId="0" xfId="0" applyFill="1" applyAlignment="1" applyProtection="1">
      <alignment horizontal="center"/>
    </xf>
    <xf numFmtId="169" fontId="0" fillId="5" borderId="14" xfId="0" applyNumberFormat="1" applyFill="1" applyBorder="1" applyProtection="1"/>
    <xf numFmtId="0" fontId="9" fillId="5" borderId="0" xfId="0" applyFont="1" applyFill="1" applyBorder="1" applyAlignment="1" applyProtection="1">
      <alignment horizontal="right"/>
    </xf>
    <xf numFmtId="0" fontId="0" fillId="5" borderId="0" xfId="0" applyFill="1" applyAlignment="1" applyProtection="1">
      <alignment horizontal="right"/>
    </xf>
    <xf numFmtId="0" fontId="0" fillId="5" borderId="0" xfId="0" applyFill="1" applyBorder="1" applyAlignment="1" applyProtection="1">
      <alignment horizontal="right"/>
    </xf>
    <xf numFmtId="0" fontId="10" fillId="5" borderId="0" xfId="0" applyFont="1" applyFill="1" applyBorder="1" applyAlignment="1" applyProtection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ther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ore-Revert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V1Charge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re-Rever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FirstBlow"/>
      <sheetName val="SecondBlow"/>
      <sheetName val="CuBlow"/>
      <sheetName val="Dore-Reverts"/>
      <sheetName val="Prodn"/>
      <sheetName val="Other"/>
      <sheetName val="Data"/>
      <sheetName val="Codes"/>
      <sheetName val="PI"/>
      <sheetName val="Module1"/>
    </sheetNames>
    <sheetDataSet>
      <sheetData sheetId="0" refreshError="1"/>
      <sheetData sheetId="1">
        <row r="8">
          <cell r="B8" t="str">
            <v>DL</v>
          </cell>
        </row>
        <row r="9">
          <cell r="B9" t="str">
            <v>DO</v>
          </cell>
          <cell r="E9">
            <v>2.3010000000000002</v>
          </cell>
        </row>
        <row r="10">
          <cell r="B10" t="str">
            <v>B</v>
          </cell>
          <cell r="E10">
            <v>39</v>
          </cell>
        </row>
        <row r="11">
          <cell r="B11" t="str">
            <v>W</v>
          </cell>
        </row>
        <row r="12">
          <cell r="B12" t="str">
            <v>B</v>
          </cell>
          <cell r="E12">
            <v>39</v>
          </cell>
        </row>
        <row r="13">
          <cell r="B13" t="str">
            <v>A</v>
          </cell>
          <cell r="E13">
            <v>6</v>
          </cell>
        </row>
        <row r="14">
          <cell r="B14" t="str">
            <v>CA</v>
          </cell>
        </row>
        <row r="15">
          <cell r="B15" t="str">
            <v>C1</v>
          </cell>
          <cell r="E15">
            <v>5</v>
          </cell>
        </row>
        <row r="16">
          <cell r="B16" t="str">
            <v>CA</v>
          </cell>
        </row>
        <row r="17">
          <cell r="B17" t="str">
            <v>A</v>
          </cell>
          <cell r="E17">
            <v>6</v>
          </cell>
        </row>
        <row r="18">
          <cell r="B18" t="str">
            <v>CA</v>
          </cell>
        </row>
        <row r="19">
          <cell r="B19" t="str">
            <v>L</v>
          </cell>
          <cell r="E19">
            <v>26</v>
          </cell>
        </row>
        <row r="20">
          <cell r="B20" t="str">
            <v>L</v>
          </cell>
          <cell r="E20">
            <v>5.2</v>
          </cell>
        </row>
      </sheetData>
      <sheetData sheetId="2">
        <row r="8">
          <cell r="B8" t="str">
            <v>B</v>
          </cell>
          <cell r="E8">
            <v>42</v>
          </cell>
        </row>
        <row r="9">
          <cell r="B9" t="str">
            <v>A</v>
          </cell>
          <cell r="E9">
            <v>6</v>
          </cell>
        </row>
        <row r="10">
          <cell r="B10" t="str">
            <v>CA</v>
          </cell>
        </row>
        <row r="11">
          <cell r="B11" t="str">
            <v>C1</v>
          </cell>
          <cell r="E11">
            <v>5</v>
          </cell>
        </row>
        <row r="12">
          <cell r="B12" t="str">
            <v>CA</v>
          </cell>
        </row>
        <row r="13">
          <cell r="B13" t="str">
            <v>L</v>
          </cell>
          <cell r="E13">
            <v>26</v>
          </cell>
        </row>
        <row r="14">
          <cell r="B14" t="str">
            <v>DL</v>
          </cell>
        </row>
        <row r="15">
          <cell r="B15" t="str">
            <v>B</v>
          </cell>
          <cell r="E15">
            <v>35</v>
          </cell>
        </row>
        <row r="16">
          <cell r="B16" t="str">
            <v>A</v>
          </cell>
          <cell r="E16">
            <v>5</v>
          </cell>
        </row>
        <row r="17">
          <cell r="B17" t="str">
            <v>CA</v>
          </cell>
        </row>
        <row r="18">
          <cell r="B18" t="str">
            <v>C1</v>
          </cell>
          <cell r="E18">
            <v>5</v>
          </cell>
        </row>
        <row r="19">
          <cell r="B19" t="str">
            <v>CA</v>
          </cell>
        </row>
        <row r="20">
          <cell r="B20" t="str">
            <v>L</v>
          </cell>
          <cell r="E20">
            <v>26</v>
          </cell>
        </row>
        <row r="21">
          <cell r="B21" t="str">
            <v>L</v>
          </cell>
          <cell r="E21">
            <v>5.2</v>
          </cell>
        </row>
        <row r="22">
          <cell r="B22" t="str">
            <v>B</v>
          </cell>
          <cell r="E22">
            <v>42</v>
          </cell>
        </row>
        <row r="23">
          <cell r="B23" t="str">
            <v>A</v>
          </cell>
          <cell r="E23">
            <v>5</v>
          </cell>
        </row>
        <row r="24">
          <cell r="B24" t="str">
            <v>CA</v>
          </cell>
        </row>
        <row r="25">
          <cell r="B25" t="str">
            <v>C1</v>
          </cell>
          <cell r="E25">
            <v>8</v>
          </cell>
        </row>
        <row r="26">
          <cell r="B26" t="str">
            <v>CA</v>
          </cell>
        </row>
        <row r="27">
          <cell r="B27" t="str">
            <v>L</v>
          </cell>
          <cell r="E27">
            <v>20.8</v>
          </cell>
        </row>
        <row r="28">
          <cell r="B28" t="str">
            <v>CA</v>
          </cell>
        </row>
        <row r="29">
          <cell r="B29" t="str">
            <v>A</v>
          </cell>
          <cell r="E29">
            <v>1</v>
          </cell>
        </row>
        <row r="30">
          <cell r="B30" t="str">
            <v>CA</v>
          </cell>
        </row>
        <row r="31">
          <cell r="B31" t="str">
            <v>L</v>
          </cell>
          <cell r="E31">
            <v>26</v>
          </cell>
        </row>
      </sheetData>
      <sheetData sheetId="3">
        <row r="8">
          <cell r="B8" t="str">
            <v>D</v>
          </cell>
          <cell r="E8">
            <v>18</v>
          </cell>
        </row>
        <row r="9">
          <cell r="B9" t="str">
            <v>CA</v>
          </cell>
        </row>
        <row r="10">
          <cell r="B10" t="str">
            <v>D</v>
          </cell>
          <cell r="E10">
            <v>8</v>
          </cell>
        </row>
        <row r="11">
          <cell r="B11" t="str">
            <v>H</v>
          </cell>
          <cell r="E11">
            <v>4</v>
          </cell>
        </row>
        <row r="12">
          <cell r="B12" t="str">
            <v>CA</v>
          </cell>
        </row>
        <row r="13">
          <cell r="B13" t="str">
            <v>j</v>
          </cell>
          <cell r="E13">
            <v>8</v>
          </cell>
        </row>
        <row r="14">
          <cell r="B14" t="str">
            <v>k</v>
          </cell>
          <cell r="E14">
            <v>4</v>
          </cell>
        </row>
        <row r="15">
          <cell r="B15" t="str">
            <v>ca</v>
          </cell>
        </row>
        <row r="16">
          <cell r="B16" t="str">
            <v>j</v>
          </cell>
          <cell r="E16">
            <v>10</v>
          </cell>
        </row>
        <row r="17">
          <cell r="B17" t="str">
            <v>ca</v>
          </cell>
        </row>
      </sheetData>
      <sheetData sheetId="4">
        <row r="14">
          <cell r="I14">
            <v>0</v>
          </cell>
          <cell r="J14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75"/>
  <sheetViews>
    <sheetView tabSelected="1" topLeftCell="A37" zoomScale="85" zoomScaleNormal="85" workbookViewId="0">
      <selection activeCell="I73" sqref="I73"/>
    </sheetView>
  </sheetViews>
  <sheetFormatPr defaultRowHeight="15" x14ac:dyDescent="0.25"/>
  <cols>
    <col min="2" max="3" width="11.7109375" bestFit="1" customWidth="1"/>
    <col min="5" max="5" width="14.85546875" customWidth="1"/>
    <col min="12" max="12" width="36.5703125" bestFit="1" customWidth="1"/>
    <col min="13" max="13" width="36.42578125" bestFit="1" customWidth="1"/>
  </cols>
  <sheetData>
    <row r="1" spans="1:37" ht="15.75" thickBot="1" x14ac:dyDescent="0.3"/>
    <row r="2" spans="1:37" ht="21.75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3" t="s">
        <v>4</v>
      </c>
      <c r="F2" s="2" t="s">
        <v>4</v>
      </c>
      <c r="G2" s="2" t="s">
        <v>4</v>
      </c>
      <c r="H2" s="2" t="s">
        <v>5</v>
      </c>
      <c r="I2" s="2" t="s">
        <v>6</v>
      </c>
      <c r="J2" s="2" t="s">
        <v>6</v>
      </c>
      <c r="K2" s="2" t="s">
        <v>7</v>
      </c>
      <c r="L2" s="10" t="s">
        <v>8</v>
      </c>
      <c r="M2" s="11"/>
      <c r="N2" s="11"/>
      <c r="O2" s="11"/>
      <c r="P2" s="12"/>
      <c r="Q2" s="10" t="s">
        <v>9</v>
      </c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  <c r="AH2" s="1" t="s">
        <v>10</v>
      </c>
      <c r="AI2" s="1" t="s">
        <v>11</v>
      </c>
      <c r="AJ2" s="1" t="s">
        <v>12</v>
      </c>
      <c r="AK2" s="1" t="s">
        <v>13</v>
      </c>
    </row>
    <row r="3" spans="1:37" x14ac:dyDescent="0.25">
      <c r="A3" s="28"/>
      <c r="B3" s="28"/>
      <c r="C3" s="28"/>
      <c r="D3" s="28"/>
      <c r="E3" s="24" t="s">
        <v>14</v>
      </c>
      <c r="F3" s="13" t="s">
        <v>15</v>
      </c>
      <c r="G3" s="13" t="s">
        <v>16</v>
      </c>
      <c r="H3" s="13" t="s">
        <v>17</v>
      </c>
      <c r="I3" s="13" t="s">
        <v>15</v>
      </c>
      <c r="J3" s="13" t="s">
        <v>16</v>
      </c>
      <c r="K3" s="13" t="s">
        <v>17</v>
      </c>
      <c r="L3" s="2" t="s">
        <v>18</v>
      </c>
      <c r="M3" s="15" t="s">
        <v>20</v>
      </c>
      <c r="N3" s="2" t="s">
        <v>21</v>
      </c>
      <c r="O3" s="15" t="s">
        <v>23</v>
      </c>
      <c r="P3" s="16" t="s">
        <v>24</v>
      </c>
      <c r="Q3" s="2" t="s">
        <v>25</v>
      </c>
      <c r="R3" s="15" t="s">
        <v>27</v>
      </c>
      <c r="S3" s="15" t="s">
        <v>28</v>
      </c>
      <c r="T3" s="2" t="s">
        <v>29</v>
      </c>
      <c r="U3" s="2" t="s">
        <v>29</v>
      </c>
      <c r="V3" s="2" t="s">
        <v>32</v>
      </c>
      <c r="W3" s="2" t="s">
        <v>12</v>
      </c>
      <c r="X3" s="2" t="s">
        <v>33</v>
      </c>
      <c r="Y3" s="2" t="s">
        <v>36</v>
      </c>
      <c r="Z3" s="15" t="s">
        <v>38</v>
      </c>
      <c r="AA3" s="15" t="s">
        <v>20</v>
      </c>
      <c r="AB3" s="2" t="s">
        <v>39</v>
      </c>
      <c r="AC3" s="15" t="s">
        <v>41</v>
      </c>
      <c r="AD3" s="2" t="s">
        <v>42</v>
      </c>
      <c r="AE3" s="2" t="s">
        <v>44</v>
      </c>
      <c r="AF3" s="2" t="s">
        <v>46</v>
      </c>
      <c r="AG3" s="16" t="s">
        <v>24</v>
      </c>
      <c r="AH3" s="13" t="s">
        <v>48</v>
      </c>
      <c r="AI3" s="13" t="s">
        <v>10</v>
      </c>
      <c r="AJ3" s="13" t="s">
        <v>49</v>
      </c>
      <c r="AK3" s="18"/>
    </row>
    <row r="4" spans="1:37" ht="15.75" thickBot="1" x14ac:dyDescent="0.3">
      <c r="A4" s="28"/>
      <c r="B4" s="28"/>
      <c r="C4" s="28"/>
      <c r="D4" s="28"/>
      <c r="E4" s="25"/>
      <c r="F4" s="14"/>
      <c r="G4" s="14"/>
      <c r="H4" s="14"/>
      <c r="I4" s="14"/>
      <c r="J4" s="14"/>
      <c r="K4" s="14"/>
      <c r="L4" s="4" t="s">
        <v>19</v>
      </c>
      <c r="M4" s="14"/>
      <c r="N4" s="4" t="s">
        <v>22</v>
      </c>
      <c r="O4" s="14"/>
      <c r="P4" s="17"/>
      <c r="Q4" s="4" t="s">
        <v>26</v>
      </c>
      <c r="R4" s="14"/>
      <c r="S4" s="14"/>
      <c r="T4" s="4" t="s">
        <v>30</v>
      </c>
      <c r="U4" s="4" t="s">
        <v>31</v>
      </c>
      <c r="V4" s="4" t="s">
        <v>33</v>
      </c>
      <c r="W4" s="4" t="s">
        <v>34</v>
      </c>
      <c r="X4" s="4" t="s">
        <v>35</v>
      </c>
      <c r="Y4" s="4" t="s">
        <v>37</v>
      </c>
      <c r="Z4" s="14"/>
      <c r="AA4" s="14"/>
      <c r="AB4" s="4" t="s">
        <v>40</v>
      </c>
      <c r="AC4" s="14"/>
      <c r="AD4" s="4" t="s">
        <v>43</v>
      </c>
      <c r="AE4" s="4" t="s">
        <v>45</v>
      </c>
      <c r="AF4" s="4" t="s">
        <v>47</v>
      </c>
      <c r="AG4" s="17"/>
      <c r="AH4" s="14"/>
      <c r="AI4" s="14"/>
      <c r="AJ4" s="14"/>
      <c r="AK4" s="19"/>
    </row>
    <row r="5" spans="1:37" ht="15.75" thickBot="1" x14ac:dyDescent="0.3">
      <c r="A5" s="26" t="s">
        <v>50</v>
      </c>
      <c r="B5" s="27">
        <v>42066.663194444445</v>
      </c>
      <c r="C5" s="27">
        <v>42066.663194444445</v>
      </c>
      <c r="D5" s="26">
        <v>1</v>
      </c>
      <c r="E5" s="3"/>
      <c r="F5" s="7">
        <v>243</v>
      </c>
      <c r="G5" s="7">
        <v>223</v>
      </c>
      <c r="H5" s="7">
        <v>20</v>
      </c>
      <c r="I5" s="8">
        <v>130</v>
      </c>
      <c r="J5" s="7" t="s">
        <v>51</v>
      </c>
      <c r="K5" s="7">
        <v>130</v>
      </c>
      <c r="L5" s="5" t="s">
        <v>51</v>
      </c>
      <c r="M5" s="5" t="s">
        <v>51</v>
      </c>
      <c r="N5" s="5" t="s">
        <v>51</v>
      </c>
      <c r="O5" s="5" t="s">
        <v>51</v>
      </c>
      <c r="P5" s="9" t="s">
        <v>51</v>
      </c>
      <c r="Q5" s="5" t="s">
        <v>51</v>
      </c>
      <c r="R5" s="5" t="s">
        <v>51</v>
      </c>
      <c r="S5" s="5" t="s">
        <v>51</v>
      </c>
      <c r="T5" s="5" t="s">
        <v>51</v>
      </c>
      <c r="U5" s="5" t="s">
        <v>51</v>
      </c>
      <c r="V5" s="5" t="s">
        <v>51</v>
      </c>
      <c r="W5" s="5" t="s">
        <v>51</v>
      </c>
      <c r="X5" s="5" t="s">
        <v>51</v>
      </c>
      <c r="Y5" s="5" t="s">
        <v>51</v>
      </c>
      <c r="Z5" s="5" t="s">
        <v>51</v>
      </c>
      <c r="AA5" s="5" t="s">
        <v>51</v>
      </c>
      <c r="AB5" s="5" t="s">
        <v>51</v>
      </c>
      <c r="AC5" s="5" t="s">
        <v>51</v>
      </c>
      <c r="AD5" s="5" t="s">
        <v>51</v>
      </c>
      <c r="AE5" s="5" t="s">
        <v>51</v>
      </c>
      <c r="AF5" s="5" t="s">
        <v>51</v>
      </c>
      <c r="AG5" s="9" t="s">
        <v>51</v>
      </c>
      <c r="AH5" s="5" t="s">
        <v>51</v>
      </c>
      <c r="AI5" s="3"/>
      <c r="AJ5" s="3"/>
      <c r="AK5" s="5" t="s">
        <v>51</v>
      </c>
    </row>
    <row r="6" spans="1:37" ht="15.75" thickBot="1" x14ac:dyDescent="0.3">
      <c r="A6" s="5" t="s">
        <v>52</v>
      </c>
      <c r="B6" s="6">
        <v>42066.156944444447</v>
      </c>
      <c r="C6" s="6">
        <v>42066.856944444444</v>
      </c>
      <c r="D6" s="5">
        <v>247</v>
      </c>
      <c r="E6" s="3"/>
      <c r="F6" s="7">
        <v>165</v>
      </c>
      <c r="G6" s="7">
        <v>155</v>
      </c>
      <c r="H6" s="7">
        <v>10</v>
      </c>
      <c r="I6" s="8">
        <v>115</v>
      </c>
      <c r="J6" s="7">
        <v>108</v>
      </c>
      <c r="K6" s="7">
        <v>7</v>
      </c>
      <c r="L6" s="5">
        <v>10</v>
      </c>
      <c r="M6" s="5">
        <v>2.8</v>
      </c>
      <c r="N6" s="5">
        <v>1.4</v>
      </c>
      <c r="O6" s="5">
        <v>0</v>
      </c>
      <c r="P6" s="9">
        <v>14.2</v>
      </c>
      <c r="Q6" s="5">
        <v>12.4</v>
      </c>
      <c r="R6" s="5">
        <v>27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9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9">
        <v>48.4</v>
      </c>
      <c r="AH6" s="5">
        <v>18.739999999999998</v>
      </c>
      <c r="AI6" s="3"/>
      <c r="AJ6" s="3"/>
      <c r="AK6" s="5">
        <v>85.8</v>
      </c>
    </row>
    <row r="7" spans="1:37" ht="15.75" thickBot="1" x14ac:dyDescent="0.3">
      <c r="A7" s="5" t="s">
        <v>53</v>
      </c>
      <c r="B7" s="6">
        <v>42066.111805555556</v>
      </c>
      <c r="C7" s="6">
        <v>42066.832638888889</v>
      </c>
      <c r="D7" s="5">
        <v>56</v>
      </c>
      <c r="E7" s="3"/>
      <c r="F7" s="7">
        <v>251</v>
      </c>
      <c r="G7" s="7">
        <v>236</v>
      </c>
      <c r="H7" s="7">
        <v>15</v>
      </c>
      <c r="I7" s="8">
        <v>223</v>
      </c>
      <c r="J7" s="7">
        <v>217</v>
      </c>
      <c r="K7" s="7">
        <v>6</v>
      </c>
      <c r="L7" s="5">
        <v>27</v>
      </c>
      <c r="M7" s="5" t="s">
        <v>51</v>
      </c>
      <c r="N7" s="5" t="s">
        <v>51</v>
      </c>
      <c r="O7" s="5" t="s">
        <v>51</v>
      </c>
      <c r="P7" s="9">
        <v>27</v>
      </c>
      <c r="Q7" s="5">
        <v>15.4</v>
      </c>
      <c r="R7" s="5">
        <v>9</v>
      </c>
      <c r="S7" s="5" t="s">
        <v>51</v>
      </c>
      <c r="T7" s="5" t="s">
        <v>51</v>
      </c>
      <c r="U7" s="5" t="s">
        <v>51</v>
      </c>
      <c r="V7" s="5">
        <v>5</v>
      </c>
      <c r="W7" s="5" t="s">
        <v>51</v>
      </c>
      <c r="X7" s="5">
        <v>34</v>
      </c>
      <c r="Y7" s="5">
        <v>5</v>
      </c>
      <c r="Z7" s="5">
        <v>18</v>
      </c>
      <c r="AA7" s="5" t="s">
        <v>51</v>
      </c>
      <c r="AB7" s="5" t="s">
        <v>51</v>
      </c>
      <c r="AC7" s="5" t="s">
        <v>51</v>
      </c>
      <c r="AD7" s="5" t="s">
        <v>51</v>
      </c>
      <c r="AE7" s="5" t="s">
        <v>51</v>
      </c>
      <c r="AF7" s="5" t="s">
        <v>51</v>
      </c>
      <c r="AG7" s="9">
        <v>86.4</v>
      </c>
      <c r="AH7" s="5">
        <v>29.07</v>
      </c>
      <c r="AI7" s="3"/>
      <c r="AJ7" s="3"/>
      <c r="AK7" s="5">
        <v>119.6</v>
      </c>
    </row>
    <row r="8" spans="1:37" ht="15.75" thickBot="1" x14ac:dyDescent="0.3">
      <c r="A8" s="20" t="s">
        <v>54</v>
      </c>
      <c r="B8" s="21"/>
      <c r="C8" s="21"/>
      <c r="D8" s="21"/>
      <c r="E8" s="2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10" spans="1:37" x14ac:dyDescent="0.25">
      <c r="AA10">
        <f>AVERAGE(AA12:AA15)</f>
        <v>54.465000000000003</v>
      </c>
    </row>
    <row r="12" spans="1:37" x14ac:dyDescent="0.25">
      <c r="O12" t="s">
        <v>76</v>
      </c>
      <c r="P12" t="s">
        <v>84</v>
      </c>
      <c r="T12" t="s">
        <v>65</v>
      </c>
      <c r="U12" t="s">
        <v>55</v>
      </c>
      <c r="AA12">
        <v>53.9</v>
      </c>
      <c r="AC12">
        <f>((T6+U6+X6+V6+W6)*0.99)+(Z6*0.6)+(Y6*0.8)+(AD6*0.77)+(AB6*0.06)+(AC6*0.97)+(R6*0.6)+(AE6*0.81)+(S6*0.23)+(AF6*0.9359)</f>
        <v>25.11</v>
      </c>
    </row>
    <row r="13" spans="1:37" x14ac:dyDescent="0.25">
      <c r="O13" t="s">
        <v>77</v>
      </c>
      <c r="P13" t="s">
        <v>20</v>
      </c>
      <c r="T13" t="s">
        <v>66</v>
      </c>
      <c r="U13" t="s">
        <v>28</v>
      </c>
      <c r="AA13">
        <v>54.59</v>
      </c>
    </row>
    <row r="14" spans="1:37" x14ac:dyDescent="0.25">
      <c r="O14" t="s">
        <v>78</v>
      </c>
      <c r="P14" t="s">
        <v>85</v>
      </c>
      <c r="T14" t="s">
        <v>67</v>
      </c>
      <c r="U14" t="s">
        <v>56</v>
      </c>
      <c r="AA14">
        <v>54.67</v>
      </c>
      <c r="AC14">
        <f>IFERROR((((I6+0)*0.985)+(F30*0.7)+(AVERAGE(AA10)/100)*0)/([1]Other!E16+AC12),0)</f>
        <v>0</v>
      </c>
    </row>
    <row r="15" spans="1:37" x14ac:dyDescent="0.25">
      <c r="O15" t="s">
        <v>79</v>
      </c>
      <c r="P15" t="s">
        <v>86</v>
      </c>
      <c r="T15" t="s">
        <v>68</v>
      </c>
      <c r="U15" t="s">
        <v>57</v>
      </c>
      <c r="AA15">
        <v>54.7</v>
      </c>
    </row>
    <row r="16" spans="1:37" x14ac:dyDescent="0.25">
      <c r="O16" t="s">
        <v>94</v>
      </c>
      <c r="P16" t="s">
        <v>87</v>
      </c>
      <c r="T16" t="s">
        <v>69</v>
      </c>
      <c r="U16" t="s">
        <v>58</v>
      </c>
    </row>
    <row r="17" spans="4:29" x14ac:dyDescent="0.25">
      <c r="O17" t="s">
        <v>95</v>
      </c>
      <c r="P17" t="s">
        <v>88</v>
      </c>
      <c r="T17" t="s">
        <v>70</v>
      </c>
      <c r="U17" t="s">
        <v>59</v>
      </c>
    </row>
    <row r="18" spans="4:29" x14ac:dyDescent="0.25">
      <c r="O18" t="s">
        <v>96</v>
      </c>
      <c r="P18" t="s">
        <v>89</v>
      </c>
      <c r="T18" t="s">
        <v>71</v>
      </c>
      <c r="U18" t="s">
        <v>60</v>
      </c>
      <c r="AC18" t="e">
        <f>(AA10*F6)+(AA10*L6)+(F22*0.55)+(F24*0.7)+(F25*0.66)+(F26*0.3622)+(F27*0.98)+(F28*0.6)+(F30*0.07)+(F31*0.77)+'[2]Dore-Reverts'!I14+'[2]Dore-Reverts'!J14</f>
        <v>#REF!</v>
      </c>
    </row>
    <row r="19" spans="4:29" x14ac:dyDescent="0.25">
      <c r="O19" t="s">
        <v>80</v>
      </c>
      <c r="P19" t="s">
        <v>90</v>
      </c>
      <c r="T19" t="s">
        <v>72</v>
      </c>
      <c r="U19" t="s">
        <v>38</v>
      </c>
    </row>
    <row r="20" spans="4:29" x14ac:dyDescent="0.25">
      <c r="O20" t="s">
        <v>81</v>
      </c>
      <c r="P20" t="s">
        <v>91</v>
      </c>
      <c r="T20" t="s">
        <v>73</v>
      </c>
      <c r="U20" t="s">
        <v>61</v>
      </c>
    </row>
    <row r="21" spans="4:29" x14ac:dyDescent="0.25">
      <c r="D21" s="29" t="s">
        <v>76</v>
      </c>
      <c r="E21" s="29" t="s">
        <v>84</v>
      </c>
      <c r="O21" t="s">
        <v>97</v>
      </c>
      <c r="P21" t="s">
        <v>92</v>
      </c>
      <c r="T21" t="s">
        <v>74</v>
      </c>
      <c r="U21" t="s">
        <v>42</v>
      </c>
    </row>
    <row r="22" spans="4:29" x14ac:dyDescent="0.25">
      <c r="D22" s="29" t="s">
        <v>77</v>
      </c>
      <c r="E22" s="29" t="s">
        <v>20</v>
      </c>
      <c r="O22" t="s">
        <v>98</v>
      </c>
      <c r="P22" t="s">
        <v>93</v>
      </c>
      <c r="T22" t="s">
        <v>75</v>
      </c>
      <c r="U22" t="s">
        <v>39</v>
      </c>
    </row>
    <row r="23" spans="4:29" x14ac:dyDescent="0.25">
      <c r="D23" s="29" t="s">
        <v>78</v>
      </c>
      <c r="E23" s="29" t="s">
        <v>85</v>
      </c>
      <c r="T23" t="s">
        <v>76</v>
      </c>
      <c r="U23" t="s">
        <v>41</v>
      </c>
    </row>
    <row r="24" spans="4:29" ht="30" x14ac:dyDescent="0.25">
      <c r="D24" s="29" t="s">
        <v>79</v>
      </c>
      <c r="E24" s="29" t="s">
        <v>86</v>
      </c>
      <c r="T24" t="s">
        <v>77</v>
      </c>
      <c r="U24" t="s">
        <v>62</v>
      </c>
    </row>
    <row r="25" spans="4:29" ht="30" x14ac:dyDescent="0.25">
      <c r="D25" s="29" t="s">
        <v>94</v>
      </c>
      <c r="E25" s="29" t="s">
        <v>87</v>
      </c>
      <c r="T25" t="s">
        <v>78</v>
      </c>
      <c r="U25" t="s">
        <v>63</v>
      </c>
    </row>
    <row r="26" spans="4:29" ht="30" x14ac:dyDescent="0.25">
      <c r="D26" s="29" t="s">
        <v>95</v>
      </c>
      <c r="E26" s="29" t="s">
        <v>88</v>
      </c>
      <c r="T26" t="s">
        <v>79</v>
      </c>
      <c r="U26" t="s">
        <v>64</v>
      </c>
    </row>
    <row r="27" spans="4:29" ht="30" x14ac:dyDescent="0.25">
      <c r="D27" s="29" t="s">
        <v>96</v>
      </c>
      <c r="E27" s="29" t="s">
        <v>89</v>
      </c>
    </row>
    <row r="28" spans="4:29" x14ac:dyDescent="0.25">
      <c r="D28" s="29" t="s">
        <v>80</v>
      </c>
      <c r="E28" s="29" t="s">
        <v>90</v>
      </c>
    </row>
    <row r="29" spans="4:29" x14ac:dyDescent="0.25">
      <c r="D29" s="29" t="s">
        <v>81</v>
      </c>
      <c r="E29" s="29" t="s">
        <v>91</v>
      </c>
      <c r="T29" t="s">
        <v>80</v>
      </c>
      <c r="U29" t="s">
        <v>82</v>
      </c>
    </row>
    <row r="30" spans="4:29" x14ac:dyDescent="0.25">
      <c r="D30" s="29" t="s">
        <v>97</v>
      </c>
      <c r="E30" s="29" t="s">
        <v>92</v>
      </c>
      <c r="T30" t="s">
        <v>81</v>
      </c>
      <c r="U30" t="s">
        <v>83</v>
      </c>
    </row>
    <row r="31" spans="4:29" ht="45" x14ac:dyDescent="0.25">
      <c r="D31" s="29" t="s">
        <v>98</v>
      </c>
      <c r="E31" s="29" t="s">
        <v>93</v>
      </c>
    </row>
    <row r="36" spans="12:15" x14ac:dyDescent="0.25">
      <c r="L36" t="s">
        <v>140</v>
      </c>
    </row>
    <row r="37" spans="12:15" x14ac:dyDescent="0.25">
      <c r="L37" t="s">
        <v>143</v>
      </c>
      <c r="M37" t="str">
        <f>"ISNULL("&amp;L37&amp;", 0) as "&amp;O37&amp;", "</f>
        <v xml:space="preserve">ISNULL(pv.[C], 0) as C, </v>
      </c>
      <c r="O37" t="s">
        <v>130</v>
      </c>
    </row>
    <row r="38" spans="12:15" x14ac:dyDescent="0.25">
      <c r="L38" t="s">
        <v>144</v>
      </c>
      <c r="M38" t="str">
        <f>"ISNULL("&amp;L38&amp;", 0) as "&amp;O38&amp;", "</f>
        <v xml:space="preserve">ISNULL(pv.[CS], 0) as CS, </v>
      </c>
      <c r="O38" t="s">
        <v>116</v>
      </c>
    </row>
    <row r="39" spans="12:15" x14ac:dyDescent="0.25">
      <c r="L39" t="s">
        <v>145</v>
      </c>
      <c r="M39" t="str">
        <f>"ISNULL("&amp;L39&amp;", 0) as "&amp;O39&amp;", "</f>
        <v xml:space="preserve">ISNULL(pv.[F], 0) as F, </v>
      </c>
      <c r="O39" t="s">
        <v>103</v>
      </c>
    </row>
    <row r="40" spans="12:15" x14ac:dyDescent="0.25">
      <c r="L40" t="s">
        <v>146</v>
      </c>
      <c r="M40" t="str">
        <f>"ISNULL("&amp;L40&amp;", 0) as "&amp;O40&amp;", "</f>
        <v xml:space="preserve">ISNULL(pv.[Y], 0) as Y, </v>
      </c>
      <c r="O40" t="s">
        <v>136</v>
      </c>
    </row>
    <row r="41" spans="12:15" x14ac:dyDescent="0.25">
      <c r="L41" t="s">
        <v>147</v>
      </c>
      <c r="M41" t="str">
        <f>"ISNULL("&amp;L41&amp;", 0) as "&amp;O41&amp;", "</f>
        <v xml:space="preserve">ISNULL(pv.[G], 0) as G, </v>
      </c>
      <c r="O41" t="s">
        <v>104</v>
      </c>
    </row>
    <row r="42" spans="12:15" x14ac:dyDescent="0.25">
      <c r="L42" t="s">
        <v>148</v>
      </c>
      <c r="M42" t="str">
        <f>"ISNULL("&amp;L42&amp;", 0) as "&amp;O42&amp;", "</f>
        <v xml:space="preserve">ISNULL(pv.[G1], 0) as G1, </v>
      </c>
      <c r="O42" t="s">
        <v>105</v>
      </c>
    </row>
    <row r="43" spans="12:15" x14ac:dyDescent="0.25">
      <c r="L43" t="s">
        <v>149</v>
      </c>
      <c r="M43" t="str">
        <f>"ISNULL("&amp;L43&amp;", 0) as "&amp;O43&amp;", "</f>
        <v xml:space="preserve">ISNULL(pv.[H], 0) as H, </v>
      </c>
      <c r="O43" t="s">
        <v>107</v>
      </c>
    </row>
    <row r="44" spans="12:15" x14ac:dyDescent="0.25">
      <c r="L44" t="s">
        <v>150</v>
      </c>
      <c r="M44" t="str">
        <f>"ISNULL("&amp;L44&amp;", 0) as "&amp;O44&amp;", "</f>
        <v xml:space="preserve">ISNULL(pv.[I], 0) as I, </v>
      </c>
      <c r="O44" t="s">
        <v>108</v>
      </c>
    </row>
    <row r="45" spans="12:15" x14ac:dyDescent="0.25">
      <c r="L45" t="s">
        <v>151</v>
      </c>
      <c r="M45" t="str">
        <f>"ISNULL("&amp;L45&amp;", 0) as "&amp;O45&amp;", "</f>
        <v xml:space="preserve">ISNULL(pv.[J], 0) as J, </v>
      </c>
      <c r="O45" t="s">
        <v>106</v>
      </c>
    </row>
    <row r="46" spans="12:15" x14ac:dyDescent="0.25">
      <c r="L46" t="s">
        <v>152</v>
      </c>
      <c r="M46" t="str">
        <f>"ISNULL("&amp;L46&amp;", 0) as "&amp;O46&amp;", "</f>
        <v xml:space="preserve">ISNULL(pv.[K], 0) as K, </v>
      </c>
      <c r="O46" t="s">
        <v>110</v>
      </c>
    </row>
    <row r="47" spans="12:15" x14ac:dyDescent="0.25">
      <c r="L47" t="s">
        <v>153</v>
      </c>
      <c r="M47" t="str">
        <f>"ISNULL("&amp;L47&amp;", 0) as "&amp;O47&amp;", "</f>
        <v xml:space="preserve">ISNULL(pv.[M], 0) as M, </v>
      </c>
      <c r="O47" t="s">
        <v>112</v>
      </c>
    </row>
    <row r="48" spans="12:15" x14ac:dyDescent="0.25">
      <c r="L48" t="s">
        <v>154</v>
      </c>
      <c r="M48" t="str">
        <f>"ISNULL("&amp;L48&amp;", 0) as "&amp;O48&amp;", "</f>
        <v xml:space="preserve">ISNULL(pv.[MS], 0) as MS, </v>
      </c>
      <c r="O48" t="s">
        <v>114</v>
      </c>
    </row>
    <row r="49" spans="12:18" x14ac:dyDescent="0.25">
      <c r="L49" t="s">
        <v>155</v>
      </c>
      <c r="M49" t="str">
        <f>"ISNULL("&amp;L49&amp;", 0) as "&amp;O49&amp;", "</f>
        <v xml:space="preserve">ISNULL(pv.[MU], 0) as MU, </v>
      </c>
      <c r="O49" t="s">
        <v>115</v>
      </c>
    </row>
    <row r="50" spans="12:18" x14ac:dyDescent="0.25">
      <c r="L50" t="s">
        <v>156</v>
      </c>
      <c r="M50" t="str">
        <f>"ISNULL("&amp;L50&amp;", 0) as "&amp;O50&amp;", "</f>
        <v xml:space="preserve">ISNULL(pv.[N_Cblow], 0) as N_Cblow, </v>
      </c>
      <c r="O50" t="s">
        <v>142</v>
      </c>
    </row>
    <row r="51" spans="12:18" x14ac:dyDescent="0.25">
      <c r="L51" t="s">
        <v>157</v>
      </c>
      <c r="M51" t="str">
        <f>"ISNULL("&amp;L51&amp;", 0) as "&amp;O51&amp;", "</f>
        <v xml:space="preserve">ISNULL(pv.[P], 0) as P, </v>
      </c>
      <c r="O51" t="s">
        <v>109</v>
      </c>
    </row>
    <row r="52" spans="12:18" x14ac:dyDescent="0.25">
      <c r="L52" t="s">
        <v>158</v>
      </c>
      <c r="M52" t="str">
        <f>"ISNULL("&amp;L52&amp;", 0) as "&amp;O52&amp;", "</f>
        <v xml:space="preserve">ISNULL(pv.[R], 0) as R, </v>
      </c>
      <c r="O52" t="s">
        <v>113</v>
      </c>
    </row>
    <row r="53" spans="12:18" x14ac:dyDescent="0.25">
      <c r="L53" t="s">
        <v>141</v>
      </c>
      <c r="M53" t="str">
        <f>"ISNULL("&amp;L53&amp;", 0) as "&amp;O53</f>
        <v>ISNULL(pv.[S], 0) as S</v>
      </c>
      <c r="O53" t="s">
        <v>111</v>
      </c>
    </row>
    <row r="57" spans="12:18" x14ac:dyDescent="0.25">
      <c r="R57">
        <f>0/100</f>
        <v>0</v>
      </c>
    </row>
    <row r="58" spans="12:18" x14ac:dyDescent="0.25">
      <c r="R58">
        <f>100/1</f>
        <v>100</v>
      </c>
    </row>
    <row r="60" spans="12:18" x14ac:dyDescent="0.25">
      <c r="L60" t="s">
        <v>160</v>
      </c>
      <c r="M60" t="str">
        <f>"ISNULL("&amp;L60&amp;", 0) as "&amp;O60&amp;", "</f>
        <v xml:space="preserve">ISNULL(pv.[B_AllStage], 0) as B_AllStage, </v>
      </c>
      <c r="O60" t="s">
        <v>173</v>
      </c>
    </row>
    <row r="61" spans="12:18" x14ac:dyDescent="0.25">
      <c r="L61" t="s">
        <v>161</v>
      </c>
      <c r="M61" t="str">
        <f>"ISNULL("&amp;L61&amp;", 0) as "&amp;O61&amp;", "</f>
        <v xml:space="preserve">ISNULL(pv.[TF], 0) as TF, </v>
      </c>
      <c r="O61" t="s">
        <v>138</v>
      </c>
    </row>
    <row r="62" spans="12:18" x14ac:dyDescent="0.25">
      <c r="L62" t="s">
        <v>162</v>
      </c>
      <c r="M62" t="str">
        <f>"ISNULL("&amp;L62&amp;", 0) as "&amp;O62&amp;", "</f>
        <v xml:space="preserve">ISNULL(pv.[C1_AllStage], 0) as C1_AllStage, </v>
      </c>
      <c r="O62" t="s">
        <v>174</v>
      </c>
    </row>
    <row r="63" spans="12:18" x14ac:dyDescent="0.25">
      <c r="L63" t="s">
        <v>163</v>
      </c>
      <c r="M63" t="str">
        <f>"ISNULL("&amp;L63&amp;", 0) as "&amp;O63&amp;", "</f>
        <v xml:space="preserve">ISNULL(pv.[D], 0) as D, </v>
      </c>
      <c r="O63" t="s">
        <v>102</v>
      </c>
    </row>
    <row r="64" spans="12:18" x14ac:dyDescent="0.25">
      <c r="L64" t="s">
        <v>164</v>
      </c>
      <c r="M64" t="str">
        <f>"ISNULL("&amp;L64&amp;", 0) as "&amp;O64&amp;", "</f>
        <v xml:space="preserve">ISNULL(pv.[DO], 0) as DO, </v>
      </c>
      <c r="O64" t="s">
        <v>131</v>
      </c>
    </row>
    <row r="65" spans="12:15" x14ac:dyDescent="0.25">
      <c r="L65" t="s">
        <v>165</v>
      </c>
      <c r="M65" t="str">
        <f>"ISNULL("&amp;L65&amp;", 0) as "&amp;O65&amp;", "</f>
        <v xml:space="preserve">ISNULL(pv.[L], 0) as L, </v>
      </c>
      <c r="O65" t="s">
        <v>175</v>
      </c>
    </row>
    <row r="66" spans="12:15" x14ac:dyDescent="0.25">
      <c r="L66" t="s">
        <v>166</v>
      </c>
      <c r="M66" t="str">
        <f>"ISNULL("&amp;L66&amp;", 0) as "&amp;O66&amp;", "</f>
        <v xml:space="preserve">ISNULL(pv.[N_AllStage], 0) as N_AllStage, </v>
      </c>
      <c r="O66" t="s">
        <v>176</v>
      </c>
    </row>
    <row r="67" spans="12:15" x14ac:dyDescent="0.25">
      <c r="L67" t="s">
        <v>167</v>
      </c>
      <c r="M67" t="str">
        <f>"ISNULL("&amp;L67&amp;", 0) as "&amp;O67&amp;", "</f>
        <v xml:space="preserve">ISNULL(pv.[TC], 0) as TC, </v>
      </c>
      <c r="O67" t="s">
        <v>119</v>
      </c>
    </row>
    <row r="68" spans="12:15" x14ac:dyDescent="0.25">
      <c r="L68" t="s">
        <v>168</v>
      </c>
      <c r="M68" t="str">
        <f>"ISNULL("&amp;L68&amp;", 0) as "&amp;O68&amp;", "</f>
        <v xml:space="preserve">ISNULL(pv.[O], 0) as O, </v>
      </c>
      <c r="O68" t="s">
        <v>120</v>
      </c>
    </row>
    <row r="69" spans="12:15" x14ac:dyDescent="0.25">
      <c r="L69" t="s">
        <v>169</v>
      </c>
      <c r="M69" t="str">
        <f>"ISNULL("&amp;L69&amp;", 0) as "&amp;O69&amp;", "</f>
        <v xml:space="preserve">ISNULL(pv.[N1], 0) as N1, </v>
      </c>
      <c r="O69" t="s">
        <v>123</v>
      </c>
    </row>
    <row r="70" spans="12:15" x14ac:dyDescent="0.25">
      <c r="L70" t="s">
        <v>143</v>
      </c>
      <c r="M70" t="str">
        <f>"ISNULL("&amp;L70&amp;", 0) as "&amp;O70&amp;", "</f>
        <v xml:space="preserve">ISNULL(pv.[C], 0) as C, </v>
      </c>
      <c r="O70" t="s">
        <v>130</v>
      </c>
    </row>
    <row r="71" spans="12:15" x14ac:dyDescent="0.25">
      <c r="L71" t="s">
        <v>170</v>
      </c>
      <c r="M71" t="str">
        <f>"ISNULL("&amp;L71&amp;", 0) as "&amp;O71&amp;", "</f>
        <v xml:space="preserve">ISNULL(pv.[E], 0) as E, </v>
      </c>
      <c r="O71" t="s">
        <v>132</v>
      </c>
    </row>
    <row r="72" spans="12:15" x14ac:dyDescent="0.25">
      <c r="L72" t="s">
        <v>171</v>
      </c>
      <c r="M72" t="str">
        <f>"ISNULL("&amp;L72&amp;", 0) as "&amp;O72&amp;", "</f>
        <v xml:space="preserve">ISNULL(pv.[A1], 0) as A1, </v>
      </c>
      <c r="O72" t="s">
        <v>133</v>
      </c>
    </row>
    <row r="73" spans="12:15" x14ac:dyDescent="0.25">
      <c r="L73" t="s">
        <v>172</v>
      </c>
      <c r="M73" t="str">
        <f>"ISNULL("&amp;L73&amp;", 0) as "&amp;O73&amp;", "</f>
        <v xml:space="preserve">ISNULL(pv.[U], 0) as U, </v>
      </c>
      <c r="O73" t="s">
        <v>135</v>
      </c>
    </row>
    <row r="74" spans="12:15" x14ac:dyDescent="0.25">
      <c r="L74" t="s">
        <v>146</v>
      </c>
      <c r="M74" t="str">
        <f>"ISNULL("&amp;L74&amp;", 0) as "&amp;O74&amp;", "</f>
        <v xml:space="preserve">ISNULL(pv.[Y], 0) as Y, </v>
      </c>
      <c r="O74" t="s">
        <v>136</v>
      </c>
    </row>
    <row r="75" spans="12:15" x14ac:dyDescent="0.25">
      <c r="L75" t="s">
        <v>159</v>
      </c>
      <c r="M75" t="str">
        <f>"ISNULL("&amp;L75&amp;", 0) as "&amp;O75</f>
        <v>ISNULL(pv.[CP], 0) as CP</v>
      </c>
      <c r="O75" t="s">
        <v>139</v>
      </c>
    </row>
  </sheetData>
  <mergeCells count="27">
    <mergeCell ref="AH3:AH4"/>
    <mergeCell ref="AI3:AI4"/>
    <mergeCell ref="AJ3:AJ4"/>
    <mergeCell ref="AK3:AK4"/>
    <mergeCell ref="A8:E8"/>
    <mergeCell ref="A2:A4"/>
    <mergeCell ref="B2:B4"/>
    <mergeCell ref="C2:C4"/>
    <mergeCell ref="D2:D4"/>
    <mergeCell ref="R3:R4"/>
    <mergeCell ref="S3:S4"/>
    <mergeCell ref="Z3:Z4"/>
    <mergeCell ref="AA3:AA4"/>
    <mergeCell ref="AC3:AC4"/>
    <mergeCell ref="AG3:AG4"/>
    <mergeCell ref="I3:I4"/>
    <mergeCell ref="J3:J4"/>
    <mergeCell ref="K3:K4"/>
    <mergeCell ref="M3:M4"/>
    <mergeCell ref="O3:O4"/>
    <mergeCell ref="P3:P4"/>
    <mergeCell ref="L2:P2"/>
    <mergeCell ref="Q2:AG2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31"/>
  <sheetViews>
    <sheetView workbookViewId="0">
      <selection activeCell="I22" sqref="I22"/>
    </sheetView>
  </sheetViews>
  <sheetFormatPr defaultRowHeight="15" x14ac:dyDescent="0.25"/>
  <cols>
    <col min="5" max="5" width="36.85546875" bestFit="1" customWidth="1"/>
    <col min="7" max="7" width="11.28515625" customWidth="1"/>
  </cols>
  <sheetData>
    <row r="5" spans="1:13" x14ac:dyDescent="0.25">
      <c r="H5" s="30">
        <f>IFERROR((((F28+F29)*0.985)+(F30*0.7)+(AVERAGE([1]Other!C6:C13,[1]Other!G6:G13)/100)*K14)/([1]Other!E16+G25),0)</f>
        <v>0</v>
      </c>
    </row>
    <row r="9" spans="1:13" x14ac:dyDescent="0.25">
      <c r="B9" t="s">
        <v>99</v>
      </c>
      <c r="E9" t="s">
        <v>100</v>
      </c>
      <c r="F9" t="s">
        <v>101</v>
      </c>
    </row>
    <row r="10" spans="1:13" x14ac:dyDescent="0.25">
      <c r="A10" t="s">
        <v>102</v>
      </c>
      <c r="B10" t="s">
        <v>55</v>
      </c>
      <c r="D10">
        <v>26</v>
      </c>
      <c r="E10">
        <v>1</v>
      </c>
      <c r="F10">
        <v>26</v>
      </c>
    </row>
    <row r="11" spans="1:13" x14ac:dyDescent="0.25">
      <c r="A11" t="s">
        <v>103</v>
      </c>
      <c r="B11" t="s">
        <v>28</v>
      </c>
      <c r="D11">
        <v>0</v>
      </c>
      <c r="E11">
        <v>1</v>
      </c>
      <c r="F11">
        <v>0</v>
      </c>
    </row>
    <row r="12" spans="1:13" x14ac:dyDescent="0.25">
      <c r="A12" t="s">
        <v>104</v>
      </c>
      <c r="B12" t="s">
        <v>56</v>
      </c>
      <c r="D12">
        <v>0</v>
      </c>
      <c r="E12">
        <v>1</v>
      </c>
      <c r="F12">
        <v>0</v>
      </c>
    </row>
    <row r="13" spans="1:13" x14ac:dyDescent="0.25">
      <c r="A13" t="s">
        <v>105</v>
      </c>
      <c r="B13" t="s">
        <v>57</v>
      </c>
      <c r="D13">
        <v>0</v>
      </c>
      <c r="E13">
        <v>1</v>
      </c>
      <c r="F13">
        <v>0</v>
      </c>
    </row>
    <row r="14" spans="1:13" x14ac:dyDescent="0.25">
      <c r="A14" t="s">
        <v>106</v>
      </c>
      <c r="B14" t="s">
        <v>58</v>
      </c>
      <c r="D14">
        <v>18</v>
      </c>
      <c r="E14">
        <v>1</v>
      </c>
      <c r="F14">
        <v>18</v>
      </c>
      <c r="H14" s="34" t="s">
        <v>122</v>
      </c>
      <c r="I14" s="34"/>
      <c r="J14" s="32"/>
      <c r="K14" s="33">
        <f>SUMIF(blow1_code,P14,blow1_wt)+SUMIF(blow2_code,P14,blow2_wt)+SUMIF(blowcu_code,P14,blowcu_wt)</f>
        <v>0</v>
      </c>
      <c r="M14" t="s">
        <v>123</v>
      </c>
    </row>
    <row r="15" spans="1:13" x14ac:dyDescent="0.25">
      <c r="A15" t="s">
        <v>107</v>
      </c>
      <c r="B15" t="s">
        <v>59</v>
      </c>
      <c r="D15">
        <v>4</v>
      </c>
      <c r="E15">
        <v>1</v>
      </c>
      <c r="F15">
        <v>4</v>
      </c>
    </row>
    <row r="16" spans="1:13" x14ac:dyDescent="0.25">
      <c r="A16" t="s">
        <v>108</v>
      </c>
      <c r="B16" t="s">
        <v>60</v>
      </c>
      <c r="D16">
        <v>0</v>
      </c>
      <c r="E16">
        <v>1</v>
      </c>
      <c r="F16">
        <v>0</v>
      </c>
    </row>
    <row r="17" spans="1:7" x14ac:dyDescent="0.25">
      <c r="A17" t="s">
        <v>109</v>
      </c>
      <c r="B17" t="s">
        <v>38</v>
      </c>
      <c r="D17">
        <v>0</v>
      </c>
      <c r="E17">
        <v>1</v>
      </c>
      <c r="F17">
        <v>0</v>
      </c>
    </row>
    <row r="18" spans="1:7" x14ac:dyDescent="0.25">
      <c r="A18" t="s">
        <v>110</v>
      </c>
      <c r="B18" t="s">
        <v>61</v>
      </c>
      <c r="D18">
        <v>4</v>
      </c>
      <c r="E18">
        <v>1</v>
      </c>
      <c r="F18">
        <v>4</v>
      </c>
    </row>
    <row r="19" spans="1:7" x14ac:dyDescent="0.25">
      <c r="A19" t="s">
        <v>111</v>
      </c>
      <c r="B19" t="s">
        <v>42</v>
      </c>
      <c r="D19">
        <v>0</v>
      </c>
      <c r="E19">
        <v>1</v>
      </c>
      <c r="F19">
        <v>0</v>
      </c>
    </row>
    <row r="20" spans="1:7" x14ac:dyDescent="0.25">
      <c r="A20" t="s">
        <v>112</v>
      </c>
      <c r="B20" t="s">
        <v>39</v>
      </c>
      <c r="D20">
        <v>0</v>
      </c>
      <c r="E20">
        <v>1</v>
      </c>
      <c r="F20">
        <v>0</v>
      </c>
    </row>
    <row r="21" spans="1:7" x14ac:dyDescent="0.25">
      <c r="A21" t="s">
        <v>113</v>
      </c>
      <c r="B21" t="s">
        <v>41</v>
      </c>
      <c r="D21">
        <v>0</v>
      </c>
      <c r="E21">
        <v>1</v>
      </c>
      <c r="F21">
        <v>0</v>
      </c>
    </row>
    <row r="22" spans="1:7" x14ac:dyDescent="0.25">
      <c r="A22" t="s">
        <v>114</v>
      </c>
      <c r="B22" t="s">
        <v>62</v>
      </c>
      <c r="D22">
        <v>0</v>
      </c>
      <c r="E22">
        <v>1</v>
      </c>
      <c r="F22">
        <v>0</v>
      </c>
    </row>
    <row r="23" spans="1:7" x14ac:dyDescent="0.25">
      <c r="A23" t="s">
        <v>115</v>
      </c>
      <c r="B23" t="s">
        <v>63</v>
      </c>
      <c r="D23">
        <v>0</v>
      </c>
      <c r="E23">
        <v>1</v>
      </c>
      <c r="F23">
        <v>0</v>
      </c>
    </row>
    <row r="24" spans="1:7" x14ac:dyDescent="0.25">
      <c r="A24" t="s">
        <v>116</v>
      </c>
      <c r="B24" t="s">
        <v>64</v>
      </c>
      <c r="D24">
        <v>0</v>
      </c>
      <c r="E24">
        <v>1</v>
      </c>
      <c r="F24">
        <v>0</v>
      </c>
    </row>
    <row r="25" spans="1:7" x14ac:dyDescent="0.25">
      <c r="F25">
        <v>52</v>
      </c>
      <c r="G25" s="31">
        <f>((F12+F13+F14+F15+F16)*0.99)+(F17*0.6)+(F18*0.8)+(F19*0.77)+(F20*0.06)+(F21*0.97)+(F10*0.6)+(F22*0.81)+(F11*0.23)+(F23*0.9359)</f>
        <v>40.58</v>
      </c>
    </row>
    <row r="27" spans="1:7" x14ac:dyDescent="0.25">
      <c r="D27" t="s">
        <v>117</v>
      </c>
      <c r="E27" t="s">
        <v>100</v>
      </c>
      <c r="F27" t="s">
        <v>101</v>
      </c>
    </row>
    <row r="28" spans="1:7" x14ac:dyDescent="0.25">
      <c r="A28" t="s">
        <v>118</v>
      </c>
      <c r="B28" t="s">
        <v>82</v>
      </c>
      <c r="D28">
        <v>0</v>
      </c>
      <c r="E28">
        <v>1</v>
      </c>
      <c r="F28">
        <v>0</v>
      </c>
    </row>
    <row r="29" spans="1:7" x14ac:dyDescent="0.25">
      <c r="A29" t="s">
        <v>119</v>
      </c>
      <c r="B29" t="s">
        <v>83</v>
      </c>
      <c r="D29">
        <v>0</v>
      </c>
      <c r="E29">
        <v>1</v>
      </c>
      <c r="F29">
        <v>0</v>
      </c>
    </row>
    <row r="30" spans="1:7" x14ac:dyDescent="0.25">
      <c r="A30" t="s">
        <v>120</v>
      </c>
      <c r="B30" t="s">
        <v>121</v>
      </c>
      <c r="D30">
        <v>0</v>
      </c>
      <c r="E30">
        <v>1</v>
      </c>
      <c r="F30">
        <v>0</v>
      </c>
    </row>
    <row r="31" spans="1:7" x14ac:dyDescent="0.25">
      <c r="F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F31"/>
  <sheetViews>
    <sheetView workbookViewId="0">
      <selection activeCell="E16" sqref="E16"/>
    </sheetView>
  </sheetViews>
  <sheetFormatPr defaultRowHeight="15" x14ac:dyDescent="0.25"/>
  <cols>
    <col min="1" max="1" width="3.85546875" bestFit="1" customWidth="1"/>
    <col min="2" max="2" width="22" bestFit="1" customWidth="1"/>
  </cols>
  <sheetData>
    <row r="16" spans="1:6" x14ac:dyDescent="0.25">
      <c r="A16" s="35"/>
      <c r="B16" s="35"/>
      <c r="C16" s="36" t="s">
        <v>124</v>
      </c>
      <c r="D16" s="37">
        <f>IFERROR(AVERAGE(C6:C13,G6:G13)/100,0)</f>
        <v>0</v>
      </c>
      <c r="E16" s="38">
        <f>(D16*F29)+(D16*F21)+(F22*0.55)+(F24*0.7)+(F25*0.66)+(F26*0.3622)+(F27*0.98)+(F28*0.6)+(F30*0.07)+(F31*0.77)+'[3]Dore-Reverts'!I14+'[3]Dore-Reverts'!J14</f>
        <v>0</v>
      </c>
      <c r="F16" s="39"/>
    </row>
    <row r="17" spans="1:6" x14ac:dyDescent="0.25">
      <c r="A17" s="35"/>
      <c r="B17" s="35"/>
      <c r="C17" s="36"/>
      <c r="D17" s="40"/>
      <c r="E17" s="35"/>
      <c r="F17" s="39"/>
    </row>
    <row r="18" spans="1:6" x14ac:dyDescent="0.25">
      <c r="A18" s="35"/>
      <c r="B18" s="35"/>
      <c r="C18" s="36"/>
      <c r="D18" s="41"/>
      <c r="E18" s="35"/>
      <c r="F18" s="39"/>
    </row>
    <row r="19" spans="1:6" x14ac:dyDescent="0.25">
      <c r="A19" s="35"/>
      <c r="B19" s="35"/>
      <c r="C19" s="36"/>
      <c r="D19" s="41"/>
      <c r="E19" s="35"/>
      <c r="F19" s="39"/>
    </row>
    <row r="20" spans="1:6" x14ac:dyDescent="0.25">
      <c r="A20" s="35"/>
      <c r="B20" s="42" t="s">
        <v>125</v>
      </c>
      <c r="C20" s="43" t="s">
        <v>126</v>
      </c>
      <c r="D20" s="44" t="s">
        <v>127</v>
      </c>
      <c r="E20" s="44" t="s">
        <v>100</v>
      </c>
      <c r="F20" s="45" t="s">
        <v>101</v>
      </c>
    </row>
    <row r="21" spans="1:6" x14ac:dyDescent="0.25">
      <c r="A21" s="46" t="s">
        <v>128</v>
      </c>
      <c r="B21" s="47" t="s">
        <v>84</v>
      </c>
      <c r="C21" s="48">
        <f t="shared" ref="C21:C28" si="0">SUMIF(blow1_code,A21,blow1_wt)+SUMIF(blow2_code,A21,blow2_wt)+SUMIF(blowcu_code,A21,blowcu_wt)</f>
        <v>23</v>
      </c>
      <c r="D21" s="49" t="s">
        <v>129</v>
      </c>
      <c r="E21" s="49">
        <v>1</v>
      </c>
      <c r="F21" s="48">
        <f t="shared" ref="F21:F29" si="1">C21*E21</f>
        <v>23</v>
      </c>
    </row>
    <row r="22" spans="1:6" x14ac:dyDescent="0.25">
      <c r="A22" s="46" t="s">
        <v>130</v>
      </c>
      <c r="B22" s="47" t="s">
        <v>20</v>
      </c>
      <c r="C22" s="48">
        <f t="shared" si="0"/>
        <v>0</v>
      </c>
      <c r="D22" s="49" t="s">
        <v>129</v>
      </c>
      <c r="E22" s="49">
        <v>1</v>
      </c>
      <c r="F22" s="48">
        <f t="shared" si="1"/>
        <v>0</v>
      </c>
    </row>
    <row r="23" spans="1:6" x14ac:dyDescent="0.25">
      <c r="A23" s="46" t="s">
        <v>131</v>
      </c>
      <c r="B23" s="47" t="s">
        <v>85</v>
      </c>
      <c r="C23" s="50">
        <f t="shared" si="0"/>
        <v>2.3010000000000002</v>
      </c>
      <c r="D23" s="49" t="s">
        <v>129</v>
      </c>
      <c r="E23" s="49">
        <v>1</v>
      </c>
      <c r="F23" s="50">
        <f t="shared" si="1"/>
        <v>2.3010000000000002</v>
      </c>
    </row>
    <row r="24" spans="1:6" x14ac:dyDescent="0.25">
      <c r="A24" s="46" t="s">
        <v>132</v>
      </c>
      <c r="B24" s="47" t="s">
        <v>86</v>
      </c>
      <c r="C24" s="48">
        <f t="shared" si="0"/>
        <v>0</v>
      </c>
      <c r="D24" s="49" t="s">
        <v>129</v>
      </c>
      <c r="E24" s="49">
        <v>1</v>
      </c>
      <c r="F24" s="48">
        <f t="shared" si="1"/>
        <v>0</v>
      </c>
    </row>
    <row r="25" spans="1:6" x14ac:dyDescent="0.25">
      <c r="A25" s="46" t="s">
        <v>133</v>
      </c>
      <c r="B25" s="47" t="s">
        <v>87</v>
      </c>
      <c r="C25" s="48">
        <f t="shared" si="0"/>
        <v>0</v>
      </c>
      <c r="D25" s="49" t="s">
        <v>129</v>
      </c>
      <c r="E25" s="49">
        <v>1</v>
      </c>
      <c r="F25" s="48">
        <f t="shared" si="1"/>
        <v>0</v>
      </c>
    </row>
    <row r="26" spans="1:6" x14ac:dyDescent="0.25">
      <c r="A26" s="46" t="s">
        <v>134</v>
      </c>
      <c r="B26" s="51" t="s">
        <v>88</v>
      </c>
      <c r="C26" s="48">
        <f>SUMIF(blow1_code,A26,blow1_wt)+SUMIF(blow2_code,A26,blow2_wt)</f>
        <v>0</v>
      </c>
      <c r="D26" s="49" t="s">
        <v>129</v>
      </c>
      <c r="E26" s="49">
        <v>1</v>
      </c>
      <c r="F26" s="48">
        <f t="shared" si="1"/>
        <v>0</v>
      </c>
    </row>
    <row r="27" spans="1:6" x14ac:dyDescent="0.25">
      <c r="A27" s="46" t="s">
        <v>135</v>
      </c>
      <c r="B27" s="52" t="s">
        <v>89</v>
      </c>
      <c r="C27" s="48">
        <f t="shared" si="0"/>
        <v>0</v>
      </c>
      <c r="D27" s="49" t="s">
        <v>129</v>
      </c>
      <c r="E27" s="49">
        <v>1</v>
      </c>
      <c r="F27" s="48">
        <f t="shared" si="1"/>
        <v>0</v>
      </c>
    </row>
    <row r="28" spans="1:6" x14ac:dyDescent="0.25">
      <c r="A28" s="46" t="s">
        <v>136</v>
      </c>
      <c r="B28" s="53" t="s">
        <v>90</v>
      </c>
      <c r="C28" s="48">
        <f t="shared" si="0"/>
        <v>0</v>
      </c>
      <c r="D28" s="49" t="s">
        <v>129</v>
      </c>
      <c r="E28" s="49">
        <v>1</v>
      </c>
      <c r="F28" s="48">
        <f t="shared" si="1"/>
        <v>0</v>
      </c>
    </row>
    <row r="29" spans="1:6" x14ac:dyDescent="0.25">
      <c r="A29" s="46" t="s">
        <v>137</v>
      </c>
      <c r="B29" s="53" t="s">
        <v>91</v>
      </c>
      <c r="C29" s="48">
        <f>SUMIF(blow1_code,A29,blow1_wt)+SUMIF(blow2_code,A29,blow2_wt)+SUMIF(blowcu_code,A29,blowcu_wt)+SUMIF(blow1_code,A30,blow1_wt)+SUMIF(blow2_code,A30,blow2_wt)+SUMIF(blowcu_code,A30,blowcu_wt)</f>
        <v>197</v>
      </c>
      <c r="D29" s="49" t="s">
        <v>129</v>
      </c>
      <c r="E29" s="49">
        <v>1</v>
      </c>
      <c r="F29" s="48">
        <f t="shared" si="1"/>
        <v>197</v>
      </c>
    </row>
    <row r="30" spans="1:6" x14ac:dyDescent="0.25">
      <c r="A30" s="46" t="s">
        <v>138</v>
      </c>
      <c r="B30" s="53" t="s">
        <v>92</v>
      </c>
      <c r="C30" s="48">
        <f>SUMIF(blow1_code,G30,blow1_wt)+SUMIF(blow2_code,G30,blow2_wt)+SUMIF(blowcu_code,G30,blowcu_wt)</f>
        <v>0</v>
      </c>
      <c r="D30" s="49" t="s">
        <v>129</v>
      </c>
      <c r="E30" s="49">
        <v>1</v>
      </c>
      <c r="F30" s="48">
        <f>C30*E30</f>
        <v>0</v>
      </c>
    </row>
    <row r="31" spans="1:6" x14ac:dyDescent="0.25">
      <c r="A31" s="46" t="s">
        <v>139</v>
      </c>
      <c r="B31" s="54" t="s">
        <v>93</v>
      </c>
      <c r="C31" s="48">
        <f>SUMIF(blow1_code,G31,blow1_wt)+SUMIF(blow2_code,G31,blow2_wt)+SUMIF(blowcu_code,G31,blowcu_wt)</f>
        <v>0</v>
      </c>
      <c r="D31" s="49" t="s">
        <v>129</v>
      </c>
      <c r="E31" s="49">
        <v>1</v>
      </c>
      <c r="F31" s="48">
        <f>C31*E31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2" sqref="E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X1</vt:lpstr>
      <vt:lpstr>X2</vt:lpstr>
    </vt:vector>
  </TitlesOfParts>
  <Company>PASAR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rltan</dc:creator>
  <cp:lastModifiedBy>rltan</cp:lastModifiedBy>
  <dcterms:created xsi:type="dcterms:W3CDTF">2015-06-17T01:18:37Z</dcterms:created>
  <dcterms:modified xsi:type="dcterms:W3CDTF">2015-06-18T07:51:29Z</dcterms:modified>
</cp:coreProperties>
</file>