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tan\My Documents\Visual Studio 2012\PASAROperations\ExcelReference\"/>
    </mc:Choice>
  </mc:AlternateContent>
  <bookViews>
    <workbookView xWindow="0" yWindow="0" windowWidth="28800" windowHeight="12375"/>
  </bookViews>
  <sheets>
    <sheet name="New Cycle" sheetId="1" r:id="rId1"/>
    <sheet name="Edit Cycle" sheetId="2" r:id="rId2"/>
    <sheet name="Ongoing Cycle" sheetId="3" r:id="rId3"/>
    <sheet name="ActivityCode" sheetId="4" r:id="rId4"/>
    <sheet name="Cycles" sheetId="5" r:id="rId5"/>
    <sheet name="CF1_127" sheetId="6" r:id="rId6"/>
    <sheet name="Logsheet_Design" sheetId="7" r:id="rId7"/>
    <sheet name="EmployeeShift" sheetId="8" r:id="rId8"/>
    <sheet name="80Cycles" sheetId="9" r:id="rId9"/>
    <sheet name="Activity Sender" sheetId="10" r:id="rId10"/>
    <sheet name="Cycle Sender" sheetId="11" r:id="rId11"/>
    <sheet name="SilicaRequirement" sheetId="12" r:id="rId12"/>
    <sheet name="SilicaFormula" sheetId="13" r:id="rId13"/>
    <sheet name="Sheet1" sheetId="14" r:id="rId14"/>
  </sheets>
  <calcPr calcId="152511"/>
</workbook>
</file>

<file path=xl/calcChain.xml><?xml version="1.0" encoding="utf-8"?>
<calcChain xmlns="http://schemas.openxmlformats.org/spreadsheetml/2006/main">
  <c r="U3" i="14" l="1"/>
  <c r="U4" i="14"/>
  <c r="U8" i="14"/>
  <c r="U9" i="14"/>
  <c r="U10" i="14"/>
  <c r="U5" i="14"/>
  <c r="U6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7" i="14"/>
  <c r="F6" i="13"/>
  <c r="K9" i="13"/>
  <c r="F16" i="10" l="1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4" i="10"/>
  <c r="V28" i="10" l="1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27" i="10"/>
  <c r="P90" i="10"/>
  <c r="P91" i="10"/>
  <c r="P92" i="10"/>
  <c r="R92" i="10" s="1"/>
  <c r="P93" i="10"/>
  <c r="W93" i="10" s="1"/>
  <c r="P94" i="10"/>
  <c r="W94" i="10" s="1"/>
  <c r="P95" i="10"/>
  <c r="X95" i="10" s="1"/>
  <c r="P96" i="10"/>
  <c r="R96" i="10" s="1"/>
  <c r="P97" i="10"/>
  <c r="W97" i="10" s="1"/>
  <c r="P98" i="10"/>
  <c r="W98" i="10" s="1"/>
  <c r="P99" i="10"/>
  <c r="X99" i="10" s="1"/>
  <c r="P100" i="10"/>
  <c r="R100" i="10" s="1"/>
  <c r="P89" i="10"/>
  <c r="W89" i="10" l="1"/>
  <c r="W90" i="10"/>
  <c r="X91" i="10"/>
  <c r="Q100" i="10"/>
  <c r="X100" i="10"/>
  <c r="R97" i="10"/>
  <c r="S93" i="10"/>
  <c r="Q92" i="10"/>
  <c r="S97" i="10"/>
  <c r="X92" i="10"/>
  <c r="Q96" i="10"/>
  <c r="X96" i="10"/>
  <c r="R93" i="10"/>
  <c r="S89" i="10"/>
  <c r="Q97" i="10"/>
  <c r="Q93" i="10"/>
  <c r="S98" i="10"/>
  <c r="S94" i="10"/>
  <c r="S90" i="10"/>
  <c r="X97" i="10"/>
  <c r="X93" i="10"/>
  <c r="X89" i="10"/>
  <c r="R98" i="10"/>
  <c r="R94" i="10"/>
  <c r="R90" i="10"/>
  <c r="W100" i="10"/>
  <c r="W96" i="10"/>
  <c r="W92" i="10"/>
  <c r="R89" i="10"/>
  <c r="W99" i="10"/>
  <c r="Q98" i="10"/>
  <c r="Q94" i="10"/>
  <c r="S99" i="10"/>
  <c r="S95" i="10"/>
  <c r="S91" i="10"/>
  <c r="X98" i="10"/>
  <c r="X94" i="10"/>
  <c r="X90" i="10"/>
  <c r="R99" i="10"/>
  <c r="R95" i="10"/>
  <c r="R91" i="10"/>
  <c r="W95" i="10"/>
  <c r="W91" i="10"/>
  <c r="Q99" i="10"/>
  <c r="Q95" i="10"/>
  <c r="S100" i="10"/>
  <c r="S96" i="10"/>
  <c r="S92" i="10"/>
  <c r="D8" i="10" l="1"/>
  <c r="O76" i="11"/>
  <c r="O80" i="11"/>
  <c r="O84" i="11"/>
  <c r="O88" i="11"/>
  <c r="O92" i="11"/>
  <c r="O96" i="11"/>
  <c r="O100" i="11"/>
  <c r="O104" i="11"/>
  <c r="O108" i="11"/>
  <c r="O112" i="11"/>
  <c r="O116" i="11"/>
  <c r="O120" i="11"/>
  <c r="O124" i="11"/>
  <c r="O128" i="11"/>
  <c r="O132" i="11"/>
  <c r="O136" i="11"/>
  <c r="O140" i="11"/>
  <c r="O144" i="11"/>
  <c r="O148" i="11"/>
  <c r="O152" i="11"/>
  <c r="O156" i="11"/>
  <c r="O160" i="11"/>
  <c r="O164" i="11"/>
  <c r="O168" i="11"/>
  <c r="O172" i="11"/>
  <c r="O176" i="11"/>
  <c r="O180" i="11"/>
  <c r="O184" i="11"/>
  <c r="O188" i="11"/>
  <c r="O192" i="11"/>
  <c r="O196" i="11"/>
  <c r="O200" i="11"/>
  <c r="O204" i="11"/>
  <c r="O208" i="11"/>
  <c r="O212" i="11"/>
  <c r="O216" i="11"/>
  <c r="O220" i="11"/>
  <c r="O224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74" i="11"/>
  <c r="R73" i="11"/>
  <c r="N26" i="10"/>
  <c r="G61" i="11"/>
  <c r="G62" i="11"/>
  <c r="G63" i="11"/>
  <c r="G64" i="11"/>
  <c r="O78" i="11" l="1"/>
  <c r="O225" i="11"/>
  <c r="O221" i="11"/>
  <c r="O217" i="11"/>
  <c r="O213" i="11"/>
  <c r="O209" i="11"/>
  <c r="O205" i="11"/>
  <c r="O201" i="11"/>
  <c r="O197" i="11"/>
  <c r="O193" i="11"/>
  <c r="O189" i="11"/>
  <c r="O185" i="11"/>
  <c r="O181" i="11"/>
  <c r="O177" i="11"/>
  <c r="O173" i="11"/>
  <c r="O169" i="11"/>
  <c r="O165" i="11"/>
  <c r="O161" i="11"/>
  <c r="O157" i="11"/>
  <c r="O153" i="11"/>
  <c r="O149" i="11"/>
  <c r="O145" i="11"/>
  <c r="O141" i="11"/>
  <c r="O137" i="11"/>
  <c r="O133" i="11"/>
  <c r="O129" i="11"/>
  <c r="O125" i="11"/>
  <c r="O121" i="11"/>
  <c r="O117" i="11"/>
  <c r="O113" i="11"/>
  <c r="O109" i="11"/>
  <c r="O105" i="11"/>
  <c r="O101" i="11"/>
  <c r="O97" i="11"/>
  <c r="O93" i="11"/>
  <c r="O89" i="11"/>
  <c r="O85" i="11"/>
  <c r="O81" i="11"/>
  <c r="O77" i="11"/>
  <c r="O74" i="11"/>
  <c r="O223" i="11"/>
  <c r="O219" i="11"/>
  <c r="O215" i="11"/>
  <c r="O211" i="11"/>
  <c r="O207" i="11"/>
  <c r="O203" i="11"/>
  <c r="O199" i="11"/>
  <c r="O195" i="11"/>
  <c r="O191" i="11"/>
  <c r="O187" i="11"/>
  <c r="O183" i="11"/>
  <c r="O179" i="11"/>
  <c r="O175" i="11"/>
  <c r="O171" i="11"/>
  <c r="O167" i="11"/>
  <c r="O163" i="11"/>
  <c r="O159" i="11"/>
  <c r="O155" i="11"/>
  <c r="O151" i="11"/>
  <c r="O147" i="11"/>
  <c r="O143" i="11"/>
  <c r="O139" i="11"/>
  <c r="O135" i="11"/>
  <c r="O131" i="11"/>
  <c r="O127" i="11"/>
  <c r="O123" i="11"/>
  <c r="O119" i="11"/>
  <c r="O115" i="11"/>
  <c r="O111" i="11"/>
  <c r="O107" i="11"/>
  <c r="O103" i="11"/>
  <c r="O99" i="11"/>
  <c r="O95" i="11"/>
  <c r="O91" i="11"/>
  <c r="O87" i="11"/>
  <c r="O83" i="11"/>
  <c r="O79" i="11"/>
  <c r="O75" i="11"/>
  <c r="O226" i="11"/>
  <c r="O222" i="11"/>
  <c r="O218" i="11"/>
  <c r="O214" i="11"/>
  <c r="O210" i="11"/>
  <c r="O206" i="11"/>
  <c r="O202" i="11"/>
  <c r="O198" i="11"/>
  <c r="O194" i="11"/>
  <c r="O190" i="11"/>
  <c r="O186" i="11"/>
  <c r="O182" i="11"/>
  <c r="O178" i="11"/>
  <c r="O174" i="11"/>
  <c r="O170" i="11"/>
  <c r="O166" i="11"/>
  <c r="O162" i="11"/>
  <c r="O158" i="11"/>
  <c r="O154" i="11"/>
  <c r="O150" i="11"/>
  <c r="O146" i="11"/>
  <c r="O142" i="11"/>
  <c r="O138" i="11"/>
  <c r="O134" i="11"/>
  <c r="O130" i="11"/>
  <c r="O126" i="11"/>
  <c r="O122" i="11"/>
  <c r="O118" i="11"/>
  <c r="O114" i="11"/>
  <c r="O110" i="11"/>
  <c r="O106" i="11"/>
  <c r="O102" i="11"/>
  <c r="O98" i="11"/>
  <c r="O94" i="11"/>
  <c r="O90" i="11"/>
  <c r="O86" i="11"/>
  <c r="O82" i="11"/>
  <c r="P84" i="10"/>
  <c r="R84" i="10" s="1"/>
  <c r="P88" i="10"/>
  <c r="P83" i="10"/>
  <c r="R83" i="10" s="1"/>
  <c r="P87" i="10"/>
  <c r="P82" i="10"/>
  <c r="R82" i="10" s="1"/>
  <c r="P86" i="10"/>
  <c r="P85" i="10"/>
  <c r="P80" i="10"/>
  <c r="P79" i="10"/>
  <c r="P81" i="10"/>
  <c r="R81" i="10" s="1"/>
  <c r="P59" i="10"/>
  <c r="P63" i="10"/>
  <c r="P67" i="10"/>
  <c r="P71" i="10"/>
  <c r="P75" i="10"/>
  <c r="P28" i="10"/>
  <c r="P32" i="10"/>
  <c r="P36" i="10"/>
  <c r="P40" i="10"/>
  <c r="P44" i="10"/>
  <c r="P48" i="10"/>
  <c r="P52" i="10"/>
  <c r="P56" i="10"/>
  <c r="P76" i="10"/>
  <c r="P37" i="10"/>
  <c r="P49" i="10"/>
  <c r="P58" i="10"/>
  <c r="P62" i="10"/>
  <c r="P66" i="10"/>
  <c r="P70" i="10"/>
  <c r="P74" i="10"/>
  <c r="P78" i="10"/>
  <c r="P31" i="10"/>
  <c r="P35" i="10"/>
  <c r="P39" i="10"/>
  <c r="P43" i="10"/>
  <c r="P47" i="10"/>
  <c r="P51" i="10"/>
  <c r="P55" i="10"/>
  <c r="P68" i="10"/>
  <c r="P29" i="10"/>
  <c r="P41" i="10"/>
  <c r="P53" i="10"/>
  <c r="P57" i="10"/>
  <c r="P61" i="10"/>
  <c r="P65" i="10"/>
  <c r="P69" i="10"/>
  <c r="P73" i="10"/>
  <c r="P77" i="10"/>
  <c r="P30" i="10"/>
  <c r="P34" i="10"/>
  <c r="P38" i="10"/>
  <c r="P42" i="10"/>
  <c r="P46" i="10"/>
  <c r="P50" i="10"/>
  <c r="P54" i="10"/>
  <c r="P60" i="10"/>
  <c r="P64" i="10"/>
  <c r="P72" i="10"/>
  <c r="P33" i="10"/>
  <c r="P45" i="10"/>
  <c r="P27" i="10"/>
  <c r="D7" i="10"/>
  <c r="K61" i="11"/>
  <c r="L61" i="11" s="1"/>
  <c r="K62" i="11"/>
  <c r="L62" i="11" s="1"/>
  <c r="K63" i="11"/>
  <c r="L63" i="11" s="1"/>
  <c r="K64" i="11"/>
  <c r="L64" i="11" s="1"/>
  <c r="H61" i="11"/>
  <c r="M61" i="11" s="1"/>
  <c r="H62" i="11"/>
  <c r="M62" i="11" s="1"/>
  <c r="H63" i="11"/>
  <c r="M63" i="11" s="1"/>
  <c r="H64" i="11"/>
  <c r="M64" i="11" s="1"/>
  <c r="G9" i="11"/>
  <c r="S85" i="10" l="1"/>
  <c r="R85" i="10"/>
  <c r="X85" i="10"/>
  <c r="W85" i="10"/>
  <c r="S83" i="10"/>
  <c r="X83" i="10"/>
  <c r="W83" i="10"/>
  <c r="X87" i="10"/>
  <c r="R87" i="10"/>
  <c r="S87" i="10"/>
  <c r="W87" i="10"/>
  <c r="S82" i="10"/>
  <c r="X82" i="10"/>
  <c r="W82" i="10"/>
  <c r="S84" i="10"/>
  <c r="W84" i="10"/>
  <c r="X84" i="10"/>
  <c r="R86" i="10"/>
  <c r="S86" i="10"/>
  <c r="X86" i="10"/>
  <c r="W86" i="10"/>
  <c r="W88" i="10"/>
  <c r="R88" i="10"/>
  <c r="X88" i="10"/>
  <c r="S88" i="10"/>
  <c r="W81" i="10"/>
  <c r="X81" i="10"/>
  <c r="S81" i="10"/>
  <c r="R80" i="10"/>
  <c r="X80" i="10"/>
  <c r="W80" i="10"/>
  <c r="S80" i="10"/>
  <c r="X79" i="10"/>
  <c r="R79" i="10"/>
  <c r="S79" i="10"/>
  <c r="W79" i="10"/>
  <c r="W50" i="10"/>
  <c r="R50" i="10"/>
  <c r="S50" i="10"/>
  <c r="X50" i="10"/>
  <c r="R53" i="10"/>
  <c r="W53" i="10"/>
  <c r="S53" i="10"/>
  <c r="X53" i="10"/>
  <c r="X39" i="10"/>
  <c r="R39" i="10"/>
  <c r="W39" i="10"/>
  <c r="S39" i="10"/>
  <c r="R56" i="10"/>
  <c r="W56" i="10"/>
  <c r="S56" i="10"/>
  <c r="X56" i="10"/>
  <c r="R59" i="10"/>
  <c r="W59" i="10"/>
  <c r="X59" i="10"/>
  <c r="S59" i="10"/>
  <c r="S33" i="10"/>
  <c r="X33" i="10"/>
  <c r="W33" i="10"/>
  <c r="R33" i="10"/>
  <c r="W54" i="10"/>
  <c r="R54" i="10"/>
  <c r="X54" i="10"/>
  <c r="S54" i="10"/>
  <c r="W38" i="10"/>
  <c r="S38" i="10"/>
  <c r="R38" i="10"/>
  <c r="X38" i="10"/>
  <c r="R73" i="10"/>
  <c r="W73" i="10"/>
  <c r="S73" i="10"/>
  <c r="X73" i="10"/>
  <c r="W57" i="10"/>
  <c r="R57" i="10"/>
  <c r="X57" i="10"/>
  <c r="S57" i="10"/>
  <c r="W68" i="10"/>
  <c r="X68" i="10"/>
  <c r="R68" i="10"/>
  <c r="S68" i="10"/>
  <c r="X43" i="10"/>
  <c r="R43" i="10"/>
  <c r="W43" i="10"/>
  <c r="S43" i="10"/>
  <c r="R78" i="10"/>
  <c r="W78" i="10"/>
  <c r="X78" i="10"/>
  <c r="S78" i="10"/>
  <c r="R62" i="10"/>
  <c r="W62" i="10"/>
  <c r="X62" i="10"/>
  <c r="S62" i="10"/>
  <c r="W76" i="10"/>
  <c r="S76" i="10"/>
  <c r="X76" i="10"/>
  <c r="R76" i="10"/>
  <c r="R44" i="10"/>
  <c r="W44" i="10"/>
  <c r="X44" i="10"/>
  <c r="S44" i="10"/>
  <c r="R28" i="10"/>
  <c r="X28" i="10"/>
  <c r="S28" i="10"/>
  <c r="W28" i="10"/>
  <c r="R63" i="10"/>
  <c r="W63" i="10"/>
  <c r="S63" i="10"/>
  <c r="X63" i="10"/>
  <c r="W72" i="10"/>
  <c r="X72" i="10"/>
  <c r="R72" i="10"/>
  <c r="S72" i="10"/>
  <c r="R69" i="10"/>
  <c r="S69" i="10"/>
  <c r="X69" i="10"/>
  <c r="W69" i="10"/>
  <c r="R74" i="10"/>
  <c r="W74" i="10"/>
  <c r="S74" i="10"/>
  <c r="X74" i="10"/>
  <c r="R75" i="10"/>
  <c r="W75" i="10"/>
  <c r="X75" i="10"/>
  <c r="S75" i="10"/>
  <c r="W45" i="10"/>
  <c r="R45" i="10"/>
  <c r="X45" i="10"/>
  <c r="S45" i="10"/>
  <c r="W60" i="10"/>
  <c r="S60" i="10"/>
  <c r="R60" i="10"/>
  <c r="X60" i="10"/>
  <c r="W42" i="10"/>
  <c r="R42" i="10"/>
  <c r="X42" i="10"/>
  <c r="S42" i="10"/>
  <c r="R77" i="10"/>
  <c r="W77" i="10"/>
  <c r="X77" i="10"/>
  <c r="S77" i="10"/>
  <c r="R61" i="10"/>
  <c r="W61" i="10"/>
  <c r="X61" i="10"/>
  <c r="S61" i="10"/>
  <c r="S29" i="10"/>
  <c r="R29" i="10"/>
  <c r="W29" i="10"/>
  <c r="X29" i="10"/>
  <c r="X47" i="10"/>
  <c r="R47" i="10"/>
  <c r="W47" i="10"/>
  <c r="S47" i="10"/>
  <c r="R31" i="10"/>
  <c r="X31" i="10"/>
  <c r="S31" i="10"/>
  <c r="W31" i="10"/>
  <c r="R66" i="10"/>
  <c r="W66" i="10"/>
  <c r="X66" i="10"/>
  <c r="S66" i="10"/>
  <c r="S37" i="10"/>
  <c r="W37" i="10"/>
  <c r="R37" i="10"/>
  <c r="X37" i="10"/>
  <c r="R48" i="10"/>
  <c r="W48" i="10"/>
  <c r="X48" i="10"/>
  <c r="S48" i="10"/>
  <c r="R32" i="10"/>
  <c r="X32" i="10"/>
  <c r="S32" i="10"/>
  <c r="W32" i="10"/>
  <c r="R67" i="10"/>
  <c r="W67" i="10"/>
  <c r="S67" i="10"/>
  <c r="X67" i="10"/>
  <c r="W34" i="10"/>
  <c r="R34" i="10"/>
  <c r="X34" i="10"/>
  <c r="S34" i="10"/>
  <c r="X55" i="10"/>
  <c r="R55" i="10"/>
  <c r="W55" i="10"/>
  <c r="S55" i="10"/>
  <c r="W58" i="10"/>
  <c r="R58" i="10"/>
  <c r="X58" i="10"/>
  <c r="S58" i="10"/>
  <c r="R40" i="10"/>
  <c r="W40" i="10"/>
  <c r="S40" i="10"/>
  <c r="X40" i="10"/>
  <c r="W27" i="10"/>
  <c r="Q27" i="10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R27" i="10"/>
  <c r="X27" i="10"/>
  <c r="S27" i="10"/>
  <c r="W64" i="10"/>
  <c r="R64" i="10"/>
  <c r="S64" i="10"/>
  <c r="X64" i="10"/>
  <c r="W46" i="10"/>
  <c r="R46" i="10"/>
  <c r="S46" i="10"/>
  <c r="X46" i="10"/>
  <c r="W30" i="10"/>
  <c r="S30" i="10"/>
  <c r="R30" i="10"/>
  <c r="X30" i="10"/>
  <c r="R65" i="10"/>
  <c r="X65" i="10"/>
  <c r="W65" i="10"/>
  <c r="S65" i="10"/>
  <c r="R41" i="10"/>
  <c r="W41" i="10"/>
  <c r="X41" i="10"/>
  <c r="S41" i="10"/>
  <c r="X51" i="10"/>
  <c r="R51" i="10"/>
  <c r="W51" i="10"/>
  <c r="S51" i="10"/>
  <c r="W35" i="10"/>
  <c r="R35" i="10"/>
  <c r="X35" i="10"/>
  <c r="S35" i="10"/>
  <c r="R70" i="10"/>
  <c r="W70" i="10"/>
  <c r="X70" i="10"/>
  <c r="S70" i="10"/>
  <c r="W49" i="10"/>
  <c r="R49" i="10"/>
  <c r="S49" i="10"/>
  <c r="X49" i="10"/>
  <c r="R52" i="10"/>
  <c r="W52" i="10"/>
  <c r="S52" i="10"/>
  <c r="X52" i="10"/>
  <c r="R36" i="10"/>
  <c r="X36" i="10"/>
  <c r="S36" i="10"/>
  <c r="W36" i="10"/>
  <c r="R71" i="10"/>
  <c r="W71" i="10"/>
  <c r="X71" i="10"/>
  <c r="S71" i="10"/>
  <c r="F9" i="11"/>
  <c r="S22" i="6"/>
  <c r="S23" i="6"/>
  <c r="S24" i="6"/>
  <c r="S25" i="6"/>
  <c r="S26" i="6"/>
  <c r="S27" i="6"/>
  <c r="S28" i="6"/>
  <c r="S29" i="6"/>
  <c r="S30" i="6"/>
  <c r="S31" i="6"/>
  <c r="S32" i="6"/>
  <c r="S34" i="6"/>
  <c r="S35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21" i="6"/>
  <c r="S11" i="6"/>
  <c r="S12" i="6"/>
  <c r="S13" i="6"/>
  <c r="S14" i="6"/>
  <c r="S15" i="6"/>
  <c r="S16" i="6"/>
  <c r="S17" i="6"/>
  <c r="S18" i="6"/>
  <c r="S19" i="6"/>
  <c r="S10" i="6"/>
  <c r="J8" i="9" a="1"/>
  <c r="E10" i="11" a="1"/>
  <c r="B8" i="9" a="1"/>
  <c r="N8" i="9" a="1"/>
  <c r="F8" i="9" a="1"/>
  <c r="AF81" i="10" l="1"/>
  <c r="Q82" i="10"/>
  <c r="AF82" i="10" s="1"/>
  <c r="AF76" i="10"/>
  <c r="AF77" i="10"/>
  <c r="AF74" i="10"/>
  <c r="AF80" i="10"/>
  <c r="AF75" i="10"/>
  <c r="AF79" i="10"/>
  <c r="AF78" i="10"/>
  <c r="AF36" i="10"/>
  <c r="AF52" i="10"/>
  <c r="AF65" i="10"/>
  <c r="AF51" i="10"/>
  <c r="AF40" i="10"/>
  <c r="AF67" i="10"/>
  <c r="AF32" i="10"/>
  <c r="AF48" i="10"/>
  <c r="AF66" i="10"/>
  <c r="AF31" i="10"/>
  <c r="AF61" i="10"/>
  <c r="AF69" i="10"/>
  <c r="AF63" i="10"/>
  <c r="AF28" i="10"/>
  <c r="AF44" i="10"/>
  <c r="AF62" i="10"/>
  <c r="AF73" i="10"/>
  <c r="AF59" i="10"/>
  <c r="AF56" i="10"/>
  <c r="AF53" i="10"/>
  <c r="AF58" i="10"/>
  <c r="AF55" i="10"/>
  <c r="AF34" i="10"/>
  <c r="AF47" i="10"/>
  <c r="AF29" i="10"/>
  <c r="AF42" i="10"/>
  <c r="AF45" i="10"/>
  <c r="AF43" i="10"/>
  <c r="AF57" i="10"/>
  <c r="AF54" i="10"/>
  <c r="AF39" i="10"/>
  <c r="AF50" i="10"/>
  <c r="AF70" i="10"/>
  <c r="AF35" i="10"/>
  <c r="AF46" i="10"/>
  <c r="AF64" i="10"/>
  <c r="AF27" i="10"/>
  <c r="AF37" i="10"/>
  <c r="AF60" i="10"/>
  <c r="AF72" i="10"/>
  <c r="AF68" i="10"/>
  <c r="AF38" i="10"/>
  <c r="AF71" i="10"/>
  <c r="AF41" i="10"/>
  <c r="AF49" i="10"/>
  <c r="AF30" i="10"/>
  <c r="AF33" i="10"/>
  <c r="F16" i="11"/>
  <c r="K16" i="11" s="1"/>
  <c r="F24" i="11"/>
  <c r="K24" i="11" s="1"/>
  <c r="F32" i="11"/>
  <c r="K32" i="11" s="1"/>
  <c r="F40" i="11"/>
  <c r="K40" i="11" s="1"/>
  <c r="F48" i="11"/>
  <c r="K48" i="11" s="1"/>
  <c r="F56" i="11"/>
  <c r="K56" i="11" s="1"/>
  <c r="E12" i="11"/>
  <c r="N12" i="11" s="1"/>
  <c r="E20" i="11"/>
  <c r="N20" i="11" s="1"/>
  <c r="E28" i="11"/>
  <c r="N28" i="11" s="1"/>
  <c r="E36" i="11"/>
  <c r="N36" i="11" s="1"/>
  <c r="E44" i="11"/>
  <c r="N44" i="11" s="1"/>
  <c r="E52" i="11"/>
  <c r="N52" i="11" s="1"/>
  <c r="E60" i="11"/>
  <c r="N60" i="11" s="1"/>
  <c r="F17" i="11"/>
  <c r="K17" i="11" s="1"/>
  <c r="F25" i="11"/>
  <c r="K25" i="11" s="1"/>
  <c r="F33" i="11"/>
  <c r="K33" i="11" s="1"/>
  <c r="F41" i="11"/>
  <c r="K41" i="11" s="1"/>
  <c r="F49" i="11"/>
  <c r="K49" i="11" s="1"/>
  <c r="F57" i="11"/>
  <c r="K57" i="11" s="1"/>
  <c r="E15" i="11"/>
  <c r="N15" i="11" s="1"/>
  <c r="E23" i="11"/>
  <c r="N23" i="11" s="1"/>
  <c r="E31" i="11"/>
  <c r="N31" i="11" s="1"/>
  <c r="E39" i="11"/>
  <c r="N39" i="11" s="1"/>
  <c r="E47" i="11"/>
  <c r="N47" i="11" s="1"/>
  <c r="E55" i="11"/>
  <c r="N55" i="11" s="1"/>
  <c r="F14" i="11"/>
  <c r="K14" i="11" s="1"/>
  <c r="F22" i="11"/>
  <c r="K22" i="11" s="1"/>
  <c r="F30" i="11"/>
  <c r="K30" i="11" s="1"/>
  <c r="F38" i="11"/>
  <c r="K38" i="11" s="1"/>
  <c r="F46" i="11"/>
  <c r="K46" i="11" s="1"/>
  <c r="F54" i="11"/>
  <c r="K54" i="11" s="1"/>
  <c r="E10" i="11"/>
  <c r="N10" i="11" s="1"/>
  <c r="E18" i="11"/>
  <c r="N18" i="11" s="1"/>
  <c r="E26" i="11"/>
  <c r="N26" i="11" s="1"/>
  <c r="E34" i="11"/>
  <c r="N34" i="11" s="1"/>
  <c r="E42" i="11"/>
  <c r="N42" i="11" s="1"/>
  <c r="E50" i="11"/>
  <c r="N50" i="11" s="1"/>
  <c r="E58" i="11"/>
  <c r="N58" i="11" s="1"/>
  <c r="F15" i="11"/>
  <c r="K15" i="11" s="1"/>
  <c r="F23" i="11"/>
  <c r="K23" i="11" s="1"/>
  <c r="F31" i="11"/>
  <c r="K31" i="11" s="1"/>
  <c r="F39" i="11"/>
  <c r="K39" i="11" s="1"/>
  <c r="F47" i="11"/>
  <c r="K47" i="11" s="1"/>
  <c r="F55" i="11"/>
  <c r="K55" i="11" s="1"/>
  <c r="E13" i="11"/>
  <c r="N13" i="11" s="1"/>
  <c r="E21" i="11"/>
  <c r="N21" i="11" s="1"/>
  <c r="E29" i="11"/>
  <c r="N29" i="11" s="1"/>
  <c r="E37" i="11"/>
  <c r="N37" i="11" s="1"/>
  <c r="E45" i="11"/>
  <c r="N45" i="11" s="1"/>
  <c r="E53" i="11"/>
  <c r="N53" i="11" s="1"/>
  <c r="F12" i="11"/>
  <c r="K12" i="11" s="1"/>
  <c r="F20" i="11"/>
  <c r="K20" i="11" s="1"/>
  <c r="F28" i="11"/>
  <c r="K28" i="11" s="1"/>
  <c r="F36" i="11"/>
  <c r="K36" i="11" s="1"/>
  <c r="F44" i="11"/>
  <c r="K44" i="11" s="1"/>
  <c r="F52" i="11"/>
  <c r="K52" i="11" s="1"/>
  <c r="F60" i="11"/>
  <c r="K60" i="11" s="1"/>
  <c r="E16" i="11"/>
  <c r="N16" i="11" s="1"/>
  <c r="E24" i="11"/>
  <c r="N24" i="11" s="1"/>
  <c r="E32" i="11"/>
  <c r="N32" i="11" s="1"/>
  <c r="E40" i="11"/>
  <c r="N40" i="11" s="1"/>
  <c r="E48" i="11"/>
  <c r="N48" i="11" s="1"/>
  <c r="E56" i="11"/>
  <c r="N56" i="11" s="1"/>
  <c r="F13" i="11"/>
  <c r="K13" i="11" s="1"/>
  <c r="F21" i="11"/>
  <c r="K21" i="11" s="1"/>
  <c r="F29" i="11"/>
  <c r="K29" i="11" s="1"/>
  <c r="F37" i="11"/>
  <c r="K37" i="11" s="1"/>
  <c r="F45" i="11"/>
  <c r="K45" i="11" s="1"/>
  <c r="F53" i="11"/>
  <c r="K53" i="11" s="1"/>
  <c r="E11" i="11"/>
  <c r="N11" i="11" s="1"/>
  <c r="E19" i="11"/>
  <c r="N19" i="11" s="1"/>
  <c r="E27" i="11"/>
  <c r="N27" i="11" s="1"/>
  <c r="E35" i="11"/>
  <c r="N35" i="11" s="1"/>
  <c r="E43" i="11"/>
  <c r="N43" i="11" s="1"/>
  <c r="E51" i="11"/>
  <c r="N51" i="11" s="1"/>
  <c r="E59" i="11"/>
  <c r="N59" i="11" s="1"/>
  <c r="F10" i="11"/>
  <c r="K10" i="11" s="1"/>
  <c r="F18" i="11"/>
  <c r="K18" i="11" s="1"/>
  <c r="F26" i="11"/>
  <c r="K26" i="11" s="1"/>
  <c r="F34" i="11"/>
  <c r="K34" i="11" s="1"/>
  <c r="F42" i="11"/>
  <c r="K42" i="11" s="1"/>
  <c r="F50" i="11"/>
  <c r="K50" i="11" s="1"/>
  <c r="F58" i="11"/>
  <c r="K58" i="11" s="1"/>
  <c r="E14" i="11"/>
  <c r="N14" i="11" s="1"/>
  <c r="E22" i="11"/>
  <c r="N22" i="11" s="1"/>
  <c r="E30" i="11"/>
  <c r="N30" i="11" s="1"/>
  <c r="E38" i="11"/>
  <c r="N38" i="11" s="1"/>
  <c r="E46" i="11"/>
  <c r="N46" i="11" s="1"/>
  <c r="E54" i="11"/>
  <c r="N54" i="11" s="1"/>
  <c r="F11" i="11"/>
  <c r="K11" i="11" s="1"/>
  <c r="F19" i="11"/>
  <c r="K19" i="11" s="1"/>
  <c r="F27" i="11"/>
  <c r="K27" i="11" s="1"/>
  <c r="F35" i="11"/>
  <c r="K35" i="11" s="1"/>
  <c r="F43" i="11"/>
  <c r="K43" i="11" s="1"/>
  <c r="F51" i="11"/>
  <c r="K51" i="11" s="1"/>
  <c r="F59" i="11"/>
  <c r="K59" i="11" s="1"/>
  <c r="E17" i="11"/>
  <c r="N17" i="11" s="1"/>
  <c r="E25" i="11"/>
  <c r="N25" i="11" s="1"/>
  <c r="E33" i="11"/>
  <c r="N33" i="11" s="1"/>
  <c r="E41" i="11"/>
  <c r="N41" i="11" s="1"/>
  <c r="E49" i="11"/>
  <c r="N49" i="11" s="1"/>
  <c r="E57" i="11"/>
  <c r="N57" i="11" s="1"/>
  <c r="O9" i="9"/>
  <c r="O11" i="9"/>
  <c r="O13" i="9"/>
  <c r="O15" i="9"/>
  <c r="O17" i="9"/>
  <c r="O19" i="9"/>
  <c r="O21" i="9"/>
  <c r="O23" i="9"/>
  <c r="O25" i="9"/>
  <c r="O27" i="9"/>
  <c r="N9" i="9"/>
  <c r="N11" i="9"/>
  <c r="N13" i="9"/>
  <c r="N15" i="9"/>
  <c r="N17" i="9"/>
  <c r="N19" i="9"/>
  <c r="N21" i="9"/>
  <c r="N23" i="9"/>
  <c r="N25" i="9"/>
  <c r="N27" i="9"/>
  <c r="O8" i="9"/>
  <c r="O10" i="9"/>
  <c r="O12" i="9"/>
  <c r="O14" i="9"/>
  <c r="O16" i="9"/>
  <c r="O18" i="9"/>
  <c r="O20" i="9"/>
  <c r="O22" i="9"/>
  <c r="O24" i="9"/>
  <c r="O26" i="9"/>
  <c r="O28" i="9"/>
  <c r="N8" i="9"/>
  <c r="N10" i="9"/>
  <c r="N12" i="9"/>
  <c r="N14" i="9"/>
  <c r="N16" i="9"/>
  <c r="N18" i="9"/>
  <c r="N20" i="9"/>
  <c r="N22" i="9"/>
  <c r="N24" i="9"/>
  <c r="N26" i="9"/>
  <c r="N28" i="9"/>
  <c r="K9" i="9"/>
  <c r="K11" i="9"/>
  <c r="K13" i="9"/>
  <c r="K15" i="9"/>
  <c r="K17" i="9"/>
  <c r="K19" i="9"/>
  <c r="K21" i="9"/>
  <c r="K23" i="9"/>
  <c r="K25" i="9"/>
  <c r="K27" i="9"/>
  <c r="K29" i="9"/>
  <c r="K31" i="9"/>
  <c r="K33" i="9"/>
  <c r="K35" i="9"/>
  <c r="K37" i="9"/>
  <c r="K39" i="9"/>
  <c r="K41" i="9"/>
  <c r="K43" i="9"/>
  <c r="K45" i="9"/>
  <c r="K47" i="9"/>
  <c r="K49" i="9"/>
  <c r="K51" i="9"/>
  <c r="K53" i="9"/>
  <c r="K55" i="9"/>
  <c r="K57" i="9"/>
  <c r="J9" i="9"/>
  <c r="J11" i="9"/>
  <c r="J13" i="9"/>
  <c r="J15" i="9"/>
  <c r="J17" i="9"/>
  <c r="J19" i="9"/>
  <c r="J21" i="9"/>
  <c r="J23" i="9"/>
  <c r="J25" i="9"/>
  <c r="J27" i="9"/>
  <c r="J29" i="9"/>
  <c r="J31" i="9"/>
  <c r="J33" i="9"/>
  <c r="J35" i="9"/>
  <c r="J37" i="9"/>
  <c r="J39" i="9"/>
  <c r="J41" i="9"/>
  <c r="J43" i="9"/>
  <c r="J45" i="9"/>
  <c r="J47" i="9"/>
  <c r="J49" i="9"/>
  <c r="J51" i="9"/>
  <c r="J53" i="9"/>
  <c r="J55" i="9"/>
  <c r="J57" i="9"/>
  <c r="K8" i="9"/>
  <c r="K10" i="9"/>
  <c r="K12" i="9"/>
  <c r="K14" i="9"/>
  <c r="K16" i="9"/>
  <c r="K18" i="9"/>
  <c r="K20" i="9"/>
  <c r="K22" i="9"/>
  <c r="K24" i="9"/>
  <c r="K26" i="9"/>
  <c r="K28" i="9"/>
  <c r="K30" i="9"/>
  <c r="K32" i="9"/>
  <c r="K34" i="9"/>
  <c r="K36" i="9"/>
  <c r="K38" i="9"/>
  <c r="K40" i="9"/>
  <c r="K42" i="9"/>
  <c r="K44" i="9"/>
  <c r="K46" i="9"/>
  <c r="K48" i="9"/>
  <c r="K50" i="9"/>
  <c r="K52" i="9"/>
  <c r="K54" i="9"/>
  <c r="K56" i="9"/>
  <c r="K58" i="9"/>
  <c r="J8" i="9"/>
  <c r="J10" i="9"/>
  <c r="J12" i="9"/>
  <c r="J14" i="9"/>
  <c r="J16" i="9"/>
  <c r="J18" i="9"/>
  <c r="J20" i="9"/>
  <c r="J22" i="9"/>
  <c r="J24" i="9"/>
  <c r="J26" i="9"/>
  <c r="J28" i="9"/>
  <c r="J30" i="9"/>
  <c r="J32" i="9"/>
  <c r="J34" i="9"/>
  <c r="J36" i="9"/>
  <c r="J38" i="9"/>
  <c r="J40" i="9"/>
  <c r="J42" i="9"/>
  <c r="J44" i="9"/>
  <c r="J46" i="9"/>
  <c r="J48" i="9"/>
  <c r="J50" i="9"/>
  <c r="J52" i="9"/>
  <c r="J54" i="9"/>
  <c r="J56" i="9"/>
  <c r="J58" i="9"/>
  <c r="F9" i="9"/>
  <c r="F11" i="9"/>
  <c r="F13" i="9"/>
  <c r="F15" i="9"/>
  <c r="F17" i="9"/>
  <c r="F19" i="9"/>
  <c r="F21" i="9"/>
  <c r="F23" i="9"/>
  <c r="F25" i="9"/>
  <c r="F27" i="9"/>
  <c r="F29" i="9"/>
  <c r="F31" i="9"/>
  <c r="F33" i="9"/>
  <c r="F35" i="9"/>
  <c r="F37" i="9"/>
  <c r="F39" i="9"/>
  <c r="F41" i="9"/>
  <c r="F43" i="9"/>
  <c r="F45" i="9"/>
  <c r="F47" i="9"/>
  <c r="F49" i="9"/>
  <c r="F51" i="9"/>
  <c r="F53" i="9"/>
  <c r="F55" i="9"/>
  <c r="F57" i="9"/>
  <c r="G42" i="9"/>
  <c r="G48" i="9"/>
  <c r="G52" i="9"/>
  <c r="G56" i="9"/>
  <c r="G58" i="9"/>
  <c r="G45" i="9"/>
  <c r="G53" i="9"/>
  <c r="G8" i="9"/>
  <c r="G10" i="9"/>
  <c r="G12" i="9"/>
  <c r="G14" i="9"/>
  <c r="G16" i="9"/>
  <c r="G18" i="9"/>
  <c r="G20" i="9"/>
  <c r="G22" i="9"/>
  <c r="G24" i="9"/>
  <c r="G26" i="9"/>
  <c r="G28" i="9"/>
  <c r="G30" i="9"/>
  <c r="G32" i="9"/>
  <c r="G34" i="9"/>
  <c r="G36" i="9"/>
  <c r="G38" i="9"/>
  <c r="G40" i="9"/>
  <c r="G44" i="9"/>
  <c r="G46" i="9"/>
  <c r="G50" i="9"/>
  <c r="G54" i="9"/>
  <c r="G49" i="9"/>
  <c r="F8" i="9"/>
  <c r="F10" i="9"/>
  <c r="F12" i="9"/>
  <c r="F14" i="9"/>
  <c r="F16" i="9"/>
  <c r="F18" i="9"/>
  <c r="F20" i="9"/>
  <c r="F22" i="9"/>
  <c r="F24" i="9"/>
  <c r="F26" i="9"/>
  <c r="F28" i="9"/>
  <c r="F30" i="9"/>
  <c r="F32" i="9"/>
  <c r="F34" i="9"/>
  <c r="F36" i="9"/>
  <c r="F38" i="9"/>
  <c r="F40" i="9"/>
  <c r="F42" i="9"/>
  <c r="F44" i="9"/>
  <c r="F46" i="9"/>
  <c r="F48" i="9"/>
  <c r="F50" i="9"/>
  <c r="F52" i="9"/>
  <c r="F54" i="9"/>
  <c r="F56" i="9"/>
  <c r="F58" i="9"/>
  <c r="G9" i="9"/>
  <c r="G11" i="9"/>
  <c r="G13" i="9"/>
  <c r="G15" i="9"/>
  <c r="G17" i="9"/>
  <c r="G19" i="9"/>
  <c r="G21" i="9"/>
  <c r="G23" i="9"/>
  <c r="G25" i="9"/>
  <c r="G27" i="9"/>
  <c r="G29" i="9"/>
  <c r="G31" i="9"/>
  <c r="G33" i="9"/>
  <c r="G37" i="9"/>
  <c r="G39" i="9"/>
  <c r="G41" i="9"/>
  <c r="G43" i="9"/>
  <c r="G47" i="9"/>
  <c r="G51" i="9"/>
  <c r="G55" i="9"/>
  <c r="G57" i="9"/>
  <c r="G35" i="9"/>
  <c r="C9" i="9"/>
  <c r="C11" i="9"/>
  <c r="C13" i="9"/>
  <c r="C15" i="9"/>
  <c r="C17" i="9"/>
  <c r="C19" i="9"/>
  <c r="C21" i="9"/>
  <c r="C23" i="9"/>
  <c r="C25" i="9"/>
  <c r="C27" i="9"/>
  <c r="C29" i="9"/>
  <c r="C31" i="9"/>
  <c r="C33" i="9"/>
  <c r="C35" i="9"/>
  <c r="C37" i="9"/>
  <c r="B9" i="9"/>
  <c r="B11" i="9"/>
  <c r="B13" i="9"/>
  <c r="B15" i="9"/>
  <c r="B17" i="9"/>
  <c r="B19" i="9"/>
  <c r="B21" i="9"/>
  <c r="B23" i="9"/>
  <c r="B25" i="9"/>
  <c r="B27" i="9"/>
  <c r="B29" i="9"/>
  <c r="B31" i="9"/>
  <c r="B33" i="9"/>
  <c r="B35" i="9"/>
  <c r="B37" i="9"/>
  <c r="C8" i="9"/>
  <c r="C10" i="9"/>
  <c r="C12" i="9"/>
  <c r="C14" i="9"/>
  <c r="C16" i="9"/>
  <c r="C18" i="9"/>
  <c r="C20" i="9"/>
  <c r="C22" i="9"/>
  <c r="C24" i="9"/>
  <c r="C26" i="9"/>
  <c r="C28" i="9"/>
  <c r="C30" i="9"/>
  <c r="C32" i="9"/>
  <c r="C34" i="9"/>
  <c r="C36" i="9"/>
  <c r="B8" i="9"/>
  <c r="B10" i="9"/>
  <c r="B12" i="9"/>
  <c r="B14" i="9"/>
  <c r="B16" i="9"/>
  <c r="B18" i="9"/>
  <c r="B20" i="9"/>
  <c r="B22" i="9"/>
  <c r="B24" i="9"/>
  <c r="B26" i="9"/>
  <c r="B28" i="9"/>
  <c r="B30" i="9"/>
  <c r="B32" i="9"/>
  <c r="B34" i="9"/>
  <c r="B36" i="9"/>
  <c r="AB44" i="8"/>
  <c r="AB45" i="8" s="1"/>
  <c r="AB46" i="8" s="1"/>
  <c r="AB47" i="8" s="1"/>
  <c r="AB48" i="8" s="1"/>
  <c r="AB49" i="8" s="1"/>
  <c r="AB50" i="8" s="1"/>
  <c r="AB29" i="8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C8" i="8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G43" i="11"/>
  <c r="G24" i="11"/>
  <c r="G16" i="11"/>
  <c r="G50" i="11"/>
  <c r="G49" i="11"/>
  <c r="G46" i="11"/>
  <c r="G33" i="11"/>
  <c r="G23" i="11"/>
  <c r="G15" i="11"/>
  <c r="G37" i="11"/>
  <c r="G14" i="11"/>
  <c r="G38" i="11"/>
  <c r="G30" i="11"/>
  <c r="G35" i="11"/>
  <c r="G32" i="11"/>
  <c r="G56" i="11"/>
  <c r="G48" i="11"/>
  <c r="G13" i="11"/>
  <c r="G47" i="11"/>
  <c r="G58" i="11"/>
  <c r="G20" i="11"/>
  <c r="G10" i="11"/>
  <c r="G27" i="11"/>
  <c r="G41" i="11"/>
  <c r="G34" i="11"/>
  <c r="G19" i="11"/>
  <c r="G36" i="11"/>
  <c r="G21" i="11"/>
  <c r="G11" i="11"/>
  <c r="G57" i="11"/>
  <c r="G55" i="11"/>
  <c r="G45" i="11"/>
  <c r="G54" i="11"/>
  <c r="G52" i="11"/>
  <c r="G42" i="11"/>
  <c r="G59" i="11"/>
  <c r="G12" i="11"/>
  <c r="G29" i="11"/>
  <c r="G51" i="11"/>
  <c r="G31" i="11"/>
  <c r="G53" i="11"/>
  <c r="G28" i="11"/>
  <c r="G18" i="11"/>
  <c r="G40" i="11"/>
  <c r="G17" i="11"/>
  <c r="G44" i="11"/>
  <c r="G26" i="11"/>
  <c r="G60" i="11"/>
  <c r="G39" i="11"/>
  <c r="G25" i="11"/>
  <c r="G22" i="11"/>
  <c r="C5" i="9" l="1"/>
  <c r="G5" i="9"/>
  <c r="K5" i="9"/>
  <c r="O5" i="9"/>
  <c r="R5" i="9" s="1"/>
  <c r="Q83" i="10"/>
  <c r="L42" i="11"/>
  <c r="L53" i="11"/>
  <c r="L60" i="11"/>
  <c r="L41" i="11"/>
  <c r="L48" i="11"/>
  <c r="L43" i="11"/>
  <c r="L50" i="11"/>
  <c r="L46" i="11"/>
  <c r="L49" i="11"/>
  <c r="L56" i="11"/>
  <c r="L51" i="11"/>
  <c r="L58" i="11"/>
  <c r="L44" i="11"/>
  <c r="L47" i="11"/>
  <c r="L54" i="11"/>
  <c r="L57" i="11"/>
  <c r="L59" i="11"/>
  <c r="L45" i="11"/>
  <c r="L52" i="11"/>
  <c r="L55" i="11"/>
  <c r="L40" i="11"/>
  <c r="H49" i="11"/>
  <c r="M49" i="11" s="1"/>
  <c r="H17" i="11"/>
  <c r="M17" i="11" s="1"/>
  <c r="L35" i="11"/>
  <c r="H54" i="11"/>
  <c r="H22" i="11"/>
  <c r="M22" i="11" s="1"/>
  <c r="L10" i="11"/>
  <c r="H35" i="11"/>
  <c r="M35" i="11" s="1"/>
  <c r="L21" i="11"/>
  <c r="H40" i="11"/>
  <c r="M40" i="11" s="1"/>
  <c r="L28" i="11"/>
  <c r="H45" i="11"/>
  <c r="M45" i="11" s="1"/>
  <c r="H13" i="11"/>
  <c r="M13" i="11" s="1"/>
  <c r="L31" i="11"/>
  <c r="H50" i="11"/>
  <c r="M50" i="11" s="1"/>
  <c r="H18" i="11"/>
  <c r="M18" i="11" s="1"/>
  <c r="L38" i="11"/>
  <c r="H55" i="11"/>
  <c r="M55" i="11" s="1"/>
  <c r="H23" i="11"/>
  <c r="M23" i="11" s="1"/>
  <c r="H60" i="11"/>
  <c r="M60" i="11" s="1"/>
  <c r="H28" i="11"/>
  <c r="M28" i="11" s="1"/>
  <c r="L16" i="11"/>
  <c r="H57" i="11"/>
  <c r="M57" i="11" s="1"/>
  <c r="H25" i="11"/>
  <c r="M25" i="11" s="1"/>
  <c r="L11" i="11"/>
  <c r="H30" i="11"/>
  <c r="M30" i="11" s="1"/>
  <c r="L18" i="11"/>
  <c r="H43" i="11"/>
  <c r="M43" i="11" s="1"/>
  <c r="H11" i="11"/>
  <c r="M11" i="11" s="1"/>
  <c r="L29" i="11"/>
  <c r="H48" i="11"/>
  <c r="M48" i="11" s="1"/>
  <c r="H16" i="11"/>
  <c r="M16" i="11" s="1"/>
  <c r="L36" i="11"/>
  <c r="H53" i="11"/>
  <c r="M53" i="11" s="1"/>
  <c r="H21" i="11"/>
  <c r="M21" i="11" s="1"/>
  <c r="L39" i="11"/>
  <c r="H58" i="11"/>
  <c r="M58" i="11" s="1"/>
  <c r="H26" i="11"/>
  <c r="M26" i="11" s="1"/>
  <c r="L14" i="11"/>
  <c r="H31" i="11"/>
  <c r="M31" i="11" s="1"/>
  <c r="L17" i="11"/>
  <c r="H36" i="11"/>
  <c r="M36" i="11" s="1"/>
  <c r="L24" i="11"/>
  <c r="H33" i="11"/>
  <c r="M33" i="11" s="1"/>
  <c r="L19" i="11"/>
  <c r="H38" i="11"/>
  <c r="M38" i="11" s="1"/>
  <c r="L26" i="11"/>
  <c r="H51" i="11"/>
  <c r="M51" i="11" s="1"/>
  <c r="H19" i="11"/>
  <c r="M19" i="11" s="1"/>
  <c r="L37" i="11"/>
  <c r="H56" i="11"/>
  <c r="M56" i="11" s="1"/>
  <c r="H24" i="11"/>
  <c r="M24" i="11" s="1"/>
  <c r="L12" i="11"/>
  <c r="H29" i="11"/>
  <c r="M29" i="11" s="1"/>
  <c r="L15" i="11"/>
  <c r="H34" i="11"/>
  <c r="M34" i="11" s="1"/>
  <c r="L22" i="11"/>
  <c r="H39" i="11"/>
  <c r="M39" i="11" s="1"/>
  <c r="L25" i="11"/>
  <c r="H44" i="11"/>
  <c r="M44" i="11" s="1"/>
  <c r="S44" i="11" s="1"/>
  <c r="H12" i="11"/>
  <c r="M12" i="11" s="1"/>
  <c r="L32" i="11"/>
  <c r="H41" i="11"/>
  <c r="M41" i="11" s="1"/>
  <c r="L27" i="11"/>
  <c r="H46" i="11"/>
  <c r="M46" i="11" s="1"/>
  <c r="H14" i="11"/>
  <c r="M14" i="11" s="1"/>
  <c r="L34" i="11"/>
  <c r="H59" i="11"/>
  <c r="M59" i="11" s="1"/>
  <c r="H27" i="11"/>
  <c r="M27" i="11" s="1"/>
  <c r="L13" i="11"/>
  <c r="H32" i="11"/>
  <c r="M32" i="11" s="1"/>
  <c r="L20" i="11"/>
  <c r="H37" i="11"/>
  <c r="M37" i="11" s="1"/>
  <c r="L23" i="11"/>
  <c r="H42" i="11"/>
  <c r="M42" i="11" s="1"/>
  <c r="H10" i="11"/>
  <c r="M10" i="11" s="1"/>
  <c r="L30" i="11"/>
  <c r="H47" i="11"/>
  <c r="M47" i="11" s="1"/>
  <c r="H15" i="11"/>
  <c r="M15" i="11" s="1"/>
  <c r="L33" i="11"/>
  <c r="H52" i="11"/>
  <c r="H20" i="11"/>
  <c r="M20" i="11" s="1"/>
  <c r="S50" i="11"/>
  <c r="S60" i="11"/>
  <c r="S48" i="11"/>
  <c r="S51" i="11"/>
  <c r="S42" i="11"/>
  <c r="I4" i="5"/>
  <c r="I5" i="5"/>
  <c r="I6" i="5"/>
  <c r="I3" i="5"/>
  <c r="G4" i="5"/>
  <c r="M4" i="5" s="1"/>
  <c r="G5" i="5"/>
  <c r="M5" i="5" s="1"/>
  <c r="G6" i="5"/>
  <c r="G3" i="5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3" i="4"/>
  <c r="M52" i="11" l="1"/>
  <c r="S52" i="11" s="1"/>
  <c r="M54" i="11"/>
  <c r="S54" i="11" s="1"/>
  <c r="M6" i="5"/>
  <c r="Q84" i="10"/>
  <c r="AF83" i="10"/>
  <c r="S16" i="11"/>
  <c r="S49" i="11"/>
  <c r="S59" i="11"/>
  <c r="S40" i="11"/>
  <c r="S45" i="11"/>
  <c r="S47" i="11"/>
  <c r="S56" i="11"/>
  <c r="S43" i="11"/>
  <c r="S24" i="11"/>
  <c r="S11" i="11"/>
  <c r="S57" i="11"/>
  <c r="S58" i="11"/>
  <c r="S46" i="11"/>
  <c r="S41" i="11"/>
  <c r="S55" i="11"/>
  <c r="S53" i="11"/>
  <c r="S33" i="11"/>
  <c r="S23" i="11"/>
  <c r="S30" i="11"/>
  <c r="S19" i="11"/>
  <c r="S21" i="11"/>
  <c r="S13" i="11"/>
  <c r="S32" i="11"/>
  <c r="S37" i="11"/>
  <c r="S29" i="11"/>
  <c r="S31" i="11"/>
  <c r="S34" i="11"/>
  <c r="S25" i="11"/>
  <c r="S15" i="11"/>
  <c r="S26" i="11"/>
  <c r="S14" i="11"/>
  <c r="S18" i="11"/>
  <c r="S28" i="11"/>
  <c r="S10" i="11"/>
  <c r="S22" i="11"/>
  <c r="S20" i="11"/>
  <c r="S27" i="11"/>
  <c r="S39" i="11"/>
  <c r="S35" i="11"/>
  <c r="S12" i="11"/>
  <c r="S17" i="11"/>
  <c r="S36" i="11"/>
  <c r="S38" i="11"/>
  <c r="M3" i="5"/>
  <c r="Q85" i="10" l="1"/>
  <c r="AF84" i="10"/>
  <c r="Q86" i="10" l="1"/>
  <c r="AF85" i="10"/>
  <c r="AF86" i="10" l="1"/>
  <c r="Q87" i="10"/>
  <c r="Q88" i="10" l="1"/>
  <c r="AF87" i="10"/>
  <c r="Q89" i="10" l="1"/>
  <c r="AF88" i="10"/>
  <c r="Q90" i="10" l="1"/>
  <c r="AF89" i="10"/>
  <c r="Q91" i="10" l="1"/>
  <c r="AF91" i="10" s="1"/>
  <c r="AF90" i="10"/>
</calcChain>
</file>

<file path=xl/sharedStrings.xml><?xml version="1.0" encoding="utf-8"?>
<sst xmlns="http://schemas.openxmlformats.org/spreadsheetml/2006/main" count="1417" uniqueCount="433">
  <si>
    <t>CF Logsheet</t>
  </si>
  <si>
    <t>PASAR</t>
  </si>
  <si>
    <t>OPERATION'S REPORTS</t>
  </si>
  <si>
    <t>FILE</t>
  </si>
  <si>
    <t>Start Date</t>
  </si>
  <si>
    <t>End Date</t>
  </si>
  <si>
    <t>Converter</t>
  </si>
  <si>
    <t>Search</t>
  </si>
  <si>
    <t>CV#</t>
  </si>
  <si>
    <t>Timestamp</t>
  </si>
  <si>
    <t>Cycle #</t>
  </si>
  <si>
    <t>Status</t>
  </si>
  <si>
    <t>Smelter Production Plan</t>
  </si>
  <si>
    <t>Blow Air</t>
  </si>
  <si>
    <t>Actual</t>
  </si>
  <si>
    <t>HIDE</t>
  </si>
  <si>
    <t>CF Number:</t>
  </si>
  <si>
    <t>Cycle Number:</t>
  </si>
  <si>
    <t>Tuyeres Blocked:</t>
  </si>
  <si>
    <t>Start Time:</t>
  </si>
  <si>
    <t>Status:</t>
  </si>
  <si>
    <t>ADD Stage</t>
  </si>
  <si>
    <t>DURATION</t>
  </si>
  <si>
    <t>180 min</t>
  </si>
  <si>
    <t>MATTE</t>
  </si>
  <si>
    <t>BLISTER</t>
  </si>
  <si>
    <t>STATUS</t>
  </si>
  <si>
    <t>ON-GOING</t>
  </si>
  <si>
    <t>END Cycle</t>
  </si>
  <si>
    <t>NEW</t>
  </si>
  <si>
    <t>CF1</t>
  </si>
  <si>
    <t>CF2</t>
  </si>
  <si>
    <t>CF3</t>
  </si>
  <si>
    <t>CF4</t>
  </si>
  <si>
    <t>New Cycle</t>
  </si>
  <si>
    <t>Start Time</t>
  </si>
  <si>
    <t>End Time</t>
  </si>
  <si>
    <t>On-going</t>
  </si>
  <si>
    <t>Finish</t>
  </si>
  <si>
    <t>Checked</t>
  </si>
  <si>
    <t>Loaded to BI</t>
  </si>
  <si>
    <t>Campaign</t>
  </si>
  <si>
    <t>New Campaign</t>
  </si>
  <si>
    <t>Edit Cycle</t>
  </si>
  <si>
    <t>Add New Campaign</t>
  </si>
  <si>
    <t>USE</t>
  </si>
  <si>
    <t>Change Start Time</t>
  </si>
  <si>
    <t>&lt;</t>
  </si>
  <si>
    <t>&gt;</t>
  </si>
  <si>
    <t>Tuyeres Clogged:</t>
  </si>
  <si>
    <t>X</t>
  </si>
  <si>
    <t>TC</t>
  </si>
  <si>
    <t>Blister copper to other converter</t>
  </si>
  <si>
    <t>U</t>
  </si>
  <si>
    <t>Excess Blister Transfer</t>
  </si>
  <si>
    <t>CA</t>
  </si>
  <si>
    <t>Blowing Operation</t>
  </si>
  <si>
    <t>B</t>
  </si>
  <si>
    <t>Charging 1 ladle of matte</t>
  </si>
  <si>
    <t>TF</t>
  </si>
  <si>
    <t>Matte from other converter</t>
  </si>
  <si>
    <t>TM</t>
  </si>
  <si>
    <t>Matte to other converter</t>
  </si>
  <si>
    <t>T</t>
  </si>
  <si>
    <t>Cold AF Slag charging</t>
  </si>
  <si>
    <t>F</t>
  </si>
  <si>
    <t>Hot AF slag charging</t>
  </si>
  <si>
    <t>Y</t>
  </si>
  <si>
    <t>Blister Slag Charging</t>
  </si>
  <si>
    <t>H</t>
  </si>
  <si>
    <t>Casting Scrap charging</t>
  </si>
  <si>
    <t>I</t>
  </si>
  <si>
    <t>Copper Mould charging</t>
  </si>
  <si>
    <t>D</t>
  </si>
  <si>
    <t>Copper Skull charging</t>
  </si>
  <si>
    <t>K</t>
  </si>
  <si>
    <t>Deposit A charging</t>
  </si>
  <si>
    <t>R</t>
  </si>
  <si>
    <t>Katanga charging</t>
  </si>
  <si>
    <t>C1</t>
  </si>
  <si>
    <t>Matte skulls Charging</t>
  </si>
  <si>
    <t>S</t>
  </si>
  <si>
    <t>Mexican Cu Cement charging</t>
  </si>
  <si>
    <t>MS</t>
  </si>
  <si>
    <t>MMS Blister Charging</t>
  </si>
  <si>
    <t>MP</t>
  </si>
  <si>
    <t>Mopani cu reverts charging</t>
  </si>
  <si>
    <t>MU</t>
  </si>
  <si>
    <t>Mutanda scrap charging</t>
  </si>
  <si>
    <t>M</t>
  </si>
  <si>
    <t>Nixon Fork charging</t>
  </si>
  <si>
    <t>G</t>
  </si>
  <si>
    <t>Reject Anode charging</t>
  </si>
  <si>
    <t>G1</t>
  </si>
  <si>
    <t>Reject Cathode charging</t>
  </si>
  <si>
    <t>C</t>
  </si>
  <si>
    <t>Scatters charging</t>
  </si>
  <si>
    <t>P</t>
  </si>
  <si>
    <t>High Grade Scatters charging</t>
  </si>
  <si>
    <t>J</t>
  </si>
  <si>
    <t>Scrap Anode charging</t>
  </si>
  <si>
    <t>A1</t>
  </si>
  <si>
    <t>White Metal charging</t>
  </si>
  <si>
    <t>DO</t>
  </si>
  <si>
    <t>Dore reverts charging</t>
  </si>
  <si>
    <t>DOL</t>
  </si>
  <si>
    <t>Dore reverts (TROF Lead Slag) charging</t>
  </si>
  <si>
    <t>DOP</t>
  </si>
  <si>
    <t>Dore reverts (TROF Primary Slag) charging</t>
  </si>
  <si>
    <t>CS</t>
  </si>
  <si>
    <t>Casting slimes charged</t>
  </si>
  <si>
    <t>A</t>
  </si>
  <si>
    <t>Silica Quartz charging</t>
  </si>
  <si>
    <t>N1</t>
  </si>
  <si>
    <t>Blister Slag Skimming</t>
  </si>
  <si>
    <t>L</t>
  </si>
  <si>
    <t>CF slag skimming</t>
  </si>
  <si>
    <t>E</t>
  </si>
  <si>
    <t>White Metal Transfer</t>
  </si>
  <si>
    <t>O</t>
  </si>
  <si>
    <t>White Metal Sent to Another Furnace</t>
  </si>
  <si>
    <t>DH</t>
  </si>
  <si>
    <t>Acid Plant Constraint</t>
  </si>
  <si>
    <t>DJ</t>
  </si>
  <si>
    <t>AF Constraint</t>
  </si>
  <si>
    <t>EB</t>
  </si>
  <si>
    <t>Blower Problem</t>
  </si>
  <si>
    <t>DI</t>
  </si>
  <si>
    <t>CF Constraint</t>
  </si>
  <si>
    <t>DA</t>
  </si>
  <si>
    <t>Crane Delay</t>
  </si>
  <si>
    <t>DE</t>
  </si>
  <si>
    <t>Crane Preventive Maintenance</t>
  </si>
  <si>
    <t>EI</t>
  </si>
  <si>
    <t>Damper Problem ( cone damper, swtiching damper)</t>
  </si>
  <si>
    <t>ED</t>
  </si>
  <si>
    <t>Electrical Problem</t>
  </si>
  <si>
    <t>DR</t>
  </si>
  <si>
    <t>Equipment in ailse</t>
  </si>
  <si>
    <t>DF</t>
  </si>
  <si>
    <t>Flux Problem</t>
  </si>
  <si>
    <t>DP</t>
  </si>
  <si>
    <t>Foaming</t>
  </si>
  <si>
    <t>EC</t>
  </si>
  <si>
    <t>Furnace with hole under repair</t>
  </si>
  <si>
    <t>DM</t>
  </si>
  <si>
    <t>Low FSFE matte level</t>
  </si>
  <si>
    <t>EF</t>
  </si>
  <si>
    <t>Mechanical Drive Problem</t>
  </si>
  <si>
    <t>EA</t>
  </si>
  <si>
    <t>One Crane Under Preventive Maintenance</t>
  </si>
  <si>
    <t>EH</t>
  </si>
  <si>
    <t>Other  Mechanical Problem</t>
  </si>
  <si>
    <t>DK</t>
  </si>
  <si>
    <t>Other Operating</t>
  </si>
  <si>
    <t>DQ</t>
  </si>
  <si>
    <t xml:space="preserve">Planned Shutdown </t>
  </si>
  <si>
    <t>EG</t>
  </si>
  <si>
    <t>Punching Machine Trouble</t>
  </si>
  <si>
    <t>CT</t>
  </si>
  <si>
    <t>Tuyere Measurement</t>
  </si>
  <si>
    <t>DG</t>
  </si>
  <si>
    <t>Tuyeres Drilling</t>
  </si>
  <si>
    <t>DL</t>
  </si>
  <si>
    <t>Wait On Matte</t>
  </si>
  <si>
    <t>N</t>
  </si>
  <si>
    <t>Blister discharging</t>
  </si>
  <si>
    <t>W</t>
  </si>
  <si>
    <t>Burner off</t>
  </si>
  <si>
    <t>V</t>
  </si>
  <si>
    <t>Burner on</t>
  </si>
  <si>
    <t>CM</t>
  </si>
  <si>
    <t>Mouth Cleaning/Tuyere Cleaning</t>
  </si>
  <si>
    <t>CC</t>
  </si>
  <si>
    <t>Matte Charging</t>
  </si>
  <si>
    <t>WS</t>
  </si>
  <si>
    <t>Wait on Sulfur Analysis</t>
  </si>
  <si>
    <t>BS</t>
  </si>
  <si>
    <t>Charging of Baritic Slimes</t>
  </si>
  <si>
    <t>CP</t>
  </si>
  <si>
    <t>Charging of Cementation Pond Recoveries</t>
  </si>
  <si>
    <t>Converter Major Repair</t>
  </si>
  <si>
    <t>INSERT INTO ActivityCode Values(</t>
  </si>
  <si>
    <t>Cycle#</t>
  </si>
  <si>
    <t>Start</t>
  </si>
  <si>
    <t>End</t>
  </si>
  <si>
    <t>CycleStat</t>
  </si>
  <si>
    <t>CampaignId</t>
  </si>
  <si>
    <t>ActiveStatus</t>
  </si>
  <si>
    <t>INSERT INTO CYCLE VALUES(</t>
  </si>
  <si>
    <t>CycleId</t>
  </si>
  <si>
    <t>Sequence</t>
  </si>
  <si>
    <t>End Time:</t>
  </si>
  <si>
    <t>Select</t>
  </si>
  <si>
    <t>Remarks</t>
  </si>
  <si>
    <t>Finished</t>
  </si>
  <si>
    <t>Not Yet Finished</t>
  </si>
  <si>
    <t>Employee Shift</t>
  </si>
  <si>
    <t>Change Tuyeres</t>
  </si>
  <si>
    <t>B-Blocked</t>
  </si>
  <si>
    <t>C-Clogged</t>
  </si>
  <si>
    <t>Skimmer:</t>
  </si>
  <si>
    <t>1st Slag</t>
  </si>
  <si>
    <t>Blow</t>
  </si>
  <si>
    <t>Activity</t>
  </si>
  <si>
    <t>Code</t>
  </si>
  <si>
    <t>Duration (min)</t>
  </si>
  <si>
    <t>Comments</t>
  </si>
  <si>
    <t>FSFE</t>
  </si>
  <si>
    <t>CF</t>
  </si>
  <si>
    <t>AF</t>
  </si>
  <si>
    <t>CHARGING</t>
  </si>
  <si>
    <t xml:space="preserve">Activity: </t>
  </si>
  <si>
    <t>Comments:</t>
  </si>
  <si>
    <t>Charging</t>
  </si>
  <si>
    <t>Computation</t>
  </si>
  <si>
    <t>Air Flow</t>
  </si>
  <si>
    <t>Temperature</t>
  </si>
  <si>
    <t>Duration</t>
  </si>
  <si>
    <t>Stage</t>
  </si>
  <si>
    <t>1SB</t>
  </si>
  <si>
    <t>2SB</t>
  </si>
  <si>
    <t>3SB</t>
  </si>
  <si>
    <t>4SB</t>
  </si>
  <si>
    <t>5SB</t>
  </si>
  <si>
    <t>COB</t>
  </si>
  <si>
    <t>CUB</t>
  </si>
  <si>
    <t>Add</t>
  </si>
  <si>
    <t>Disable</t>
  </si>
  <si>
    <t>Date:</t>
  </si>
  <si>
    <t>Shift:</t>
  </si>
  <si>
    <t>Supervisor:</t>
  </si>
  <si>
    <t>Skimmer 1:</t>
  </si>
  <si>
    <t>Skimmer 2:</t>
  </si>
  <si>
    <t>Operator 1:</t>
  </si>
  <si>
    <t>SAVE</t>
  </si>
  <si>
    <t>Supervisor</t>
  </si>
  <si>
    <t>Skimmer 1</t>
  </si>
  <si>
    <t>Skimmer 2</t>
  </si>
  <si>
    <t>Operator 1</t>
  </si>
  <si>
    <t>Operator 2</t>
  </si>
  <si>
    <t>7 to 3</t>
  </si>
  <si>
    <t>3 to 7</t>
  </si>
  <si>
    <t>7 to 11</t>
  </si>
  <si>
    <t>Skimmer</t>
  </si>
  <si>
    <t>-------</t>
  </si>
  <si>
    <t>ALCALA,    x 2801</t>
  </si>
  <si>
    <t xml:space="preserve">BADANA,    x 1403 </t>
  </si>
  <si>
    <t>BALDIZAR,  x  864</t>
  </si>
  <si>
    <t>BENDOY,    x 2676</t>
  </si>
  <si>
    <t>CUAYZON,   x 2541</t>
  </si>
  <si>
    <t>DAGTING,   x 2448</t>
  </si>
  <si>
    <t xml:space="preserve">DIGAL, </t>
  </si>
  <si>
    <t>ISABELO,   x 1096</t>
  </si>
  <si>
    <t xml:space="preserve">LARUSCAIN, x 1625 </t>
  </si>
  <si>
    <t>LAURENTE,  x 2871</t>
  </si>
  <si>
    <t>LIBARNES,  x 2270</t>
  </si>
  <si>
    <t>MACAPAZ,   x 2219</t>
  </si>
  <si>
    <t>MAURIN,    x 2644</t>
  </si>
  <si>
    <t>MOLABOLA,  x 2988</t>
  </si>
  <si>
    <t xml:space="preserve">ONDE, </t>
  </si>
  <si>
    <t>PASANA,    x 2737</t>
  </si>
  <si>
    <t>RELENTE,   x 2540</t>
  </si>
  <si>
    <t>SUNGAHID   x 2464</t>
  </si>
  <si>
    <t>Operator</t>
  </si>
  <si>
    <t>--------</t>
  </si>
  <si>
    <t>DIGAL, GAMALIEL</t>
  </si>
  <si>
    <t>TUTOR , ALFREDO C.</t>
  </si>
  <si>
    <t>ROMANILLOS , HENRY J.</t>
  </si>
  <si>
    <t>BACATAN , EDUARDO E.</t>
  </si>
  <si>
    <t>PASANA, JASON</t>
  </si>
  <si>
    <t>BACALE JR, ROMULO A.</t>
  </si>
  <si>
    <t>NEPOMUCENO , NESTOR L.</t>
  </si>
  <si>
    <t>DURANO , GEOFREY G.</t>
  </si>
  <si>
    <t>MARQUEZ , CARLOS P.</t>
  </si>
  <si>
    <t>GALENDEZ , ACHILLES M.</t>
  </si>
  <si>
    <t>LIBARNES, ROSELDO F.</t>
  </si>
  <si>
    <t>----------</t>
  </si>
  <si>
    <t>ENSOMO, EDSEL P.</t>
  </si>
  <si>
    <t>TAGBO, MICHAEL V.</t>
  </si>
  <si>
    <t>OLVEZ, PAUL ALBERT</t>
  </si>
  <si>
    <t>PODIOTAN, PAQUITO C.</t>
  </si>
  <si>
    <t>LAPLANA, LORENZO E.</t>
  </si>
  <si>
    <t>PALER, CARLITO P.</t>
  </si>
  <si>
    <t>SIEGA, DONN</t>
  </si>
  <si>
    <t xml:space="preserve">, </t>
  </si>
  <si>
    <t>CodeId</t>
  </si>
  <si>
    <t>int</t>
  </si>
  <si>
    <t>Comment</t>
  </si>
  <si>
    <t>StageId</t>
  </si>
  <si>
    <t>float</t>
  </si>
  <si>
    <t>string</t>
  </si>
  <si>
    <t>W/FIREWOOD</t>
  </si>
  <si>
    <t>MG=55.54%</t>
  </si>
  <si>
    <t>MG=55.68%</t>
  </si>
  <si>
    <t>PASANA</t>
  </si>
  <si>
    <t>MG=55.21%</t>
  </si>
  <si>
    <t>S=471PPM</t>
  </si>
  <si>
    <t>INSERT INTO ACTIVITY VALUES (</t>
  </si>
  <si>
    <t>-</t>
  </si>
  <si>
    <t>FRM,-BIN</t>
  </si>
  <si>
    <t>silica-by-boat</t>
  </si>
  <si>
    <t>CLEANING-BLOW</t>
  </si>
  <si>
    <t>FRM-CF-3/200-116+7-blister</t>
  </si>
  <si>
    <t>ActivityStatus</t>
  </si>
  <si>
    <t>SHIFT</t>
  </si>
  <si>
    <t>*</t>
  </si>
  <si>
    <t xml:space="preserve">CF1 </t>
  </si>
  <si>
    <t>CV1_Charge_Number</t>
  </si>
  <si>
    <t>CV2_Charge_Number</t>
  </si>
  <si>
    <t xml:space="preserve">CF2 </t>
  </si>
  <si>
    <t xml:space="preserve">CF4 </t>
  </si>
  <si>
    <t>CV3_Charge_Number</t>
  </si>
  <si>
    <t>CV4_Charge_Number</t>
  </si>
  <si>
    <t xml:space="preserve">Start </t>
  </si>
  <si>
    <t>Start :</t>
  </si>
  <si>
    <t>End :</t>
  </si>
  <si>
    <t>CycleNumber</t>
  </si>
  <si>
    <t>StatId</t>
  </si>
  <si>
    <t>INSERT INTO CYCLE VALUES (</t>
  </si>
  <si>
    <t>ActCodeId</t>
  </si>
  <si>
    <t>Mode</t>
  </si>
  <si>
    <t>End:</t>
  </si>
  <si>
    <t>Start:</t>
  </si>
  <si>
    <t>Quantity</t>
  </si>
  <si>
    <t>(m)</t>
  </si>
  <si>
    <t>Reason</t>
  </si>
  <si>
    <t xml:space="preserve"> </t>
  </si>
  <si>
    <t xml:space="preserve">INSERT INTO ACTIVITY VALUES (1, 100, 57, 32, 0, 0, 0, '-', 1,1);  </t>
  </si>
  <si>
    <t>0911</t>
  </si>
  <si>
    <t>w/ wood</t>
  </si>
  <si>
    <t>BADANA</t>
  </si>
  <si>
    <t>CUAYZON</t>
  </si>
  <si>
    <t>LARUSCAIN</t>
  </si>
  <si>
    <t>clean up blow</t>
  </si>
  <si>
    <t>Laruscain</t>
  </si>
  <si>
    <t>FOAMING</t>
  </si>
  <si>
    <t>S=485PPM</t>
  </si>
  <si>
    <t>Matte:</t>
  </si>
  <si>
    <t>Matte Grade:</t>
  </si>
  <si>
    <t>Iron Silica Ratio:</t>
  </si>
  <si>
    <t>I. Test Formula</t>
  </si>
  <si>
    <t>Answer:</t>
  </si>
  <si>
    <t xml:space="preserve">  B. Slag Required =  Silica Required x ( 132 / 60 ) x 2</t>
  </si>
  <si>
    <t xml:space="preserve">                                     (Matte + Matte Skull) x ((Matte Grade)(-0.6816) + 56.701))
   A. Silica Required =  ------------------------------------------------------------------------- x 1 x (0.55/95%) x (100% + 0%)
                                                                        100</t>
  </si>
  <si>
    <t>I.</t>
  </si>
  <si>
    <t>I. Set Default Iron Silica Ratio</t>
  </si>
  <si>
    <t>II. Add Iron Silica Ratio</t>
  </si>
  <si>
    <t>III. Edit Iron Silica Ratio</t>
  </si>
  <si>
    <t>Change Logs</t>
  </si>
  <si>
    <t>Reason:</t>
  </si>
  <si>
    <t xml:space="preserve">Change by: </t>
  </si>
  <si>
    <t>Iron Silica</t>
  </si>
  <si>
    <t>Default Fe Silica Ratio</t>
  </si>
  <si>
    <t>Change</t>
  </si>
  <si>
    <t>Edit</t>
  </si>
  <si>
    <t>CYCLE</t>
  </si>
  <si>
    <t>M A T T E</t>
  </si>
  <si>
    <t>MATTE GRADE</t>
  </si>
  <si>
    <t>CV1_WAMG</t>
  </si>
  <si>
    <t>MATTE PRODUCED</t>
  </si>
  <si>
    <t>CV1_FSFE_Matte</t>
  </si>
  <si>
    <t>MATTE TREATED</t>
  </si>
  <si>
    <t>CV1_Matte_Converted</t>
  </si>
  <si>
    <t>MATTE SKULL PRODUCTION</t>
  </si>
  <si>
    <t>B L I S T E R</t>
  </si>
  <si>
    <t>BLISTER PRODUCED</t>
  </si>
  <si>
    <t>CV1_Cu_ToFurnace</t>
  </si>
  <si>
    <t>BLISTER TREATED</t>
  </si>
  <si>
    <t>CV1_AF_Blister</t>
  </si>
  <si>
    <t>BLISTER SKULL PRODUCTION</t>
  </si>
  <si>
    <t>R E V E R T S   T R E A T E D</t>
  </si>
  <si>
    <t>SLAG BLOW</t>
  </si>
  <si>
    <t>Matte Skull</t>
  </si>
  <si>
    <t>CV1_Matte_skulls_Smelted</t>
  </si>
  <si>
    <t>Scatters</t>
  </si>
  <si>
    <t>CV1_Scatters_SlagBlow</t>
  </si>
  <si>
    <t>Dore Reverts</t>
  </si>
  <si>
    <t>CV1_Dore_Reverts_NB_Smelted</t>
  </si>
  <si>
    <t>White Metal</t>
  </si>
  <si>
    <t>CV1_Wmetal_SlagBlow</t>
  </si>
  <si>
    <t>Mopani Reverts</t>
  </si>
  <si>
    <t>CV1_Mopani_Reverts</t>
  </si>
  <si>
    <t>TOTAL</t>
  </si>
  <si>
    <t>Cu BLOW</t>
  </si>
  <si>
    <t>CV1_Wmetal_CuBlow</t>
  </si>
  <si>
    <t>Cu Skull</t>
  </si>
  <si>
    <t>CV1_Cskulls_Smelted</t>
  </si>
  <si>
    <t>AF Slag</t>
  </si>
  <si>
    <t>CV1_AFSlag_Charged</t>
  </si>
  <si>
    <t>Reject Anodes</t>
  </si>
  <si>
    <t>CV1_RJCT_Anode_Smelted</t>
  </si>
  <si>
    <t>Reject Cathodes</t>
  </si>
  <si>
    <t>CV1_RJCT_Cathode_Smelted</t>
  </si>
  <si>
    <t>Casting Scrap</t>
  </si>
  <si>
    <t>CV1_Casting_Scrap_Smelted</t>
  </si>
  <si>
    <t>Cu Mould</t>
  </si>
  <si>
    <t>CV1_CMould_Smelted</t>
  </si>
  <si>
    <t>Scrap Anode</t>
  </si>
  <si>
    <t>CV1_ScrapAnode_Smelted</t>
  </si>
  <si>
    <t>Deposit A</t>
  </si>
  <si>
    <t>CV1_Dep_A_B_Smelted</t>
  </si>
  <si>
    <t>HGS</t>
  </si>
  <si>
    <t>CV1_HGS_Smelted</t>
  </si>
  <si>
    <t>CV1_Scatters_CuBlow</t>
  </si>
  <si>
    <t>Nixon Fork</t>
  </si>
  <si>
    <t>CV1_Nixon Fork_Smelted</t>
  </si>
  <si>
    <t>Katanga</t>
  </si>
  <si>
    <t>CV1_Katanga_Smelted</t>
  </si>
  <si>
    <t>Mexican Cu Cement</t>
  </si>
  <si>
    <t>CV1_Mexican_Cu_Smelted</t>
  </si>
  <si>
    <t>MMS Blister</t>
  </si>
  <si>
    <t>CV1_MMSBlister_Smelted</t>
  </si>
  <si>
    <t>Mutanda Scrap</t>
  </si>
  <si>
    <t>CV1_Mutanda</t>
  </si>
  <si>
    <t>Casting Slime</t>
  </si>
  <si>
    <t>CV1_cslimes</t>
  </si>
  <si>
    <t>Silicia Consumption</t>
  </si>
  <si>
    <t>CV1_Total_Silica_Added</t>
  </si>
  <si>
    <t>Theoretical Silica</t>
  </si>
  <si>
    <t>CV1_Theoretical_Silica</t>
  </si>
  <si>
    <t>Cu Recovery</t>
  </si>
  <si>
    <t>CV1_Cu_Recovery</t>
  </si>
  <si>
    <t>CF slag</t>
  </si>
  <si>
    <t>CV1_Slag_ToSandbed</t>
  </si>
  <si>
    <t>Formula</t>
  </si>
  <si>
    <t>Slag Blow</t>
  </si>
  <si>
    <t>All Stage</t>
  </si>
  <si>
    <t>Cu Blow</t>
  </si>
  <si>
    <t>B + TF</t>
  </si>
  <si>
    <t>1st Slag Blow</t>
  </si>
  <si>
    <t>F + Y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</si>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</sst>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dd\-mmm\-yy\ hh:mm"/>
    <numFmt numFmtId="165" formatCode="m/d/yyyy\ hh:mm\ AM/PM"/>
    <numFmt numFmtId="166" formatCode="dd\-mmm\-yy\ hh:mm:ss"/>
    <numFmt numFmtId="167" formatCode="0.0"/>
    <numFmt numFmtId="168" formatCode="0000"/>
  </numFmts>
  <fonts count="3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Tahoma"/>
      <family val="2"/>
    </font>
    <font>
      <b/>
      <sz val="18"/>
      <color rgb="FFFF0000"/>
      <name val="Arial"/>
      <family val="2"/>
    </font>
    <font>
      <sz val="11"/>
      <name val="Calibri"/>
      <family val="2"/>
      <scheme val="minor"/>
    </font>
    <font>
      <b/>
      <u/>
      <sz val="8"/>
      <color theme="8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b/>
      <u/>
      <sz val="8"/>
      <color rgb="FF002060"/>
      <name val="Arial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Times New Roman"/>
      <family val="1"/>
    </font>
    <font>
      <sz val="8"/>
      <color theme="2" tint="-0.89999084444715716"/>
      <name val="Arial"/>
      <family val="2"/>
    </font>
    <font>
      <b/>
      <sz val="8"/>
      <color theme="0" tint="-4.9989318521683403E-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8F1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C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/>
      <diagonal/>
    </border>
  </borders>
  <cellStyleXfs count="16">
    <xf numFmtId="0" fontId="0" fillId="0" borderId="0"/>
    <xf numFmtId="43" fontId="22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2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43" fontId="30" fillId="0" borderId="0" applyFont="0" applyFill="0" applyBorder="0" applyAlignment="0" applyProtection="0"/>
    <xf numFmtId="0" fontId="28" fillId="0" borderId="0"/>
    <xf numFmtId="0" fontId="30" fillId="0" borderId="0"/>
  </cellStyleXfs>
  <cellXfs count="254">
    <xf numFmtId="0" fontId="0" fillId="0" borderId="0" xfId="0"/>
    <xf numFmtId="0" fontId="0" fillId="2" borderId="0" xfId="0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6" fillId="4" borderId="0" xfId="0" applyFont="1" applyFill="1"/>
    <xf numFmtId="0" fontId="7" fillId="4" borderId="0" xfId="0" applyFont="1" applyFill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" xfId="0" applyFont="1" applyFill="1" applyBorder="1"/>
    <xf numFmtId="0" fontId="7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0" xfId="0" applyFont="1" applyFill="1" applyBorder="1" applyAlignment="1">
      <alignment horizontal="right"/>
    </xf>
    <xf numFmtId="0" fontId="1" fillId="7" borderId="1" xfId="0" applyFont="1" applyFill="1" applyBorder="1"/>
    <xf numFmtId="0" fontId="2" fillId="2" borderId="11" xfId="0" applyFont="1" applyFill="1" applyBorder="1"/>
    <xf numFmtId="0" fontId="3" fillId="2" borderId="0" xfId="0" applyFont="1" applyFill="1" applyBorder="1" applyAlignment="1">
      <alignment horizontal="right" vertical="center"/>
    </xf>
    <xf numFmtId="0" fontId="8" fillId="8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top"/>
    </xf>
    <xf numFmtId="0" fontId="10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4" fillId="3" borderId="0" xfId="0" applyFont="1" applyFill="1" applyAlignment="1">
      <alignment horizontal="left" vertical="top" indent="1"/>
    </xf>
    <xf numFmtId="0" fontId="11" fillId="3" borderId="0" xfId="0" applyFont="1" applyFill="1" applyAlignment="1">
      <alignment horizontal="left" vertical="top" inden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1" fillId="3" borderId="2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12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right" vertical="top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164" fontId="14" fillId="0" borderId="6" xfId="0" applyNumberFormat="1" applyFont="1" applyBorder="1" applyAlignment="1" applyProtection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indent="1"/>
    </xf>
    <xf numFmtId="0" fontId="16" fillId="2" borderId="5" xfId="0" applyFont="1" applyFill="1" applyBorder="1" applyAlignment="1">
      <alignment horizontal="left" indent="1"/>
    </xf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horizontal="left" inden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/>
    <xf numFmtId="0" fontId="3" fillId="12" borderId="10" xfId="0" applyFont="1" applyFill="1" applyBorder="1"/>
    <xf numFmtId="0" fontId="3" fillId="12" borderId="11" xfId="0" applyFont="1" applyFill="1" applyBorder="1"/>
    <xf numFmtId="0" fontId="3" fillId="14" borderId="10" xfId="0" applyFont="1" applyFill="1" applyBorder="1"/>
    <xf numFmtId="0" fontId="3" fillId="14" borderId="11" xfId="0" applyFont="1" applyFill="1" applyBorder="1"/>
    <xf numFmtId="0" fontId="3" fillId="14" borderId="1" xfId="0" applyFont="1" applyFill="1" applyBorder="1"/>
    <xf numFmtId="0" fontId="1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right"/>
    </xf>
    <xf numFmtId="0" fontId="9" fillId="13" borderId="16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13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right" vertical="center" indent="1"/>
    </xf>
    <xf numFmtId="0" fontId="9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Border="1" applyAlignment="1">
      <alignment horizontal="left" vertical="center"/>
    </xf>
    <xf numFmtId="20" fontId="3" fillId="12" borderId="1" xfId="0" applyNumberFormat="1" applyFont="1" applyFill="1" applyBorder="1"/>
    <xf numFmtId="20" fontId="3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3" fontId="3" fillId="2" borderId="16" xfId="1" applyFont="1" applyFill="1" applyBorder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23" fillId="2" borderId="5" xfId="0" applyFont="1" applyFill="1" applyBorder="1" applyAlignment="1">
      <alignment horizontal="left" indent="1"/>
    </xf>
    <xf numFmtId="0" fontId="0" fillId="2" borderId="0" xfId="0" applyFill="1" applyBorder="1"/>
    <xf numFmtId="0" fontId="0" fillId="2" borderId="0" xfId="0" quotePrefix="1" applyFill="1" applyBorder="1"/>
    <xf numFmtId="16" fontId="0" fillId="2" borderId="0" xfId="0" applyNumberFormat="1" applyFill="1" applyBorder="1"/>
    <xf numFmtId="166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indent="1"/>
    </xf>
    <xf numFmtId="16" fontId="0" fillId="16" borderId="17" xfId="0" applyNumberFormat="1" applyFill="1" applyBorder="1" applyAlignment="1">
      <alignment horizontal="left" indent="1"/>
    </xf>
    <xf numFmtId="0" fontId="0" fillId="16" borderId="17" xfId="0" applyFill="1" applyBorder="1" applyAlignment="1">
      <alignment horizontal="left" indent="1"/>
    </xf>
    <xf numFmtId="0" fontId="24" fillId="16" borderId="17" xfId="0" applyFont="1" applyFill="1" applyBorder="1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24" fillId="2" borderId="0" xfId="0" applyFont="1" applyFill="1" applyAlignment="1">
      <alignment horizontal="center" vertical="center"/>
    </xf>
    <xf numFmtId="0" fontId="26" fillId="2" borderId="16" xfId="0" applyNumberFormat="1" applyFont="1" applyFill="1" applyBorder="1" applyAlignment="1">
      <alignment horizontal="center" vertical="center"/>
    </xf>
    <xf numFmtId="166" fontId="26" fillId="2" borderId="16" xfId="0" applyNumberFormat="1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6" fillId="2" borderId="0" xfId="0" applyFont="1" applyFill="1"/>
    <xf numFmtId="0" fontId="26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wrapText="1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left" vertical="center" indent="1"/>
    </xf>
    <xf numFmtId="0" fontId="4" fillId="2" borderId="0" xfId="0" applyFont="1" applyFill="1" applyAlignment="1">
      <alignment horizontal="right" vertical="center"/>
    </xf>
    <xf numFmtId="0" fontId="4" fillId="17" borderId="0" xfId="0" applyFont="1" applyFill="1" applyAlignment="1">
      <alignment horizontal="center" vertical="center"/>
    </xf>
    <xf numFmtId="22" fontId="26" fillId="2" borderId="0" xfId="0" applyNumberFormat="1" applyFont="1" applyFill="1" applyAlignment="1">
      <alignment horizontal="center" vertical="center"/>
    </xf>
    <xf numFmtId="0" fontId="27" fillId="19" borderId="3" xfId="0" applyFont="1" applyFill="1" applyBorder="1" applyAlignment="1" applyProtection="1">
      <alignment horizontal="left"/>
    </xf>
    <xf numFmtId="0" fontId="0" fillId="19" borderId="3" xfId="0" applyFill="1" applyBorder="1" applyAlignment="1">
      <alignment horizontal="center"/>
    </xf>
    <xf numFmtId="0" fontId="27" fillId="19" borderId="3" xfId="0" applyFont="1" applyFill="1" applyBorder="1" applyAlignment="1">
      <alignment horizontal="center"/>
    </xf>
    <xf numFmtId="0" fontId="28" fillId="19" borderId="3" xfId="0" applyFont="1" applyFill="1" applyBorder="1" applyAlignment="1" applyProtection="1">
      <alignment horizontal="left"/>
    </xf>
    <xf numFmtId="0" fontId="28" fillId="19" borderId="4" xfId="0" applyFont="1" applyFill="1" applyBorder="1" applyAlignment="1" applyProtection="1">
      <alignment horizontal="left"/>
    </xf>
    <xf numFmtId="0" fontId="0" fillId="0" borderId="18" xfId="0" applyBorder="1" applyAlignment="1" applyProtection="1">
      <alignment horizontal="center"/>
    </xf>
    <xf numFmtId="167" fontId="0" fillId="0" borderId="18" xfId="0" applyNumberFormat="1" applyBorder="1" applyAlignment="1">
      <alignment horizontal="center"/>
    </xf>
    <xf numFmtId="168" fontId="0" fillId="0" borderId="18" xfId="0" applyNumberFormat="1" applyBorder="1" applyAlignment="1" applyProtection="1">
      <alignment horizontal="center"/>
    </xf>
    <xf numFmtId="1" fontId="0" fillId="0" borderId="18" xfId="0" applyNumberFormat="1" applyBorder="1" applyAlignment="1" applyProtection="1">
      <alignment horizontal="center"/>
    </xf>
    <xf numFmtId="0" fontId="28" fillId="0" borderId="19" xfId="0" applyFont="1" applyBorder="1" applyProtection="1"/>
    <xf numFmtId="167" fontId="0" fillId="0" borderId="20" xfId="0" applyNumberFormat="1" applyBorder="1" applyAlignment="1">
      <alignment horizontal="center"/>
    </xf>
    <xf numFmtId="0" fontId="0" fillId="0" borderId="20" xfId="0" applyBorder="1" applyAlignment="1" applyProtection="1">
      <alignment horizontal="center"/>
    </xf>
    <xf numFmtId="168" fontId="0" fillId="0" borderId="20" xfId="0" applyNumberFormat="1" applyBorder="1" applyAlignment="1" applyProtection="1">
      <alignment horizontal="center"/>
    </xf>
    <xf numFmtId="0" fontId="4" fillId="2" borderId="0" xfId="0" applyNumberFormat="1" applyFont="1" applyFill="1" applyAlignment="1">
      <alignment horizontal="left" vertical="center" indent="1"/>
    </xf>
    <xf numFmtId="1" fontId="4" fillId="2" borderId="0" xfId="0" applyNumberFormat="1" applyFont="1" applyFill="1" applyAlignment="1">
      <alignment horizontal="center" vertical="center"/>
    </xf>
    <xf numFmtId="0" fontId="28" fillId="0" borderId="21" xfId="0" applyNumberFormat="1" applyFont="1" applyBorder="1" applyProtection="1"/>
    <xf numFmtId="0" fontId="28" fillId="0" borderId="22" xfId="0" applyNumberFormat="1" applyFont="1" applyBorder="1" applyProtection="1"/>
    <xf numFmtId="167" fontId="4" fillId="2" borderId="0" xfId="0" applyNumberFormat="1" applyFont="1" applyFill="1" applyAlignment="1">
      <alignment horizontal="center" vertical="center"/>
    </xf>
    <xf numFmtId="0" fontId="3" fillId="0" borderId="22" xfId="0" applyNumberFormat="1" applyFont="1" applyBorder="1" applyProtection="1"/>
    <xf numFmtId="0" fontId="4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0" borderId="1" xfId="0" applyFont="1" applyFill="1" applyBorder="1"/>
    <xf numFmtId="0" fontId="3" fillId="2" borderId="0" xfId="0" applyFont="1" applyFill="1" applyBorder="1" applyAlignment="1">
      <alignment horizontal="left" indent="1"/>
    </xf>
    <xf numFmtId="0" fontId="3" fillId="2" borderId="12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indent="1"/>
    </xf>
    <xf numFmtId="0" fontId="9" fillId="2" borderId="0" xfId="0" applyFont="1" applyFill="1" applyBorder="1"/>
    <xf numFmtId="0" fontId="3" fillId="2" borderId="1" xfId="0" applyFont="1" applyFill="1" applyBorder="1" applyAlignment="1">
      <alignment horizontal="left" vertical="top" wrapText="1" indent="1"/>
    </xf>
    <xf numFmtId="0" fontId="3" fillId="0" borderId="0" xfId="0" applyFont="1"/>
    <xf numFmtId="0" fontId="3" fillId="12" borderId="26" xfId="0" applyFont="1" applyFill="1" applyBorder="1" applyAlignment="1">
      <alignment horizontal="left" vertical="center" wrapText="1" indent="1"/>
    </xf>
    <xf numFmtId="0" fontId="3" fillId="12" borderId="23" xfId="0" applyFont="1" applyFill="1" applyBorder="1" applyAlignment="1">
      <alignment horizontal="left" vertical="center" wrapText="1" indent="1"/>
    </xf>
    <xf numFmtId="0" fontId="8" fillId="23" borderId="23" xfId="0" applyFont="1" applyFill="1" applyBorder="1" applyAlignment="1">
      <alignment horizontal="left" vertical="center" wrapText="1" indent="1"/>
    </xf>
    <xf numFmtId="0" fontId="8" fillId="4" borderId="23" xfId="0" applyFont="1" applyFill="1" applyBorder="1" applyAlignment="1">
      <alignment horizontal="left" vertical="center" wrapText="1" indent="1"/>
    </xf>
    <xf numFmtId="0" fontId="3" fillId="18" borderId="0" xfId="0" applyFont="1" applyFill="1"/>
    <xf numFmtId="0" fontId="3" fillId="28" borderId="3" xfId="0" applyFont="1" applyFill="1" applyBorder="1"/>
    <xf numFmtId="0" fontId="3" fillId="28" borderId="0" xfId="0" applyFont="1" applyFill="1" applyBorder="1"/>
    <xf numFmtId="0" fontId="3" fillId="28" borderId="8" xfId="0" applyFont="1" applyFill="1" applyBorder="1"/>
    <xf numFmtId="0" fontId="3" fillId="28" borderId="0" xfId="0" applyFont="1" applyFill="1"/>
    <xf numFmtId="0" fontId="8" fillId="8" borderId="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" fillId="14" borderId="9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165" fontId="3" fillId="2" borderId="10" xfId="0" applyNumberFormat="1" applyFont="1" applyFill="1" applyBorder="1" applyAlignment="1">
      <alignment horizontal="center" vertical="center"/>
    </xf>
    <xf numFmtId="165" fontId="3" fillId="2" borderId="1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0" fontId="9" fillId="12" borderId="27" xfId="0" applyFont="1" applyFill="1" applyBorder="1" applyAlignment="1">
      <alignment horizontal="center" vertical="center" wrapText="1"/>
    </xf>
    <xf numFmtId="0" fontId="9" fillId="12" borderId="23" xfId="0" applyFont="1" applyFill="1" applyBorder="1" applyAlignment="1">
      <alignment horizontal="center" vertical="center" wrapText="1"/>
    </xf>
    <xf numFmtId="0" fontId="8" fillId="25" borderId="8" xfId="0" applyFont="1" applyFill="1" applyBorder="1" applyAlignment="1">
      <alignment horizontal="center" wrapText="1"/>
    </xf>
    <xf numFmtId="0" fontId="3" fillId="24" borderId="1" xfId="0" applyFont="1" applyFill="1" applyBorder="1" applyAlignment="1">
      <alignment horizontal="left" vertical="center" wrapText="1"/>
    </xf>
    <xf numFmtId="0" fontId="8" fillId="27" borderId="8" xfId="0" applyFont="1" applyFill="1" applyBorder="1" applyAlignment="1">
      <alignment horizontal="center" wrapText="1"/>
    </xf>
    <xf numFmtId="0" fontId="31" fillId="26" borderId="1" xfId="0" applyFont="1" applyFill="1" applyBorder="1" applyAlignment="1">
      <alignment horizontal="left" vertical="center" wrapText="1"/>
    </xf>
    <xf numFmtId="0" fontId="32" fillId="22" borderId="28" xfId="0" applyFont="1" applyFill="1" applyBorder="1" applyAlignment="1">
      <alignment horizontal="center" vertical="center" wrapText="1"/>
    </xf>
    <xf numFmtId="0" fontId="32" fillId="22" borderId="29" xfId="0" applyFont="1" applyFill="1" applyBorder="1" applyAlignment="1">
      <alignment horizontal="center" vertical="center" wrapText="1"/>
    </xf>
    <xf numFmtId="0" fontId="9" fillId="21" borderId="25" xfId="0" applyFont="1" applyFill="1" applyBorder="1" applyAlignment="1">
      <alignment horizontal="center" vertical="center" wrapText="1"/>
    </xf>
    <xf numFmtId="0" fontId="9" fillId="21" borderId="24" xfId="0" applyFont="1" applyFill="1" applyBorder="1" applyAlignment="1">
      <alignment horizontal="center" vertical="center" wrapText="1"/>
    </xf>
    <xf numFmtId="0" fontId="9" fillId="15" borderId="24" xfId="0" applyFont="1" applyFill="1" applyBorder="1" applyAlignment="1">
      <alignment horizontal="center" vertical="center" wrapText="1"/>
    </xf>
    <xf numFmtId="0" fontId="9" fillId="15" borderId="23" xfId="0" applyFont="1" applyFill="1" applyBorder="1" applyAlignment="1">
      <alignment horizontal="center" vertical="center" wrapText="1"/>
    </xf>
  </cellXfs>
  <cellStyles count="16">
    <cellStyle name="Comma" xfId="1" builtinId="3"/>
    <cellStyle name="Comma 2" xfId="4"/>
    <cellStyle name="Comma 2 2" xfId="13"/>
    <cellStyle name="Comma 3" xfId="5"/>
    <cellStyle name="Comma 4" xfId="6"/>
    <cellStyle name="Comma 5" xfId="3"/>
    <cellStyle name="Normal" xfId="0" builtinId="0"/>
    <cellStyle name="Normal 2" xfId="7"/>
    <cellStyle name="Normal 2 2" xfId="14"/>
    <cellStyle name="Normal 3" xfId="8"/>
    <cellStyle name="Normal 3 2" xfId="15"/>
    <cellStyle name="Normal 3 3" xfId="12"/>
    <cellStyle name="Normal 4" xfId="9"/>
    <cellStyle name="Normal 5" xfId="2"/>
    <cellStyle name="Percent 2" xfId="11"/>
    <cellStyle name="Percent 3" xfId="10"/>
  </cellStyles>
  <dxfs count="0"/>
  <tableStyles count="0" defaultTableStyle="TableStyleMedium9" defaultPivotStyle="PivotStyleLight16"/>
  <colors>
    <mruColors>
      <color rgb="FFBCFCD1"/>
      <color rgb="FFE98F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5" noThreeD="1" sel="0" val="0"/>
</file>

<file path=xl/ctrlProps/ctrlProp3.xml><?xml version="1.0" encoding="utf-8"?>
<formControlPr xmlns="http://schemas.microsoft.com/office/spreadsheetml/2009/9/main" objectType="Drop" dropStyle="combo" dx="15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Drop" dropStyle="combo" dx="15" noThreeD="1" sel="0" val="0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Drop" dropStyle="combo" dx="15" noThreeD="1" sel="0" val="0"/>
</file>

<file path=xl/ctrlProps/ctrlProp10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24</xdr:row>
      <xdr:rowOff>9525</xdr:rowOff>
    </xdr:from>
    <xdr:to>
      <xdr:col>20</xdr:col>
      <xdr:colOff>180975</xdr:colOff>
      <xdr:row>29</xdr:row>
      <xdr:rowOff>47625</xdr:rowOff>
    </xdr:to>
    <xdr:pic>
      <xdr:nvPicPr>
        <xdr:cNvPr id="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52950" y="4210050"/>
          <a:ext cx="5800725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11</xdr:row>
      <xdr:rowOff>134469</xdr:rowOff>
    </xdr:from>
    <xdr:to>
      <xdr:col>21</xdr:col>
      <xdr:colOff>638736</xdr:colOff>
      <xdr:row>16</xdr:row>
      <xdr:rowOff>47623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06956" y="2375645"/>
          <a:ext cx="6213662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571500</xdr:colOff>
          <xdr:row>18</xdr:row>
          <xdr:rowOff>257175</xdr:rowOff>
        </xdr:from>
        <xdr:to>
          <xdr:col>23</xdr:col>
          <xdr:colOff>171450</xdr:colOff>
          <xdr:row>21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1" i="0" u="none" strike="noStrike" baseline="0">
                  <a:solidFill>
                    <a:srgbClr val="000000"/>
                  </a:solidFill>
                  <a:latin typeface="Calibri"/>
                </a:rPr>
                <a:t>ADD</a:t>
              </a:r>
              <a:r>
                <a:rPr lang="en-PH" sz="800" b="0" i="0" u="none" strike="noStrike" baseline="0">
                  <a:solidFill>
                    <a:srgbClr val="000000"/>
                  </a:solidFill>
                  <a:latin typeface="Calibri"/>
                </a:rPr>
                <a:t> New Activity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</xdr:row>
          <xdr:rowOff>104775</xdr:rowOff>
        </xdr:from>
        <xdr:to>
          <xdr:col>10</xdr:col>
          <xdr:colOff>800100</xdr:colOff>
          <xdr:row>10</xdr:row>
          <xdr:rowOff>19050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714375</xdr:colOff>
          <xdr:row>13</xdr:row>
          <xdr:rowOff>104775</xdr:rowOff>
        </xdr:from>
        <xdr:to>
          <xdr:col>10</xdr:col>
          <xdr:colOff>581025</xdr:colOff>
          <xdr:row>15</xdr:row>
          <xdr:rowOff>19050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1323975</xdr:colOff>
          <xdr:row>6</xdr:row>
          <xdr:rowOff>19050</xdr:rowOff>
        </xdr:from>
        <xdr:to>
          <xdr:col>5</xdr:col>
          <xdr:colOff>1895475</xdr:colOff>
          <xdr:row>7</xdr:row>
          <xdr:rowOff>95250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14</xdr:row>
          <xdr:rowOff>9525</xdr:rowOff>
        </xdr:from>
        <xdr:to>
          <xdr:col>13</xdr:col>
          <xdr:colOff>0</xdr:colOff>
          <xdr:row>16</xdr:row>
          <xdr:rowOff>28575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Set Default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714375</xdr:colOff>
          <xdr:row>28</xdr:row>
          <xdr:rowOff>104775</xdr:rowOff>
        </xdr:from>
        <xdr:to>
          <xdr:col>10</xdr:col>
          <xdr:colOff>581025</xdr:colOff>
          <xdr:row>30</xdr:row>
          <xdr:rowOff>19050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914400</xdr:colOff>
          <xdr:row>29</xdr:row>
          <xdr:rowOff>9525</xdr:rowOff>
        </xdr:from>
        <xdr:to>
          <xdr:col>12</xdr:col>
          <xdr:colOff>200025</xdr:colOff>
          <xdr:row>30</xdr:row>
          <xdr:rowOff>85725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4</xdr:row>
          <xdr:rowOff>66675</xdr:rowOff>
        </xdr:from>
        <xdr:to>
          <xdr:col>16</xdr:col>
          <xdr:colOff>542925</xdr:colOff>
          <xdr:row>5</xdr:row>
          <xdr:rowOff>142875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714375</xdr:colOff>
          <xdr:row>48</xdr:row>
          <xdr:rowOff>104775</xdr:rowOff>
        </xdr:from>
        <xdr:to>
          <xdr:col>10</xdr:col>
          <xdr:colOff>581025</xdr:colOff>
          <xdr:row>50</xdr:row>
          <xdr:rowOff>19050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914400</xdr:colOff>
          <xdr:row>49</xdr:row>
          <xdr:rowOff>9525</xdr:rowOff>
        </xdr:from>
        <xdr:to>
          <xdr:col>12</xdr:col>
          <xdr:colOff>200025</xdr:colOff>
          <xdr:row>50</xdr:row>
          <xdr:rowOff>85725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ctrlProp" Target="../ctrlProps/ctrlProp2.xml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5" Type="http://schemas.openxmlformats.org/officeDocument/2006/relationships/ctrlProp" Target="../ctrlProps/ctrlProp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55"/>
  <sheetViews>
    <sheetView tabSelected="1" topLeftCell="A13" workbookViewId="0">
      <selection activeCell="P34" sqref="P34"/>
    </sheetView>
  </sheetViews>
  <sheetFormatPr defaultRowHeight="14.25" x14ac:dyDescent="0.2"/>
  <cols>
    <col min="1" max="2" width="2.7109375" style="3" customWidth="1"/>
    <col min="3" max="3" width="7.28515625" style="3" customWidth="1"/>
    <col min="4" max="4" width="9.140625" style="3"/>
    <col min="5" max="5" width="6.42578125" style="3" customWidth="1"/>
    <col min="6" max="6" width="6.5703125" style="3" customWidth="1"/>
    <col min="7" max="7" width="1.28515625" style="3" customWidth="1"/>
    <col min="8" max="8" width="2.7109375" style="3" customWidth="1"/>
    <col min="9" max="9" width="3.5703125" style="3" customWidth="1"/>
    <col min="10" max="10" width="12.28515625" style="3" customWidth="1"/>
    <col min="11" max="22" width="9.140625" style="3"/>
    <col min="23" max="23" width="4" style="3" customWidth="1"/>
    <col min="24" max="24" width="4.7109375" style="3" customWidth="1"/>
    <col min="25" max="25" width="11.5703125" style="3" customWidth="1"/>
    <col min="26" max="26" width="8.7109375" style="3" customWidth="1"/>
    <col min="27" max="27" width="14.140625" style="3" customWidth="1"/>
    <col min="28" max="28" width="2.7109375" style="3" customWidth="1"/>
    <col min="29" max="30" width="6.42578125" style="3" customWidth="1"/>
    <col min="31" max="31" width="2.42578125" style="3" customWidth="1"/>
    <col min="32" max="36" width="9.140625" style="3"/>
    <col min="37" max="37" width="10.85546875" style="3" bestFit="1" customWidth="1"/>
    <col min="38" max="38" width="9.140625" style="3"/>
    <col min="39" max="39" width="3.5703125" style="3" customWidth="1"/>
    <col min="40" max="16384" width="9.140625" style="3"/>
  </cols>
  <sheetData>
    <row r="1" spans="1:39" ht="15" x14ac:dyDescent="0.25">
      <c r="B1" s="2"/>
      <c r="C1" s="7" t="s">
        <v>1</v>
      </c>
      <c r="D1" s="7"/>
      <c r="E1" s="7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9" x14ac:dyDescent="0.2">
      <c r="B2" s="2"/>
      <c r="C2" s="8" t="s">
        <v>2</v>
      </c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9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9" s="5" customFormat="1" ht="23.25" x14ac:dyDescent="0.25">
      <c r="B4" s="44"/>
      <c r="C4" s="45" t="s">
        <v>0</v>
      </c>
      <c r="D4" s="6"/>
      <c r="E4" s="6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65" t="s">
        <v>50</v>
      </c>
      <c r="AE4" s="63" t="s">
        <v>34</v>
      </c>
    </row>
    <row r="5" spans="1:39" x14ac:dyDescent="0.2">
      <c r="B5" s="41" t="s">
        <v>3</v>
      </c>
      <c r="AE5" s="51" t="s">
        <v>34</v>
      </c>
      <c r="AF5" s="49"/>
      <c r="AG5" s="49"/>
      <c r="AH5" s="49"/>
      <c r="AI5" s="49"/>
      <c r="AJ5" s="49"/>
      <c r="AK5" s="49"/>
      <c r="AL5" s="49"/>
      <c r="AM5" s="50"/>
    </row>
    <row r="6" spans="1:39" x14ac:dyDescent="0.2">
      <c r="A6" s="15"/>
      <c r="B6" s="16"/>
      <c r="C6" s="17"/>
      <c r="D6" s="17"/>
      <c r="E6" s="17"/>
      <c r="F6" s="17"/>
      <c r="G6" s="18"/>
      <c r="H6" s="15"/>
      <c r="I6" s="16" t="s">
        <v>12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32" t="s">
        <v>15</v>
      </c>
      <c r="X6" s="15"/>
      <c r="Y6" s="29" t="s">
        <v>22</v>
      </c>
      <c r="Z6" s="29"/>
      <c r="AA6" s="29" t="s">
        <v>26</v>
      </c>
      <c r="AE6" s="53"/>
      <c r="AF6" s="52"/>
      <c r="AG6" s="52"/>
      <c r="AH6" s="52"/>
      <c r="AI6" s="52"/>
      <c r="AJ6" s="52"/>
      <c r="AK6" s="52"/>
      <c r="AL6" s="52"/>
      <c r="AM6" s="54"/>
    </row>
    <row r="7" spans="1:39" ht="18" x14ac:dyDescent="0.2">
      <c r="A7" s="15"/>
      <c r="B7" s="19"/>
      <c r="C7" s="20"/>
      <c r="D7" s="20"/>
      <c r="E7" s="20"/>
      <c r="F7" s="20"/>
      <c r="G7" s="21"/>
      <c r="H7" s="15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/>
      <c r="X7" s="15"/>
      <c r="Y7" s="214" t="s">
        <v>23</v>
      </c>
      <c r="Z7" s="42"/>
      <c r="AA7" s="214" t="s">
        <v>27</v>
      </c>
      <c r="AE7" s="53"/>
      <c r="AF7" s="59" t="s">
        <v>6</v>
      </c>
      <c r="AG7" s="59" t="s">
        <v>35</v>
      </c>
      <c r="AH7" s="59" t="s">
        <v>36</v>
      </c>
      <c r="AI7" s="59" t="s">
        <v>10</v>
      </c>
      <c r="AJ7" s="59" t="s">
        <v>41</v>
      </c>
      <c r="AK7" s="59" t="s">
        <v>11</v>
      </c>
      <c r="AL7" s="52"/>
      <c r="AM7" s="54"/>
    </row>
    <row r="8" spans="1:39" ht="18" x14ac:dyDescent="0.2">
      <c r="A8" s="15"/>
      <c r="B8" s="19"/>
      <c r="C8" s="20" t="s">
        <v>4</v>
      </c>
      <c r="D8" s="20"/>
      <c r="E8" s="20"/>
      <c r="F8" s="20"/>
      <c r="G8" s="21"/>
      <c r="H8" s="15"/>
      <c r="I8" s="64" t="s">
        <v>47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64" t="s">
        <v>48</v>
      </c>
      <c r="X8" s="15"/>
      <c r="Y8" s="215"/>
      <c r="Z8" s="42"/>
      <c r="AA8" s="215"/>
      <c r="AE8" s="53"/>
      <c r="AF8" s="55" t="s">
        <v>30</v>
      </c>
      <c r="AG8" s="55"/>
      <c r="AH8" s="55"/>
      <c r="AI8" s="60"/>
      <c r="AJ8" s="60">
        <v>1</v>
      </c>
      <c r="AK8" s="62" t="s">
        <v>37</v>
      </c>
      <c r="AL8" s="52"/>
      <c r="AM8" s="54"/>
    </row>
    <row r="9" spans="1:39" ht="18" x14ac:dyDescent="0.2">
      <c r="A9" s="15"/>
      <c r="B9" s="19"/>
      <c r="C9" s="25"/>
      <c r="D9" s="31"/>
      <c r="E9" s="27"/>
      <c r="F9" s="20"/>
      <c r="G9" s="21"/>
      <c r="H9" s="15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  <c r="X9" s="15"/>
      <c r="Y9" s="216"/>
      <c r="Z9" s="42"/>
      <c r="AA9" s="216"/>
      <c r="AE9" s="53"/>
      <c r="AF9" s="55" t="s">
        <v>31</v>
      </c>
      <c r="AG9" s="55"/>
      <c r="AH9" s="55"/>
      <c r="AI9" s="60"/>
      <c r="AJ9" s="60">
        <v>2</v>
      </c>
      <c r="AK9" s="62" t="s">
        <v>38</v>
      </c>
      <c r="AL9" s="61" t="s">
        <v>29</v>
      </c>
      <c r="AM9" s="54"/>
    </row>
    <row r="10" spans="1:39" ht="18" customHeight="1" x14ac:dyDescent="0.2">
      <c r="A10" s="15"/>
      <c r="B10" s="19"/>
      <c r="C10" s="20"/>
      <c r="D10" s="20"/>
      <c r="E10" s="20"/>
      <c r="F10" s="20"/>
      <c r="G10" s="21"/>
      <c r="H10" s="15"/>
      <c r="I10" s="16" t="s">
        <v>13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32" t="s">
        <v>15</v>
      </c>
      <c r="X10" s="15"/>
      <c r="Y10" s="15"/>
      <c r="Z10" s="15"/>
      <c r="AA10" s="15"/>
      <c r="AE10" s="53"/>
      <c r="AF10" s="55" t="s">
        <v>32</v>
      </c>
      <c r="AG10" s="55"/>
      <c r="AH10" s="55"/>
      <c r="AI10" s="60"/>
      <c r="AJ10" s="60">
        <v>1</v>
      </c>
      <c r="AK10" s="62" t="s">
        <v>39</v>
      </c>
      <c r="AL10" s="61" t="s">
        <v>29</v>
      </c>
      <c r="AM10" s="54"/>
    </row>
    <row r="11" spans="1:39" x14ac:dyDescent="0.2">
      <c r="A11" s="15"/>
      <c r="B11" s="19"/>
      <c r="C11" s="20" t="s">
        <v>5</v>
      </c>
      <c r="D11" s="20"/>
      <c r="E11" s="20"/>
      <c r="F11" s="20"/>
      <c r="G11" s="21"/>
      <c r="H11" s="15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  <c r="X11" s="15"/>
      <c r="Y11" s="29" t="s">
        <v>24</v>
      </c>
      <c r="Z11" s="29"/>
      <c r="AA11" s="15"/>
      <c r="AE11" s="53"/>
      <c r="AF11" s="55" t="s">
        <v>33</v>
      </c>
      <c r="AG11" s="55"/>
      <c r="AH11" s="55"/>
      <c r="AI11" s="60"/>
      <c r="AJ11" s="60">
        <v>1</v>
      </c>
      <c r="AK11" s="62" t="s">
        <v>40</v>
      </c>
      <c r="AL11" s="61" t="s">
        <v>29</v>
      </c>
      <c r="AM11" s="54"/>
    </row>
    <row r="12" spans="1:39" ht="18" x14ac:dyDescent="0.2">
      <c r="A12" s="15"/>
      <c r="B12" s="19"/>
      <c r="C12" s="25"/>
      <c r="D12" s="31"/>
      <c r="E12" s="27"/>
      <c r="F12" s="20"/>
      <c r="G12" s="21"/>
      <c r="H12" s="15"/>
      <c r="I12" s="64" t="s">
        <v>47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64" t="s">
        <v>48</v>
      </c>
      <c r="X12" s="15"/>
      <c r="Y12" s="214">
        <v>500</v>
      </c>
      <c r="Z12" s="42"/>
      <c r="AA12" s="15"/>
      <c r="AE12" s="53"/>
      <c r="AF12" s="52"/>
      <c r="AG12" s="52"/>
      <c r="AH12" s="52"/>
      <c r="AI12" s="52"/>
      <c r="AJ12" s="52"/>
      <c r="AK12" s="52"/>
      <c r="AL12" s="52"/>
      <c r="AM12" s="54"/>
    </row>
    <row r="13" spans="1:39" ht="18" x14ac:dyDescent="0.2">
      <c r="A13" s="15"/>
      <c r="B13" s="19"/>
      <c r="C13" s="20"/>
      <c r="D13" s="20"/>
      <c r="E13" s="20"/>
      <c r="F13" s="20"/>
      <c r="G13" s="21"/>
      <c r="H13" s="15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  <c r="X13" s="15"/>
      <c r="Y13" s="215"/>
      <c r="Z13" s="42"/>
      <c r="AA13" s="15"/>
      <c r="AE13" s="53"/>
      <c r="AF13" s="52"/>
      <c r="AG13" s="52"/>
      <c r="AH13" s="52"/>
      <c r="AI13" s="52"/>
      <c r="AJ13" s="52"/>
      <c r="AK13" s="52"/>
      <c r="AL13" s="52"/>
      <c r="AM13" s="54"/>
    </row>
    <row r="14" spans="1:39" ht="18" x14ac:dyDescent="0.2">
      <c r="A14" s="15"/>
      <c r="B14" s="19"/>
      <c r="C14" s="20" t="s">
        <v>6</v>
      </c>
      <c r="D14" s="20"/>
      <c r="E14" s="20"/>
      <c r="F14" s="20"/>
      <c r="G14" s="21"/>
      <c r="H14" s="15"/>
      <c r="I14" s="16" t="s">
        <v>14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32" t="s">
        <v>15</v>
      </c>
      <c r="X14" s="15"/>
      <c r="Y14" s="216"/>
      <c r="Z14" s="42"/>
      <c r="AA14" s="15"/>
      <c r="AE14" s="53"/>
      <c r="AF14" s="52"/>
      <c r="AG14" s="52"/>
      <c r="AH14" s="52"/>
      <c r="AI14" s="52"/>
      <c r="AJ14" s="52"/>
      <c r="AK14" s="52"/>
      <c r="AL14" s="52"/>
      <c r="AM14" s="54"/>
    </row>
    <row r="15" spans="1:39" x14ac:dyDescent="0.2">
      <c r="A15" s="15"/>
      <c r="B15" s="19"/>
      <c r="C15" s="25"/>
      <c r="D15" s="26"/>
      <c r="E15" s="20"/>
      <c r="F15" s="20"/>
      <c r="G15" s="21"/>
      <c r="H15" s="15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  <c r="X15" s="15"/>
      <c r="Y15" s="15"/>
      <c r="Z15" s="15"/>
      <c r="AA15" s="15"/>
      <c r="AE15" s="56"/>
      <c r="AF15" s="57"/>
      <c r="AG15" s="57"/>
      <c r="AH15" s="57"/>
      <c r="AI15" s="57"/>
      <c r="AJ15" s="57"/>
      <c r="AK15" s="57"/>
      <c r="AL15" s="57"/>
      <c r="AM15" s="58"/>
    </row>
    <row r="16" spans="1:39" x14ac:dyDescent="0.2">
      <c r="A16" s="15"/>
      <c r="B16" s="19"/>
      <c r="C16" s="20"/>
      <c r="D16" s="20"/>
      <c r="E16" s="20"/>
      <c r="F16" s="20"/>
      <c r="G16" s="21"/>
      <c r="H16" s="15"/>
      <c r="I16" s="64" t="s">
        <v>47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64" t="s">
        <v>48</v>
      </c>
      <c r="X16" s="15"/>
      <c r="Y16" s="29" t="s">
        <v>25</v>
      </c>
      <c r="Z16" s="29"/>
      <c r="AA16" s="15"/>
    </row>
    <row r="17" spans="1:39" ht="18" x14ac:dyDescent="0.2">
      <c r="A17" s="15"/>
      <c r="B17" s="19"/>
      <c r="C17" s="28" t="s">
        <v>7</v>
      </c>
      <c r="D17" s="20"/>
      <c r="E17" s="20"/>
      <c r="F17" s="20"/>
      <c r="G17" s="21"/>
      <c r="H17" s="15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  <c r="X17" s="15"/>
      <c r="Y17" s="214">
        <v>500</v>
      </c>
      <c r="Z17" s="42"/>
      <c r="AA17" s="15"/>
    </row>
    <row r="18" spans="1:39" ht="18" x14ac:dyDescent="0.2">
      <c r="A18" s="15"/>
      <c r="B18" s="19"/>
      <c r="C18" s="20"/>
      <c r="D18" s="20"/>
      <c r="E18" s="20"/>
      <c r="F18" s="20"/>
      <c r="G18" s="21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15"/>
      <c r="Z18" s="42"/>
      <c r="AA18" s="15"/>
    </row>
    <row r="19" spans="1:39" ht="23.25" x14ac:dyDescent="0.2">
      <c r="A19" s="15"/>
      <c r="B19" s="19"/>
      <c r="C19" s="30" t="s">
        <v>8</v>
      </c>
      <c r="D19" s="30" t="s">
        <v>9</v>
      </c>
      <c r="E19" s="30" t="s">
        <v>10</v>
      </c>
      <c r="F19" s="30" t="s">
        <v>11</v>
      </c>
      <c r="G19" s="21"/>
      <c r="H19" s="15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5"/>
      <c r="Y19" s="216"/>
      <c r="Z19" s="42"/>
      <c r="AA19" s="15"/>
      <c r="AD19" s="65" t="s">
        <v>50</v>
      </c>
      <c r="AE19" s="63" t="s">
        <v>42</v>
      </c>
    </row>
    <row r="20" spans="1:39" ht="15" x14ac:dyDescent="0.25">
      <c r="A20" s="15"/>
      <c r="B20" s="19"/>
      <c r="C20" s="27"/>
      <c r="D20" s="27"/>
      <c r="E20" s="27"/>
      <c r="F20" s="27"/>
      <c r="G20" s="21"/>
      <c r="H20" s="15"/>
      <c r="I20" s="19"/>
      <c r="J20" s="36" t="s">
        <v>17</v>
      </c>
      <c r="K20" s="37"/>
      <c r="L20" s="20"/>
      <c r="M20" s="20"/>
      <c r="N20" s="39" t="s">
        <v>19</v>
      </c>
      <c r="O20" s="25"/>
      <c r="P20" s="38"/>
      <c r="Q20" s="213" t="s">
        <v>46</v>
      </c>
      <c r="R20" s="212"/>
      <c r="S20" s="39" t="s">
        <v>20</v>
      </c>
      <c r="T20" s="27"/>
      <c r="U20" s="20"/>
      <c r="V20" s="40" t="s">
        <v>28</v>
      </c>
      <c r="W20" s="21"/>
      <c r="X20" s="15"/>
      <c r="Y20" s="15"/>
      <c r="Z20" s="15"/>
      <c r="AA20" s="15"/>
      <c r="AE20" s="46"/>
      <c r="AF20" s="47"/>
      <c r="AG20" s="47"/>
      <c r="AH20" s="47"/>
      <c r="AI20" s="47"/>
      <c r="AJ20" s="47"/>
      <c r="AK20" s="47"/>
      <c r="AL20" s="47"/>
      <c r="AM20" s="48"/>
    </row>
    <row r="21" spans="1:39" ht="15" x14ac:dyDescent="0.25">
      <c r="A21" s="15"/>
      <c r="B21" s="19"/>
      <c r="C21" s="27"/>
      <c r="D21" s="27"/>
      <c r="E21" s="27"/>
      <c r="F21" s="27"/>
      <c r="G21" s="21"/>
      <c r="H21" s="15"/>
      <c r="I21" s="19"/>
      <c r="J21" s="36" t="s">
        <v>16</v>
      </c>
      <c r="K21" s="37"/>
      <c r="L21" s="20"/>
      <c r="M21" s="20"/>
      <c r="Q21" s="20"/>
      <c r="R21" s="20"/>
      <c r="S21" s="20"/>
      <c r="T21" s="20"/>
      <c r="U21" s="20"/>
      <c r="V21" s="20"/>
      <c r="W21" s="21"/>
      <c r="X21" s="15"/>
      <c r="Y21" s="27"/>
      <c r="Z21" s="27"/>
      <c r="AA21" s="15"/>
      <c r="AE21" s="9"/>
      <c r="AH21" s="43">
        <v>2</v>
      </c>
      <c r="AI21" s="10"/>
      <c r="AJ21" s="212" t="s">
        <v>44</v>
      </c>
      <c r="AK21" s="212"/>
      <c r="AL21" s="10"/>
      <c r="AM21" s="11"/>
    </row>
    <row r="22" spans="1:39" x14ac:dyDescent="0.2">
      <c r="A22" s="15"/>
      <c r="B22" s="19"/>
      <c r="C22" s="27"/>
      <c r="D22" s="27"/>
      <c r="E22" s="27"/>
      <c r="F22" s="27"/>
      <c r="G22" s="21"/>
      <c r="H22" s="15"/>
      <c r="I22" s="1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15"/>
      <c r="Y22" s="27"/>
      <c r="Z22" s="27"/>
      <c r="AA22" s="15"/>
      <c r="AE22" s="9"/>
      <c r="AF22" s="10"/>
      <c r="AG22" s="10"/>
      <c r="AH22" s="10"/>
      <c r="AI22" s="10"/>
      <c r="AJ22" s="10"/>
      <c r="AK22" s="10"/>
      <c r="AL22" s="10"/>
      <c r="AM22" s="11"/>
    </row>
    <row r="23" spans="1:39" ht="15" x14ac:dyDescent="0.25">
      <c r="A23" s="15"/>
      <c r="B23" s="19"/>
      <c r="C23" s="27"/>
      <c r="D23" s="27"/>
      <c r="E23" s="27"/>
      <c r="F23" s="27"/>
      <c r="G23" s="21"/>
      <c r="H23" s="15"/>
      <c r="I23" s="19"/>
      <c r="J23" s="36" t="s">
        <v>18</v>
      </c>
      <c r="K23" s="37"/>
      <c r="L23" s="20"/>
      <c r="M23" s="36" t="s">
        <v>49</v>
      </c>
      <c r="N23" s="37">
        <v>3</v>
      </c>
      <c r="O23" s="20"/>
      <c r="P23" s="20"/>
      <c r="Q23" s="20"/>
      <c r="R23" s="20"/>
      <c r="S23" s="20"/>
      <c r="T23" s="20"/>
      <c r="U23" s="20"/>
      <c r="V23" s="20"/>
      <c r="W23" s="21"/>
      <c r="X23" s="15"/>
      <c r="Y23" s="27"/>
      <c r="Z23" s="27"/>
      <c r="AA23" s="15"/>
      <c r="AE23" s="9"/>
      <c r="AF23" s="55" t="s">
        <v>30</v>
      </c>
      <c r="AG23" s="43"/>
      <c r="AH23" s="61" t="s">
        <v>45</v>
      </c>
      <c r="AI23" s="10"/>
      <c r="AJ23" s="10"/>
      <c r="AK23" s="10"/>
      <c r="AL23" s="10"/>
      <c r="AM23" s="11"/>
    </row>
    <row r="24" spans="1:39" x14ac:dyDescent="0.2">
      <c r="A24" s="15"/>
      <c r="B24" s="19"/>
      <c r="C24" s="27"/>
      <c r="D24" s="27"/>
      <c r="E24" s="27"/>
      <c r="F24" s="27"/>
      <c r="G24" s="21"/>
      <c r="H24" s="15"/>
      <c r="I24" s="1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15"/>
      <c r="Y24" s="27"/>
      <c r="Z24" s="27"/>
      <c r="AA24" s="15"/>
      <c r="AE24" s="9"/>
      <c r="AF24" s="55" t="s">
        <v>31</v>
      </c>
      <c r="AG24" s="43"/>
      <c r="AH24" s="61" t="s">
        <v>45</v>
      </c>
      <c r="AI24" s="10"/>
      <c r="AJ24" s="10"/>
      <c r="AK24" s="10"/>
      <c r="AL24" s="10"/>
      <c r="AM24" s="11"/>
    </row>
    <row r="25" spans="1:39" x14ac:dyDescent="0.2">
      <c r="A25" s="15"/>
      <c r="B25" s="19"/>
      <c r="C25" s="27"/>
      <c r="D25" s="27"/>
      <c r="E25" s="27"/>
      <c r="F25" s="27"/>
      <c r="G25" s="21"/>
      <c r="H25" s="15"/>
      <c r="I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  <c r="X25" s="15"/>
      <c r="Y25" s="27"/>
      <c r="Z25" s="27"/>
      <c r="AA25" s="15"/>
      <c r="AE25" s="9"/>
      <c r="AF25" s="55" t="s">
        <v>32</v>
      </c>
      <c r="AG25" s="43"/>
      <c r="AH25" s="61" t="s">
        <v>45</v>
      </c>
      <c r="AI25" s="10"/>
      <c r="AJ25" s="10"/>
      <c r="AK25" s="10"/>
      <c r="AL25" s="10"/>
      <c r="AM25" s="11"/>
    </row>
    <row r="26" spans="1:39" x14ac:dyDescent="0.2">
      <c r="A26" s="15"/>
      <c r="B26" s="19"/>
      <c r="C26" s="27"/>
      <c r="D26" s="27"/>
      <c r="E26" s="27"/>
      <c r="F26" s="27"/>
      <c r="G26" s="21"/>
      <c r="H26" s="15"/>
      <c r="I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15"/>
      <c r="Y26" s="27"/>
      <c r="Z26" s="27"/>
      <c r="AA26" s="15"/>
      <c r="AE26" s="9"/>
      <c r="AF26" s="55" t="s">
        <v>33</v>
      </c>
      <c r="AG26" s="43"/>
      <c r="AH26" s="61" t="s">
        <v>45</v>
      </c>
      <c r="AI26" s="10"/>
      <c r="AJ26" s="10"/>
      <c r="AK26" s="10"/>
      <c r="AL26" s="10"/>
      <c r="AM26" s="11"/>
    </row>
    <row r="27" spans="1:39" x14ac:dyDescent="0.2">
      <c r="A27" s="15"/>
      <c r="B27" s="19"/>
      <c r="C27" s="27"/>
      <c r="D27" s="27"/>
      <c r="E27" s="27"/>
      <c r="F27" s="27"/>
      <c r="G27" s="21"/>
      <c r="H27" s="15"/>
      <c r="I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  <c r="X27" s="15"/>
      <c r="Y27" s="27"/>
      <c r="Z27" s="27"/>
      <c r="AA27" s="15"/>
      <c r="AE27" s="12"/>
      <c r="AF27" s="13"/>
      <c r="AG27" s="13"/>
      <c r="AH27" s="13"/>
      <c r="AI27" s="13"/>
      <c r="AJ27" s="13"/>
      <c r="AK27" s="13"/>
      <c r="AL27" s="13"/>
      <c r="AM27" s="14"/>
    </row>
    <row r="28" spans="1:39" x14ac:dyDescent="0.2">
      <c r="A28" s="15"/>
      <c r="B28" s="19"/>
      <c r="C28" s="27"/>
      <c r="D28" s="27"/>
      <c r="E28" s="27"/>
      <c r="F28" s="27"/>
      <c r="G28" s="21"/>
      <c r="H28" s="15"/>
      <c r="I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15"/>
      <c r="Y28" s="27"/>
      <c r="Z28" s="27"/>
      <c r="AA28" s="15"/>
    </row>
    <row r="29" spans="1:39" x14ac:dyDescent="0.2">
      <c r="A29" s="15"/>
      <c r="B29" s="19"/>
      <c r="C29" s="27"/>
      <c r="D29" s="27"/>
      <c r="E29" s="27"/>
      <c r="F29" s="27"/>
      <c r="G29" s="21"/>
      <c r="H29" s="15"/>
      <c r="I29" s="19"/>
      <c r="J29" s="40" t="s">
        <v>21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  <c r="X29" s="15"/>
      <c r="Y29" s="27"/>
      <c r="Z29" s="27"/>
      <c r="AA29" s="15"/>
    </row>
    <row r="30" spans="1:39" x14ac:dyDescent="0.2">
      <c r="A30" s="15"/>
      <c r="B30" s="19"/>
      <c r="C30" s="27"/>
      <c r="D30" s="27"/>
      <c r="E30" s="27"/>
      <c r="F30" s="27"/>
      <c r="G30" s="21"/>
      <c r="H30" s="15"/>
      <c r="I30" s="1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5"/>
      <c r="Y30" s="27"/>
      <c r="Z30" s="27"/>
      <c r="AA30" s="15"/>
      <c r="AE30" s="63" t="s">
        <v>43</v>
      </c>
    </row>
    <row r="31" spans="1:39" x14ac:dyDescent="0.2">
      <c r="A31" s="15"/>
      <c r="B31" s="19"/>
      <c r="C31" s="20"/>
      <c r="D31" s="20"/>
      <c r="E31" s="20"/>
      <c r="F31" s="20"/>
      <c r="G31" s="21"/>
      <c r="H31" s="15"/>
      <c r="I31" s="19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21"/>
      <c r="X31" s="15"/>
      <c r="Y31" s="27"/>
      <c r="Z31" s="27"/>
      <c r="AA31" s="15"/>
      <c r="AE31" s="46"/>
      <c r="AF31" s="47"/>
      <c r="AG31" s="47"/>
      <c r="AH31" s="47"/>
      <c r="AI31" s="47"/>
      <c r="AJ31" s="47"/>
      <c r="AK31" s="47"/>
      <c r="AL31" s="47"/>
      <c r="AM31" s="48"/>
    </row>
    <row r="32" spans="1:39" x14ac:dyDescent="0.2">
      <c r="A32" s="15"/>
      <c r="B32" s="22"/>
      <c r="C32" s="23"/>
      <c r="D32" s="23"/>
      <c r="E32" s="23"/>
      <c r="F32" s="23"/>
      <c r="G32" s="24"/>
      <c r="H32" s="15"/>
      <c r="I32" s="19"/>
      <c r="K32" s="19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  <c r="W32" s="21"/>
      <c r="X32" s="15"/>
      <c r="Y32" s="27"/>
      <c r="Z32" s="27"/>
      <c r="AA32" s="15"/>
      <c r="AE32" s="9"/>
      <c r="AI32" s="10"/>
      <c r="AJ32" s="10"/>
      <c r="AK32" s="10"/>
      <c r="AL32" s="10"/>
      <c r="AM32" s="11"/>
    </row>
    <row r="33" spans="1:39" x14ac:dyDescent="0.2">
      <c r="A33" s="15"/>
      <c r="B33" s="15"/>
      <c r="C33" s="15"/>
      <c r="D33" s="15"/>
      <c r="E33" s="15"/>
      <c r="F33" s="15"/>
      <c r="G33" s="15"/>
      <c r="H33" s="15"/>
      <c r="I33" s="19"/>
      <c r="K33" s="19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  <c r="W33" s="21"/>
      <c r="X33" s="15"/>
      <c r="Y33" s="27"/>
      <c r="Z33" s="27"/>
      <c r="AA33" s="15"/>
      <c r="AE33" s="9"/>
      <c r="AI33" s="10"/>
      <c r="AJ33" s="10"/>
      <c r="AK33" s="10"/>
      <c r="AL33" s="10"/>
      <c r="AM33" s="11"/>
    </row>
    <row r="34" spans="1:39" x14ac:dyDescent="0.2">
      <c r="A34" s="15"/>
      <c r="B34" s="15"/>
      <c r="C34" s="15"/>
      <c r="D34" s="15"/>
      <c r="E34" s="15"/>
      <c r="F34" s="15"/>
      <c r="G34" s="15"/>
      <c r="H34" s="15"/>
      <c r="I34" s="19"/>
      <c r="J34" s="3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1"/>
      <c r="W34" s="21"/>
      <c r="X34" s="15"/>
      <c r="Y34" s="27"/>
      <c r="Z34" s="27"/>
      <c r="AA34" s="15"/>
      <c r="AE34" s="9"/>
      <c r="AI34" s="10"/>
      <c r="AJ34" s="10"/>
      <c r="AK34" s="10"/>
      <c r="AL34" s="10"/>
      <c r="AM34" s="11"/>
    </row>
    <row r="35" spans="1:39" x14ac:dyDescent="0.2">
      <c r="A35" s="15"/>
      <c r="B35" s="15"/>
      <c r="C35" s="15"/>
      <c r="D35" s="15"/>
      <c r="E35" s="15"/>
      <c r="F35" s="15"/>
      <c r="G35" s="15"/>
      <c r="H35" s="15"/>
      <c r="I35" s="19"/>
      <c r="J35" s="34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1"/>
      <c r="W35" s="21"/>
      <c r="X35" s="15"/>
      <c r="Y35" s="27"/>
      <c r="Z35" s="27"/>
      <c r="AA35" s="15"/>
      <c r="AE35" s="9"/>
      <c r="AI35" s="10"/>
      <c r="AJ35" s="10"/>
      <c r="AK35" s="10"/>
      <c r="AL35" s="10"/>
      <c r="AM35" s="11"/>
    </row>
    <row r="36" spans="1:39" x14ac:dyDescent="0.2">
      <c r="A36" s="15"/>
      <c r="B36" s="15"/>
      <c r="C36" s="15"/>
      <c r="D36" s="15"/>
      <c r="E36" s="15"/>
      <c r="F36" s="15"/>
      <c r="G36" s="15"/>
      <c r="H36" s="15"/>
      <c r="I36" s="19"/>
      <c r="J36" s="35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1"/>
      <c r="W36" s="21"/>
      <c r="X36" s="15"/>
      <c r="Y36" s="27"/>
      <c r="Z36" s="27"/>
      <c r="AA36" s="15"/>
      <c r="AE36" s="9"/>
      <c r="AI36" s="10"/>
      <c r="AJ36" s="10"/>
      <c r="AK36" s="10"/>
      <c r="AL36" s="10"/>
      <c r="AM36" s="11"/>
    </row>
    <row r="37" spans="1:39" x14ac:dyDescent="0.2">
      <c r="H37" s="15"/>
      <c r="I37" s="19"/>
      <c r="J37" s="33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1"/>
      <c r="W37" s="21"/>
      <c r="X37" s="15"/>
      <c r="Y37" s="43"/>
      <c r="Z37" s="43"/>
      <c r="AE37" s="9"/>
      <c r="AI37" s="10"/>
      <c r="AJ37" s="10"/>
      <c r="AK37" s="10"/>
      <c r="AL37" s="10"/>
      <c r="AM37" s="11"/>
    </row>
    <row r="38" spans="1:39" x14ac:dyDescent="0.2">
      <c r="I38" s="9"/>
      <c r="J38" s="3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  <c r="W38" s="11"/>
      <c r="Y38" s="43"/>
      <c r="Z38" s="43"/>
      <c r="AE38" s="12"/>
      <c r="AF38" s="13"/>
      <c r="AG38" s="13"/>
      <c r="AH38" s="13"/>
      <c r="AI38" s="13"/>
      <c r="AJ38" s="13"/>
      <c r="AK38" s="13"/>
      <c r="AL38" s="13"/>
      <c r="AM38" s="14"/>
    </row>
    <row r="39" spans="1:39" x14ac:dyDescent="0.2">
      <c r="I39" s="9"/>
      <c r="J39" s="35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1"/>
      <c r="Y39" s="43"/>
      <c r="Z39" s="43"/>
    </row>
    <row r="40" spans="1:39" x14ac:dyDescent="0.2">
      <c r="I40" s="9"/>
      <c r="J40" s="3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</row>
    <row r="41" spans="1:39" x14ac:dyDescent="0.2">
      <c r="I41" s="9"/>
      <c r="J41" s="3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  <c r="W41" s="11"/>
    </row>
    <row r="42" spans="1:39" x14ac:dyDescent="0.2">
      <c r="I42" s="9"/>
      <c r="J42" s="35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11"/>
    </row>
    <row r="43" spans="1:39" x14ac:dyDescent="0.2">
      <c r="I43" s="9"/>
      <c r="J43" s="3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</row>
    <row r="44" spans="1:39" x14ac:dyDescent="0.2">
      <c r="I44" s="9"/>
      <c r="J44" s="3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  <c r="W44" s="11"/>
    </row>
    <row r="45" spans="1:39" x14ac:dyDescent="0.2">
      <c r="I45" s="9"/>
      <c r="J45" s="35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1"/>
    </row>
    <row r="46" spans="1:39" x14ac:dyDescent="0.2"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1"/>
    </row>
    <row r="47" spans="1:39" x14ac:dyDescent="0.2"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11"/>
    </row>
    <row r="48" spans="1:39" x14ac:dyDescent="0.2"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</row>
    <row r="49" spans="9:23" x14ac:dyDescent="0.2"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11"/>
    </row>
    <row r="50" spans="9:23" x14ac:dyDescent="0.2"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1"/>
      <c r="W50" s="11"/>
    </row>
    <row r="51" spans="9:23" x14ac:dyDescent="0.2"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1"/>
      <c r="W51" s="11"/>
    </row>
    <row r="52" spans="9:23" x14ac:dyDescent="0.2">
      <c r="I52" s="9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  <c r="W52" s="11"/>
    </row>
    <row r="53" spans="9:23" x14ac:dyDescent="0.2"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1"/>
    </row>
    <row r="54" spans="9:23" x14ac:dyDescent="0.2"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1"/>
    </row>
    <row r="55" spans="9:23" x14ac:dyDescent="0.2"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4"/>
    </row>
  </sheetData>
  <mergeCells count="6">
    <mergeCell ref="AJ21:AK21"/>
    <mergeCell ref="Q20:R20"/>
    <mergeCell ref="Y7:Y9"/>
    <mergeCell ref="Y12:Y14"/>
    <mergeCell ref="Y17:Y19"/>
    <mergeCell ref="AA7:AA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6" sqref="C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39" sqref="C3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G2:L68"/>
  <sheetViews>
    <sheetView zoomScale="85" zoomScaleNormal="85" workbookViewId="0">
      <selection activeCell="H3" sqref="H3"/>
    </sheetView>
  </sheetViews>
  <sheetFormatPr defaultRowHeight="15" x14ac:dyDescent="0.25"/>
  <cols>
    <col min="1" max="8" width="9.140625" style="1"/>
    <col min="9" max="9" width="49.5703125" style="1" bestFit="1" customWidth="1"/>
    <col min="10" max="11" width="5.42578125" style="1" customWidth="1"/>
    <col min="12" max="16384" width="9.140625" style="1"/>
  </cols>
  <sheetData>
    <row r="2" spans="7:12" x14ac:dyDescent="0.25">
      <c r="J2"/>
      <c r="K2"/>
      <c r="L2" s="1" t="s">
        <v>182</v>
      </c>
    </row>
    <row r="3" spans="7:12" x14ac:dyDescent="0.25">
      <c r="G3" s="1">
        <v>1</v>
      </c>
      <c r="H3" t="s">
        <v>51</v>
      </c>
      <c r="I3" t="s">
        <v>52</v>
      </c>
      <c r="J3">
        <v>1</v>
      </c>
      <c r="K3">
        <f>J3+1</f>
        <v>2</v>
      </c>
      <c r="L3" s="1" t="str">
        <f>$L$2&amp;"'"&amp;H3&amp;"', '"&amp;I3&amp;"', "&amp;J3&amp;"); "</f>
        <v xml:space="preserve">INSERT INTO ActivityCode Values('TC', 'Blister copper to other converter', 1); </v>
      </c>
    </row>
    <row r="4" spans="7:12" x14ac:dyDescent="0.25">
      <c r="G4" s="1">
        <v>2</v>
      </c>
      <c r="H4" t="s">
        <v>53</v>
      </c>
      <c r="I4" t="s">
        <v>54</v>
      </c>
      <c r="J4">
        <v>1</v>
      </c>
      <c r="K4">
        <f t="shared" ref="K4:K67" si="0">J4+1</f>
        <v>2</v>
      </c>
      <c r="L4" s="1" t="str">
        <f t="shared" ref="L4:L67" si="1">$L$2&amp;"'"&amp;H4&amp;"', '"&amp;I4&amp;"', "&amp;J4&amp;"); "</f>
        <v xml:space="preserve">INSERT INTO ActivityCode Values('U', 'Excess Blister Transfer', 1); </v>
      </c>
    </row>
    <row r="5" spans="7:12" x14ac:dyDescent="0.25">
      <c r="G5" s="1">
        <v>3</v>
      </c>
      <c r="H5" t="s">
        <v>55</v>
      </c>
      <c r="I5" t="s">
        <v>56</v>
      </c>
      <c r="J5">
        <v>2</v>
      </c>
      <c r="K5">
        <f t="shared" si="0"/>
        <v>3</v>
      </c>
      <c r="L5" s="1" t="str">
        <f t="shared" si="1"/>
        <v xml:space="preserve">INSERT INTO ActivityCode Values('CA', 'Blowing Operation', 2); </v>
      </c>
    </row>
    <row r="6" spans="7:12" x14ac:dyDescent="0.25">
      <c r="G6" s="1">
        <v>4</v>
      </c>
      <c r="H6" t="s">
        <v>57</v>
      </c>
      <c r="I6" t="s">
        <v>58</v>
      </c>
      <c r="J6">
        <v>1</v>
      </c>
      <c r="K6">
        <f t="shared" si="0"/>
        <v>2</v>
      </c>
      <c r="L6" s="1" t="str">
        <f t="shared" si="1"/>
        <v xml:space="preserve">INSERT INTO ActivityCode Values('B', 'Charging 1 ladle of matte', 1); </v>
      </c>
    </row>
    <row r="7" spans="7:12" x14ac:dyDescent="0.25">
      <c r="G7" s="1">
        <v>5</v>
      </c>
      <c r="H7" t="s">
        <v>59</v>
      </c>
      <c r="I7" t="s">
        <v>60</v>
      </c>
      <c r="J7">
        <v>1</v>
      </c>
      <c r="K7">
        <f t="shared" si="0"/>
        <v>2</v>
      </c>
      <c r="L7" s="1" t="str">
        <f t="shared" si="1"/>
        <v xml:space="preserve">INSERT INTO ActivityCode Values('TF', 'Matte from other converter', 1); </v>
      </c>
    </row>
    <row r="8" spans="7:12" x14ac:dyDescent="0.25">
      <c r="G8" s="1">
        <v>6</v>
      </c>
      <c r="H8" t="s">
        <v>61</v>
      </c>
      <c r="I8" t="s">
        <v>62</v>
      </c>
      <c r="J8">
        <v>1</v>
      </c>
      <c r="K8">
        <f t="shared" si="0"/>
        <v>2</v>
      </c>
      <c r="L8" s="1" t="str">
        <f t="shared" si="1"/>
        <v xml:space="preserve">INSERT INTO ActivityCode Values('TM', 'Matte to other converter', 1); </v>
      </c>
    </row>
    <row r="9" spans="7:12" x14ac:dyDescent="0.25">
      <c r="G9" s="1">
        <v>7</v>
      </c>
      <c r="H9" t="s">
        <v>63</v>
      </c>
      <c r="I9" t="s">
        <v>64</v>
      </c>
      <c r="J9">
        <v>1</v>
      </c>
      <c r="K9">
        <f t="shared" si="0"/>
        <v>2</v>
      </c>
      <c r="L9" s="1" t="str">
        <f t="shared" si="1"/>
        <v xml:space="preserve">INSERT INTO ActivityCode Values('T', 'Cold AF Slag charging', 1); </v>
      </c>
    </row>
    <row r="10" spans="7:12" x14ac:dyDescent="0.25">
      <c r="G10" s="1">
        <v>8</v>
      </c>
      <c r="H10" t="s">
        <v>65</v>
      </c>
      <c r="I10" t="s">
        <v>66</v>
      </c>
      <c r="J10">
        <v>1</v>
      </c>
      <c r="K10">
        <f t="shared" si="0"/>
        <v>2</v>
      </c>
      <c r="L10" s="1" t="str">
        <f t="shared" si="1"/>
        <v xml:space="preserve">INSERT INTO ActivityCode Values('F', 'Hot AF slag charging', 1); </v>
      </c>
    </row>
    <row r="11" spans="7:12" x14ac:dyDescent="0.25">
      <c r="G11" s="1">
        <v>9</v>
      </c>
      <c r="H11" t="s">
        <v>67</v>
      </c>
      <c r="I11" t="s">
        <v>68</v>
      </c>
      <c r="J11">
        <v>1</v>
      </c>
      <c r="K11">
        <f t="shared" si="0"/>
        <v>2</v>
      </c>
      <c r="L11" s="1" t="str">
        <f t="shared" si="1"/>
        <v xml:space="preserve">INSERT INTO ActivityCode Values('Y', 'Blister Slag Charging', 1); </v>
      </c>
    </row>
    <row r="12" spans="7:12" x14ac:dyDescent="0.25">
      <c r="G12" s="1">
        <v>10</v>
      </c>
      <c r="H12" t="s">
        <v>69</v>
      </c>
      <c r="I12" t="s">
        <v>70</v>
      </c>
      <c r="J12">
        <v>1</v>
      </c>
      <c r="K12">
        <f t="shared" si="0"/>
        <v>2</v>
      </c>
      <c r="L12" s="1" t="str">
        <f t="shared" si="1"/>
        <v xml:space="preserve">INSERT INTO ActivityCode Values('H', 'Casting Scrap charging', 1); </v>
      </c>
    </row>
    <row r="13" spans="7:12" x14ac:dyDescent="0.25">
      <c r="G13" s="1">
        <v>11</v>
      </c>
      <c r="H13" t="s">
        <v>71</v>
      </c>
      <c r="I13" t="s">
        <v>72</v>
      </c>
      <c r="J13">
        <v>1</v>
      </c>
      <c r="K13">
        <f t="shared" si="0"/>
        <v>2</v>
      </c>
      <c r="L13" s="1" t="str">
        <f t="shared" si="1"/>
        <v xml:space="preserve">INSERT INTO ActivityCode Values('I', 'Copper Mould charging', 1); </v>
      </c>
    </row>
    <row r="14" spans="7:12" x14ac:dyDescent="0.25">
      <c r="G14" s="1">
        <v>12</v>
      </c>
      <c r="H14" t="s">
        <v>73</v>
      </c>
      <c r="I14" t="s">
        <v>74</v>
      </c>
      <c r="J14">
        <v>1</v>
      </c>
      <c r="K14">
        <f t="shared" si="0"/>
        <v>2</v>
      </c>
      <c r="L14" s="1" t="str">
        <f t="shared" si="1"/>
        <v xml:space="preserve">INSERT INTO ActivityCode Values('D', 'Copper Skull charging', 1); </v>
      </c>
    </row>
    <row r="15" spans="7:12" x14ac:dyDescent="0.25">
      <c r="G15" s="1">
        <v>13</v>
      </c>
      <c r="H15" t="s">
        <v>75</v>
      </c>
      <c r="I15" t="s">
        <v>76</v>
      </c>
      <c r="J15">
        <v>1</v>
      </c>
      <c r="K15">
        <f t="shared" si="0"/>
        <v>2</v>
      </c>
      <c r="L15" s="1" t="str">
        <f t="shared" si="1"/>
        <v xml:space="preserve">INSERT INTO ActivityCode Values('K', 'Deposit A charging', 1); </v>
      </c>
    </row>
    <row r="16" spans="7:12" x14ac:dyDescent="0.25">
      <c r="G16" s="1">
        <v>14</v>
      </c>
      <c r="H16" t="s">
        <v>77</v>
      </c>
      <c r="I16" t="s">
        <v>78</v>
      </c>
      <c r="J16">
        <v>1</v>
      </c>
      <c r="K16">
        <f t="shared" si="0"/>
        <v>2</v>
      </c>
      <c r="L16" s="1" t="str">
        <f t="shared" si="1"/>
        <v xml:space="preserve">INSERT INTO ActivityCode Values('R', 'Katanga charging', 1); </v>
      </c>
    </row>
    <row r="17" spans="7:12" x14ac:dyDescent="0.25">
      <c r="G17" s="1">
        <v>15</v>
      </c>
      <c r="H17" t="s">
        <v>79</v>
      </c>
      <c r="I17" t="s">
        <v>80</v>
      </c>
      <c r="J17">
        <v>1</v>
      </c>
      <c r="K17">
        <f t="shared" si="0"/>
        <v>2</v>
      </c>
      <c r="L17" s="1" t="str">
        <f t="shared" si="1"/>
        <v xml:space="preserve">INSERT INTO ActivityCode Values('C1', 'Matte skulls Charging', 1); </v>
      </c>
    </row>
    <row r="18" spans="7:12" x14ac:dyDescent="0.25">
      <c r="G18" s="1">
        <v>16</v>
      </c>
      <c r="H18" t="s">
        <v>81</v>
      </c>
      <c r="I18" t="s">
        <v>82</v>
      </c>
      <c r="J18">
        <v>1</v>
      </c>
      <c r="K18">
        <f t="shared" si="0"/>
        <v>2</v>
      </c>
      <c r="L18" s="1" t="str">
        <f t="shared" si="1"/>
        <v xml:space="preserve">INSERT INTO ActivityCode Values('S', 'Mexican Cu Cement charging', 1); </v>
      </c>
    </row>
    <row r="19" spans="7:12" x14ac:dyDescent="0.25">
      <c r="G19" s="1">
        <v>17</v>
      </c>
      <c r="H19" t="s">
        <v>83</v>
      </c>
      <c r="I19" t="s">
        <v>84</v>
      </c>
      <c r="J19">
        <v>1</v>
      </c>
      <c r="K19">
        <f t="shared" si="0"/>
        <v>2</v>
      </c>
      <c r="L19" s="1" t="str">
        <f t="shared" si="1"/>
        <v xml:space="preserve">INSERT INTO ActivityCode Values('MS', 'MMS Blister Charging', 1); </v>
      </c>
    </row>
    <row r="20" spans="7:12" x14ac:dyDescent="0.25">
      <c r="G20" s="1">
        <v>18</v>
      </c>
      <c r="H20" t="s">
        <v>85</v>
      </c>
      <c r="I20" t="s">
        <v>86</v>
      </c>
      <c r="J20">
        <v>1</v>
      </c>
      <c r="K20">
        <f t="shared" si="0"/>
        <v>2</v>
      </c>
      <c r="L20" s="1" t="str">
        <f t="shared" si="1"/>
        <v xml:space="preserve">INSERT INTO ActivityCode Values('MP', 'Mopani cu reverts charging', 1); </v>
      </c>
    </row>
    <row r="21" spans="7:12" x14ac:dyDescent="0.25">
      <c r="G21" s="1">
        <v>19</v>
      </c>
      <c r="H21" t="s">
        <v>87</v>
      </c>
      <c r="I21" t="s">
        <v>88</v>
      </c>
      <c r="J21">
        <v>1</v>
      </c>
      <c r="K21">
        <f t="shared" si="0"/>
        <v>2</v>
      </c>
      <c r="L21" s="1" t="str">
        <f t="shared" si="1"/>
        <v xml:space="preserve">INSERT INTO ActivityCode Values('MU', 'Mutanda scrap charging', 1); </v>
      </c>
    </row>
    <row r="22" spans="7:12" x14ac:dyDescent="0.25">
      <c r="G22" s="1">
        <v>20</v>
      </c>
      <c r="H22" t="s">
        <v>89</v>
      </c>
      <c r="I22" t="s">
        <v>90</v>
      </c>
      <c r="J22">
        <v>1</v>
      </c>
      <c r="K22">
        <f t="shared" si="0"/>
        <v>2</v>
      </c>
      <c r="L22" s="1" t="str">
        <f t="shared" si="1"/>
        <v xml:space="preserve">INSERT INTO ActivityCode Values('M', 'Nixon Fork charging', 1); </v>
      </c>
    </row>
    <row r="23" spans="7:12" x14ac:dyDescent="0.25">
      <c r="G23" s="1">
        <v>21</v>
      </c>
      <c r="H23" t="s">
        <v>91</v>
      </c>
      <c r="I23" t="s">
        <v>92</v>
      </c>
      <c r="J23">
        <v>1</v>
      </c>
      <c r="K23">
        <f t="shared" si="0"/>
        <v>2</v>
      </c>
      <c r="L23" s="1" t="str">
        <f t="shared" si="1"/>
        <v xml:space="preserve">INSERT INTO ActivityCode Values('G', 'Reject Anode charging', 1); </v>
      </c>
    </row>
    <row r="24" spans="7:12" x14ac:dyDescent="0.25">
      <c r="G24" s="1">
        <v>22</v>
      </c>
      <c r="H24" t="s">
        <v>93</v>
      </c>
      <c r="I24" t="s">
        <v>94</v>
      </c>
      <c r="J24">
        <v>1</v>
      </c>
      <c r="K24">
        <f t="shared" si="0"/>
        <v>2</v>
      </c>
      <c r="L24" s="1" t="str">
        <f t="shared" si="1"/>
        <v xml:space="preserve">INSERT INTO ActivityCode Values('G1', 'Reject Cathode charging', 1); </v>
      </c>
    </row>
    <row r="25" spans="7:12" x14ac:dyDescent="0.25">
      <c r="G25" s="1">
        <v>23</v>
      </c>
      <c r="H25" t="s">
        <v>95</v>
      </c>
      <c r="I25" t="s">
        <v>96</v>
      </c>
      <c r="J25">
        <v>1</v>
      </c>
      <c r="K25">
        <f t="shared" si="0"/>
        <v>2</v>
      </c>
      <c r="L25" s="1" t="str">
        <f t="shared" si="1"/>
        <v xml:space="preserve">INSERT INTO ActivityCode Values('C', 'Scatters charging', 1); </v>
      </c>
    </row>
    <row r="26" spans="7:12" x14ac:dyDescent="0.25">
      <c r="G26" s="1">
        <v>24</v>
      </c>
      <c r="H26" t="s">
        <v>97</v>
      </c>
      <c r="I26" t="s">
        <v>98</v>
      </c>
      <c r="J26">
        <v>1</v>
      </c>
      <c r="K26">
        <f t="shared" si="0"/>
        <v>2</v>
      </c>
      <c r="L26" s="1" t="str">
        <f t="shared" si="1"/>
        <v xml:space="preserve">INSERT INTO ActivityCode Values('P', 'High Grade Scatters charging', 1); </v>
      </c>
    </row>
    <row r="27" spans="7:12" x14ac:dyDescent="0.25">
      <c r="G27" s="1">
        <v>25</v>
      </c>
      <c r="H27" t="s">
        <v>99</v>
      </c>
      <c r="I27" t="s">
        <v>100</v>
      </c>
      <c r="J27">
        <v>1</v>
      </c>
      <c r="K27">
        <f t="shared" si="0"/>
        <v>2</v>
      </c>
      <c r="L27" s="1" t="str">
        <f t="shared" si="1"/>
        <v xml:space="preserve">INSERT INTO ActivityCode Values('J', 'Scrap Anode charging', 1); </v>
      </c>
    </row>
    <row r="28" spans="7:12" x14ac:dyDescent="0.25">
      <c r="G28" s="1">
        <v>26</v>
      </c>
      <c r="H28" t="s">
        <v>101</v>
      </c>
      <c r="I28" t="s">
        <v>102</v>
      </c>
      <c r="J28">
        <v>1</v>
      </c>
      <c r="K28">
        <f t="shared" si="0"/>
        <v>2</v>
      </c>
      <c r="L28" s="1" t="str">
        <f t="shared" si="1"/>
        <v xml:space="preserve">INSERT INTO ActivityCode Values('A1', 'White Metal charging', 1); </v>
      </c>
    </row>
    <row r="29" spans="7:12" x14ac:dyDescent="0.25">
      <c r="G29" s="1">
        <v>27</v>
      </c>
      <c r="H29" t="s">
        <v>103</v>
      </c>
      <c r="I29" t="s">
        <v>104</v>
      </c>
      <c r="J29">
        <v>1</v>
      </c>
      <c r="K29">
        <f t="shared" si="0"/>
        <v>2</v>
      </c>
      <c r="L29" s="1" t="str">
        <f t="shared" si="1"/>
        <v xml:space="preserve">INSERT INTO ActivityCode Values('DO', 'Dore reverts charging', 1); </v>
      </c>
    </row>
    <row r="30" spans="7:12" x14ac:dyDescent="0.25">
      <c r="G30" s="1">
        <v>28</v>
      </c>
      <c r="H30" t="s">
        <v>105</v>
      </c>
      <c r="I30" t="s">
        <v>106</v>
      </c>
      <c r="J30">
        <v>1</v>
      </c>
      <c r="K30">
        <f t="shared" si="0"/>
        <v>2</v>
      </c>
      <c r="L30" s="1" t="str">
        <f t="shared" si="1"/>
        <v xml:space="preserve">INSERT INTO ActivityCode Values('DOL', 'Dore reverts (TROF Lead Slag) charging', 1); </v>
      </c>
    </row>
    <row r="31" spans="7:12" x14ac:dyDescent="0.25">
      <c r="G31" s="1">
        <v>29</v>
      </c>
      <c r="H31" t="s">
        <v>107</v>
      </c>
      <c r="I31" t="s">
        <v>108</v>
      </c>
      <c r="J31">
        <v>1</v>
      </c>
      <c r="K31">
        <f t="shared" si="0"/>
        <v>2</v>
      </c>
      <c r="L31" s="1" t="str">
        <f t="shared" si="1"/>
        <v xml:space="preserve">INSERT INTO ActivityCode Values('DOP', 'Dore reverts (TROF Primary Slag) charging', 1); </v>
      </c>
    </row>
    <row r="32" spans="7:12" x14ac:dyDescent="0.25">
      <c r="G32" s="1">
        <v>30</v>
      </c>
      <c r="H32" t="s">
        <v>109</v>
      </c>
      <c r="I32" t="s">
        <v>110</v>
      </c>
      <c r="J32">
        <v>1</v>
      </c>
      <c r="K32">
        <f t="shared" si="0"/>
        <v>2</v>
      </c>
      <c r="L32" s="1" t="str">
        <f t="shared" si="1"/>
        <v xml:space="preserve">INSERT INTO ActivityCode Values('CS', 'Casting slimes charged', 1); </v>
      </c>
    </row>
    <row r="33" spans="7:12" x14ac:dyDescent="0.25">
      <c r="G33" s="1">
        <v>31</v>
      </c>
      <c r="H33" t="s">
        <v>111</v>
      </c>
      <c r="I33" t="s">
        <v>112</v>
      </c>
      <c r="J33">
        <v>1</v>
      </c>
      <c r="K33">
        <f t="shared" si="0"/>
        <v>2</v>
      </c>
      <c r="L33" s="1" t="str">
        <f t="shared" si="1"/>
        <v xml:space="preserve">INSERT INTO ActivityCode Values('A', 'Silica Quartz charging', 1); </v>
      </c>
    </row>
    <row r="34" spans="7:12" x14ac:dyDescent="0.25">
      <c r="G34" s="1">
        <v>32</v>
      </c>
      <c r="H34" t="s">
        <v>113</v>
      </c>
      <c r="I34" t="s">
        <v>114</v>
      </c>
      <c r="J34">
        <v>1</v>
      </c>
      <c r="K34">
        <f t="shared" si="0"/>
        <v>2</v>
      </c>
      <c r="L34" s="1" t="str">
        <f t="shared" si="1"/>
        <v xml:space="preserve">INSERT INTO ActivityCode Values('N1', 'Blister Slag Skimming', 1); </v>
      </c>
    </row>
    <row r="35" spans="7:12" x14ac:dyDescent="0.25">
      <c r="G35" s="1">
        <v>33</v>
      </c>
      <c r="H35" t="s">
        <v>115</v>
      </c>
      <c r="I35" t="s">
        <v>116</v>
      </c>
      <c r="J35">
        <v>1</v>
      </c>
      <c r="K35">
        <f t="shared" si="0"/>
        <v>2</v>
      </c>
      <c r="L35" s="1" t="str">
        <f t="shared" si="1"/>
        <v xml:space="preserve">INSERT INTO ActivityCode Values('L', 'CF slag skimming', 1); </v>
      </c>
    </row>
    <row r="36" spans="7:12" x14ac:dyDescent="0.25">
      <c r="G36" s="1">
        <v>34</v>
      </c>
      <c r="H36" t="s">
        <v>117</v>
      </c>
      <c r="I36" t="s">
        <v>118</v>
      </c>
      <c r="J36">
        <v>1</v>
      </c>
      <c r="K36">
        <f t="shared" si="0"/>
        <v>2</v>
      </c>
      <c r="L36" s="1" t="str">
        <f t="shared" si="1"/>
        <v xml:space="preserve">INSERT INTO ActivityCode Values('E', 'White Metal Transfer', 1); </v>
      </c>
    </row>
    <row r="37" spans="7:12" x14ac:dyDescent="0.25">
      <c r="G37" s="1">
        <v>35</v>
      </c>
      <c r="H37" t="s">
        <v>119</v>
      </c>
      <c r="I37" t="s">
        <v>120</v>
      </c>
      <c r="J37">
        <v>1</v>
      </c>
      <c r="K37">
        <f t="shared" si="0"/>
        <v>2</v>
      </c>
      <c r="L37" s="1" t="str">
        <f t="shared" si="1"/>
        <v xml:space="preserve">INSERT INTO ActivityCode Values('O', 'White Metal Sent to Another Furnace', 1); </v>
      </c>
    </row>
    <row r="38" spans="7:12" x14ac:dyDescent="0.25">
      <c r="G38" s="1">
        <v>36</v>
      </c>
      <c r="H38" t="s">
        <v>121</v>
      </c>
      <c r="I38" t="s">
        <v>122</v>
      </c>
      <c r="J38">
        <v>2</v>
      </c>
      <c r="K38">
        <f t="shared" si="0"/>
        <v>3</v>
      </c>
      <c r="L38" s="1" t="str">
        <f t="shared" si="1"/>
        <v xml:space="preserve">INSERT INTO ActivityCode Values('DH', 'Acid Plant Constraint', 2); </v>
      </c>
    </row>
    <row r="39" spans="7:12" x14ac:dyDescent="0.25">
      <c r="G39" s="1">
        <v>37</v>
      </c>
      <c r="H39" t="s">
        <v>123</v>
      </c>
      <c r="I39" t="s">
        <v>124</v>
      </c>
      <c r="J39">
        <v>2</v>
      </c>
      <c r="K39">
        <f t="shared" si="0"/>
        <v>3</v>
      </c>
      <c r="L39" s="1" t="str">
        <f t="shared" si="1"/>
        <v xml:space="preserve">INSERT INTO ActivityCode Values('DJ', 'AF Constraint', 2); </v>
      </c>
    </row>
    <row r="40" spans="7:12" x14ac:dyDescent="0.25">
      <c r="G40" s="1">
        <v>38</v>
      </c>
      <c r="H40" t="s">
        <v>125</v>
      </c>
      <c r="I40" t="s">
        <v>126</v>
      </c>
      <c r="J40">
        <v>2</v>
      </c>
      <c r="K40">
        <f t="shared" si="0"/>
        <v>3</v>
      </c>
      <c r="L40" s="1" t="str">
        <f t="shared" si="1"/>
        <v xml:space="preserve">INSERT INTO ActivityCode Values('EB', 'Blower Problem', 2); </v>
      </c>
    </row>
    <row r="41" spans="7:12" x14ac:dyDescent="0.25">
      <c r="G41" s="1">
        <v>39</v>
      </c>
      <c r="H41" t="s">
        <v>127</v>
      </c>
      <c r="I41" t="s">
        <v>128</v>
      </c>
      <c r="J41">
        <v>2</v>
      </c>
      <c r="K41">
        <f t="shared" si="0"/>
        <v>3</v>
      </c>
      <c r="L41" s="1" t="str">
        <f t="shared" si="1"/>
        <v xml:space="preserve">INSERT INTO ActivityCode Values('DI', 'CF Constraint', 2); </v>
      </c>
    </row>
    <row r="42" spans="7:12" x14ac:dyDescent="0.25">
      <c r="G42" s="1">
        <v>40</v>
      </c>
      <c r="H42" t="s">
        <v>129</v>
      </c>
      <c r="I42" t="s">
        <v>130</v>
      </c>
      <c r="J42">
        <v>2</v>
      </c>
      <c r="K42">
        <f t="shared" si="0"/>
        <v>3</v>
      </c>
      <c r="L42" s="1" t="str">
        <f t="shared" si="1"/>
        <v xml:space="preserve">INSERT INTO ActivityCode Values('DA', 'Crane Delay', 2); </v>
      </c>
    </row>
    <row r="43" spans="7:12" x14ac:dyDescent="0.25">
      <c r="G43" s="1">
        <v>41</v>
      </c>
      <c r="H43" t="s">
        <v>131</v>
      </c>
      <c r="I43" t="s">
        <v>132</v>
      </c>
      <c r="J43">
        <v>2</v>
      </c>
      <c r="K43">
        <f t="shared" si="0"/>
        <v>3</v>
      </c>
      <c r="L43" s="1" t="str">
        <f t="shared" si="1"/>
        <v xml:space="preserve">INSERT INTO ActivityCode Values('DE', 'Crane Preventive Maintenance', 2); </v>
      </c>
    </row>
    <row r="44" spans="7:12" x14ac:dyDescent="0.25">
      <c r="G44" s="1">
        <v>42</v>
      </c>
      <c r="H44" t="s">
        <v>133</v>
      </c>
      <c r="I44" t="s">
        <v>134</v>
      </c>
      <c r="J44">
        <v>2</v>
      </c>
      <c r="K44">
        <f t="shared" si="0"/>
        <v>3</v>
      </c>
      <c r="L44" s="1" t="str">
        <f t="shared" si="1"/>
        <v xml:space="preserve">INSERT INTO ActivityCode Values('EI', 'Damper Problem ( cone damper, swtiching damper)', 2); </v>
      </c>
    </row>
    <row r="45" spans="7:12" x14ac:dyDescent="0.25">
      <c r="G45" s="1">
        <v>43</v>
      </c>
      <c r="H45" t="s">
        <v>135</v>
      </c>
      <c r="I45" t="s">
        <v>136</v>
      </c>
      <c r="J45">
        <v>2</v>
      </c>
      <c r="K45">
        <f t="shared" si="0"/>
        <v>3</v>
      </c>
      <c r="L45" s="1" t="str">
        <f t="shared" si="1"/>
        <v xml:space="preserve">INSERT INTO ActivityCode Values('ED', 'Electrical Problem', 2); </v>
      </c>
    </row>
    <row r="46" spans="7:12" x14ac:dyDescent="0.25">
      <c r="G46" s="1">
        <v>44</v>
      </c>
      <c r="H46" t="s">
        <v>137</v>
      </c>
      <c r="I46" t="s">
        <v>138</v>
      </c>
      <c r="J46">
        <v>2</v>
      </c>
      <c r="K46">
        <f t="shared" si="0"/>
        <v>3</v>
      </c>
      <c r="L46" s="1" t="str">
        <f t="shared" si="1"/>
        <v xml:space="preserve">INSERT INTO ActivityCode Values('DR', 'Equipment in ailse', 2); </v>
      </c>
    </row>
    <row r="47" spans="7:12" x14ac:dyDescent="0.25">
      <c r="G47" s="1">
        <v>45</v>
      </c>
      <c r="H47" t="s">
        <v>139</v>
      </c>
      <c r="I47" t="s">
        <v>140</v>
      </c>
      <c r="J47">
        <v>2</v>
      </c>
      <c r="K47">
        <f t="shared" si="0"/>
        <v>3</v>
      </c>
      <c r="L47" s="1" t="str">
        <f t="shared" si="1"/>
        <v xml:space="preserve">INSERT INTO ActivityCode Values('DF', 'Flux Problem', 2); </v>
      </c>
    </row>
    <row r="48" spans="7:12" x14ac:dyDescent="0.25">
      <c r="G48" s="1">
        <v>46</v>
      </c>
      <c r="H48" t="s">
        <v>141</v>
      </c>
      <c r="I48" t="s">
        <v>142</v>
      </c>
      <c r="J48">
        <v>2</v>
      </c>
      <c r="K48">
        <f t="shared" si="0"/>
        <v>3</v>
      </c>
      <c r="L48" s="1" t="str">
        <f t="shared" si="1"/>
        <v xml:space="preserve">INSERT INTO ActivityCode Values('DP', 'Foaming', 2); </v>
      </c>
    </row>
    <row r="49" spans="7:12" x14ac:dyDescent="0.25">
      <c r="G49" s="1">
        <v>47</v>
      </c>
      <c r="H49" t="s">
        <v>143</v>
      </c>
      <c r="I49" t="s">
        <v>144</v>
      </c>
      <c r="J49">
        <v>2</v>
      </c>
      <c r="K49">
        <f t="shared" si="0"/>
        <v>3</v>
      </c>
      <c r="L49" s="1" t="str">
        <f t="shared" si="1"/>
        <v xml:space="preserve">INSERT INTO ActivityCode Values('EC', 'Furnace with hole under repair', 2); </v>
      </c>
    </row>
    <row r="50" spans="7:12" x14ac:dyDescent="0.25">
      <c r="G50" s="1">
        <v>48</v>
      </c>
      <c r="H50" t="s">
        <v>145</v>
      </c>
      <c r="I50" t="s">
        <v>146</v>
      </c>
      <c r="J50">
        <v>2</v>
      </c>
      <c r="K50">
        <f t="shared" si="0"/>
        <v>3</v>
      </c>
      <c r="L50" s="1" t="str">
        <f t="shared" si="1"/>
        <v xml:space="preserve">INSERT INTO ActivityCode Values('DM', 'Low FSFE matte level', 2); </v>
      </c>
    </row>
    <row r="51" spans="7:12" x14ac:dyDescent="0.25">
      <c r="G51" s="1">
        <v>49</v>
      </c>
      <c r="H51" t="s">
        <v>147</v>
      </c>
      <c r="I51" t="s">
        <v>148</v>
      </c>
      <c r="J51">
        <v>2</v>
      </c>
      <c r="K51">
        <f t="shared" si="0"/>
        <v>3</v>
      </c>
      <c r="L51" s="1" t="str">
        <f t="shared" si="1"/>
        <v xml:space="preserve">INSERT INTO ActivityCode Values('EF', 'Mechanical Drive Problem', 2); </v>
      </c>
    </row>
    <row r="52" spans="7:12" x14ac:dyDescent="0.25">
      <c r="G52" s="1">
        <v>50</v>
      </c>
      <c r="H52" t="s">
        <v>149</v>
      </c>
      <c r="I52" t="s">
        <v>150</v>
      </c>
      <c r="J52">
        <v>2</v>
      </c>
      <c r="K52">
        <f t="shared" si="0"/>
        <v>3</v>
      </c>
      <c r="L52" s="1" t="str">
        <f t="shared" si="1"/>
        <v xml:space="preserve">INSERT INTO ActivityCode Values('EA', 'One Crane Under Preventive Maintenance', 2); </v>
      </c>
    </row>
    <row r="53" spans="7:12" x14ac:dyDescent="0.25">
      <c r="G53" s="1">
        <v>51</v>
      </c>
      <c r="H53" t="s">
        <v>151</v>
      </c>
      <c r="I53" t="s">
        <v>152</v>
      </c>
      <c r="J53">
        <v>2</v>
      </c>
      <c r="K53">
        <f t="shared" si="0"/>
        <v>3</v>
      </c>
      <c r="L53" s="1" t="str">
        <f t="shared" si="1"/>
        <v xml:space="preserve">INSERT INTO ActivityCode Values('EH', 'Other  Mechanical Problem', 2); </v>
      </c>
    </row>
    <row r="54" spans="7:12" x14ac:dyDescent="0.25">
      <c r="G54" s="1">
        <v>52</v>
      </c>
      <c r="H54" t="s">
        <v>153</v>
      </c>
      <c r="I54" t="s">
        <v>154</v>
      </c>
      <c r="J54">
        <v>2</v>
      </c>
      <c r="K54">
        <f t="shared" si="0"/>
        <v>3</v>
      </c>
      <c r="L54" s="1" t="str">
        <f t="shared" si="1"/>
        <v xml:space="preserve">INSERT INTO ActivityCode Values('DK', 'Other Operating', 2); </v>
      </c>
    </row>
    <row r="55" spans="7:12" x14ac:dyDescent="0.25">
      <c r="G55" s="1">
        <v>53</v>
      </c>
      <c r="H55" t="s">
        <v>155</v>
      </c>
      <c r="I55" t="s">
        <v>156</v>
      </c>
      <c r="J55">
        <v>2</v>
      </c>
      <c r="K55">
        <f t="shared" si="0"/>
        <v>3</v>
      </c>
      <c r="L55" s="1" t="str">
        <f t="shared" si="1"/>
        <v xml:space="preserve">INSERT INTO ActivityCode Values('DQ', 'Planned Shutdown ', 2); </v>
      </c>
    </row>
    <row r="56" spans="7:12" x14ac:dyDescent="0.25">
      <c r="G56" s="1">
        <v>54</v>
      </c>
      <c r="H56" t="s">
        <v>157</v>
      </c>
      <c r="I56" t="s">
        <v>158</v>
      </c>
      <c r="J56">
        <v>2</v>
      </c>
      <c r="K56">
        <f t="shared" si="0"/>
        <v>3</v>
      </c>
      <c r="L56" s="1" t="str">
        <f t="shared" si="1"/>
        <v xml:space="preserve">INSERT INTO ActivityCode Values('EG', 'Punching Machine Trouble', 2); </v>
      </c>
    </row>
    <row r="57" spans="7:12" x14ac:dyDescent="0.25">
      <c r="G57" s="1">
        <v>55</v>
      </c>
      <c r="H57" t="s">
        <v>159</v>
      </c>
      <c r="I57" t="s">
        <v>160</v>
      </c>
      <c r="J57">
        <v>2</v>
      </c>
      <c r="K57">
        <f t="shared" si="0"/>
        <v>3</v>
      </c>
      <c r="L57" s="1" t="str">
        <f t="shared" si="1"/>
        <v xml:space="preserve">INSERT INTO ActivityCode Values('CT', 'Tuyere Measurement', 2); </v>
      </c>
    </row>
    <row r="58" spans="7:12" x14ac:dyDescent="0.25">
      <c r="G58" s="1">
        <v>56</v>
      </c>
      <c r="H58" t="s">
        <v>161</v>
      </c>
      <c r="I58" t="s">
        <v>162</v>
      </c>
      <c r="J58">
        <v>2</v>
      </c>
      <c r="K58">
        <f t="shared" si="0"/>
        <v>3</v>
      </c>
      <c r="L58" s="1" t="str">
        <f t="shared" si="1"/>
        <v xml:space="preserve">INSERT INTO ActivityCode Values('DG', 'Tuyeres Drilling', 2); </v>
      </c>
    </row>
    <row r="59" spans="7:12" x14ac:dyDescent="0.25">
      <c r="G59" s="1">
        <v>57</v>
      </c>
      <c r="H59" t="s">
        <v>163</v>
      </c>
      <c r="I59" t="s">
        <v>164</v>
      </c>
      <c r="J59">
        <v>2</v>
      </c>
      <c r="K59">
        <f t="shared" si="0"/>
        <v>3</v>
      </c>
      <c r="L59" s="1" t="str">
        <f t="shared" si="1"/>
        <v xml:space="preserve">INSERT INTO ActivityCode Values('DL', 'Wait On Matte', 2); </v>
      </c>
    </row>
    <row r="60" spans="7:12" x14ac:dyDescent="0.25">
      <c r="G60" s="1">
        <v>58</v>
      </c>
      <c r="H60" t="s">
        <v>165</v>
      </c>
      <c r="I60" t="s">
        <v>166</v>
      </c>
      <c r="J60">
        <v>1</v>
      </c>
      <c r="K60">
        <f t="shared" si="0"/>
        <v>2</v>
      </c>
      <c r="L60" s="1" t="str">
        <f t="shared" si="1"/>
        <v xml:space="preserve">INSERT INTO ActivityCode Values('N', 'Blister discharging', 1); </v>
      </c>
    </row>
    <row r="61" spans="7:12" x14ac:dyDescent="0.25">
      <c r="G61" s="1">
        <v>59</v>
      </c>
      <c r="H61" t="s">
        <v>167</v>
      </c>
      <c r="I61" t="s">
        <v>168</v>
      </c>
      <c r="J61">
        <v>2</v>
      </c>
      <c r="K61">
        <f t="shared" si="0"/>
        <v>3</v>
      </c>
      <c r="L61" s="1" t="str">
        <f t="shared" si="1"/>
        <v xml:space="preserve">INSERT INTO ActivityCode Values('W', 'Burner off', 2); </v>
      </c>
    </row>
    <row r="62" spans="7:12" x14ac:dyDescent="0.25">
      <c r="G62" s="1">
        <v>60</v>
      </c>
      <c r="H62" t="s">
        <v>169</v>
      </c>
      <c r="I62" t="s">
        <v>170</v>
      </c>
      <c r="J62">
        <v>2</v>
      </c>
      <c r="K62">
        <f t="shared" si="0"/>
        <v>3</v>
      </c>
      <c r="L62" s="1" t="str">
        <f t="shared" si="1"/>
        <v xml:space="preserve">INSERT INTO ActivityCode Values('V', 'Burner on', 2); </v>
      </c>
    </row>
    <row r="63" spans="7:12" x14ac:dyDescent="0.25">
      <c r="G63" s="1">
        <v>61</v>
      </c>
      <c r="H63" t="s">
        <v>171</v>
      </c>
      <c r="I63" t="s">
        <v>172</v>
      </c>
      <c r="J63">
        <v>2</v>
      </c>
      <c r="K63">
        <f t="shared" si="0"/>
        <v>3</v>
      </c>
      <c r="L63" s="1" t="str">
        <f t="shared" si="1"/>
        <v xml:space="preserve">INSERT INTO ActivityCode Values('CM', 'Mouth Cleaning/Tuyere Cleaning', 2); </v>
      </c>
    </row>
    <row r="64" spans="7:12" x14ac:dyDescent="0.25">
      <c r="G64" s="1">
        <v>62</v>
      </c>
      <c r="H64" t="s">
        <v>173</v>
      </c>
      <c r="I64" t="s">
        <v>174</v>
      </c>
      <c r="J64">
        <v>1</v>
      </c>
      <c r="K64">
        <f t="shared" si="0"/>
        <v>2</v>
      </c>
      <c r="L64" s="1" t="str">
        <f t="shared" si="1"/>
        <v xml:space="preserve">INSERT INTO ActivityCode Values('CC', 'Matte Charging', 1); </v>
      </c>
    </row>
    <row r="65" spans="7:12" x14ac:dyDescent="0.25">
      <c r="G65" s="1">
        <v>63</v>
      </c>
      <c r="H65" t="s">
        <v>175</v>
      </c>
      <c r="I65" t="s">
        <v>176</v>
      </c>
      <c r="J65">
        <v>2</v>
      </c>
      <c r="K65">
        <f t="shared" si="0"/>
        <v>3</v>
      </c>
      <c r="L65" s="1" t="str">
        <f t="shared" si="1"/>
        <v xml:space="preserve">INSERT INTO ActivityCode Values('WS', 'Wait on Sulfur Analysis', 2); </v>
      </c>
    </row>
    <row r="66" spans="7:12" x14ac:dyDescent="0.25">
      <c r="G66" s="1">
        <v>64</v>
      </c>
      <c r="H66" t="s">
        <v>177</v>
      </c>
      <c r="I66" t="s">
        <v>178</v>
      </c>
      <c r="J66">
        <v>1</v>
      </c>
      <c r="K66">
        <f t="shared" si="0"/>
        <v>2</v>
      </c>
      <c r="L66" s="1" t="str">
        <f t="shared" si="1"/>
        <v xml:space="preserve">INSERT INTO ActivityCode Values('BS', 'Charging of Baritic Slimes', 1); </v>
      </c>
    </row>
    <row r="67" spans="7:12" x14ac:dyDescent="0.25">
      <c r="G67" s="1">
        <v>65</v>
      </c>
      <c r="H67" t="s">
        <v>179</v>
      </c>
      <c r="I67" t="s">
        <v>180</v>
      </c>
      <c r="J67">
        <v>1</v>
      </c>
      <c r="K67">
        <f t="shared" si="0"/>
        <v>2</v>
      </c>
      <c r="L67" s="1" t="str">
        <f t="shared" si="1"/>
        <v xml:space="preserve">INSERT INTO ActivityCode Values('CP', 'Charging of Cementation Pond Recoveries', 1); </v>
      </c>
    </row>
    <row r="68" spans="7:12" x14ac:dyDescent="0.25">
      <c r="G68" s="1">
        <v>66</v>
      </c>
      <c r="H68" t="s">
        <v>50</v>
      </c>
      <c r="I68" t="s">
        <v>181</v>
      </c>
      <c r="J68">
        <v>2</v>
      </c>
      <c r="K68">
        <f>J68+1</f>
        <v>3</v>
      </c>
      <c r="L68" s="1" t="str">
        <f>$L$2&amp;"'"&amp;H68&amp;"', '"&amp;I68&amp;"', "&amp;J68&amp;"); "</f>
        <v xml:space="preserve">INSERT INTO ActivityCode Values('X', 'Converter Major Repair', 2);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D2:M6"/>
  <sheetViews>
    <sheetView zoomScale="85" zoomScaleNormal="85" workbookViewId="0">
      <selection activeCell="G3" sqref="G3"/>
    </sheetView>
  </sheetViews>
  <sheetFormatPr defaultRowHeight="15" x14ac:dyDescent="0.25"/>
  <cols>
    <col min="1" max="3" width="9.140625" style="67"/>
    <col min="4" max="4" width="11.28515625" style="66" customWidth="1"/>
    <col min="5" max="5" width="9.140625" style="66"/>
    <col min="6" max="9" width="17.85546875" style="66" customWidth="1"/>
    <col min="10" max="10" width="12.7109375" style="66" customWidth="1"/>
    <col min="11" max="11" width="12.140625" style="66" bestFit="1" customWidth="1"/>
    <col min="12" max="12" width="17.7109375" style="66" customWidth="1"/>
    <col min="13" max="13" width="9.140625" style="70"/>
    <col min="14" max="16384" width="9.140625" style="67"/>
  </cols>
  <sheetData>
    <row r="2" spans="4:13" s="66" customFormat="1" x14ac:dyDescent="0.25">
      <c r="D2" s="66" t="s">
        <v>183</v>
      </c>
      <c r="E2" s="66" t="s">
        <v>6</v>
      </c>
      <c r="F2" s="66" t="s">
        <v>184</v>
      </c>
      <c r="H2" s="66" t="s">
        <v>185</v>
      </c>
      <c r="J2" s="66" t="s">
        <v>186</v>
      </c>
      <c r="K2" s="66" t="s">
        <v>187</v>
      </c>
      <c r="L2" s="66" t="s">
        <v>188</v>
      </c>
      <c r="M2" s="69" t="s">
        <v>189</v>
      </c>
    </row>
    <row r="3" spans="4:13" x14ac:dyDescent="0.25">
      <c r="D3" s="66">
        <v>127</v>
      </c>
      <c r="E3" s="66">
        <v>1</v>
      </c>
      <c r="F3" s="68">
        <v>41905.323611111111</v>
      </c>
      <c r="G3" s="68" t="str">
        <f>TEXT(F3,"d-mmm-yy hh:m")</f>
        <v>23-Sep-14 07:46</v>
      </c>
      <c r="H3" s="68">
        <v>41906.135416666664</v>
      </c>
      <c r="I3" s="68" t="str">
        <f>TEXT(H3,"d-mmm-yy hh:m")</f>
        <v>24-Sep-14 03:15</v>
      </c>
      <c r="J3" s="66">
        <v>1</v>
      </c>
      <c r="K3" s="66">
        <v>1</v>
      </c>
      <c r="L3" s="66">
        <v>1</v>
      </c>
      <c r="M3" s="70" t="str">
        <f>$M$2&amp;D3&amp;", "&amp;E3&amp;", '"&amp;G3&amp;"','"&amp;I3&amp;"', "&amp;J3&amp;", "&amp;K3&amp;", "&amp;L3&amp;"); "</f>
        <v xml:space="preserve">INSERT INTO CYCLE VALUES(127, 1, '23-Sep-14 07:46','24-Sep-14 03:15', 1, 1, 1); </v>
      </c>
    </row>
    <row r="4" spans="4:13" x14ac:dyDescent="0.25">
      <c r="D4" s="66">
        <v>175</v>
      </c>
      <c r="E4" s="66">
        <v>2</v>
      </c>
      <c r="F4" s="68">
        <v>41803.729861111111</v>
      </c>
      <c r="G4" s="68" t="str">
        <f>TEXT(F4,"d-mmm-yy hh:m")</f>
        <v>13-Jun-14 17:31</v>
      </c>
      <c r="H4" s="68">
        <v>41804.354166666664</v>
      </c>
      <c r="I4" s="68" t="str">
        <f>TEXT(H4,"d-mmm-yy hh:m")</f>
        <v>14-Jun-14 08:30</v>
      </c>
      <c r="J4" s="66">
        <v>1</v>
      </c>
      <c r="K4" s="66">
        <v>1</v>
      </c>
      <c r="L4" s="66">
        <v>1</v>
      </c>
      <c r="M4" s="70" t="str">
        <f>$M$2&amp;D4&amp;", "&amp;E4&amp;", '"&amp;G4&amp;"','"&amp;I4&amp;"', "&amp;J4&amp;", "&amp;K4&amp;", "&amp;L4&amp;"); "</f>
        <v xml:space="preserve">INSERT INTO CYCLE VALUES(175, 2, '13-Jun-14 17:31','14-Jun-14 08:30', 1, 1, 1); </v>
      </c>
    </row>
    <row r="5" spans="4:13" x14ac:dyDescent="0.25">
      <c r="D5" s="66">
        <v>201</v>
      </c>
      <c r="E5" s="66">
        <v>3</v>
      </c>
      <c r="F5" s="68">
        <v>41905.852083333339</v>
      </c>
      <c r="G5" s="68" t="str">
        <f>TEXT(F5,"d-mmm-yy hh:m")</f>
        <v>23-Sep-14 20:27</v>
      </c>
      <c r="H5" s="68">
        <v>41906.215277777781</v>
      </c>
      <c r="I5" s="68" t="str">
        <f>TEXT(H5,"d-mmm-yy hh:m")</f>
        <v>24-Sep-14 05:10</v>
      </c>
      <c r="J5" s="66">
        <v>1</v>
      </c>
      <c r="K5" s="66">
        <v>1</v>
      </c>
      <c r="L5" s="66">
        <v>1</v>
      </c>
      <c r="M5" s="70" t="str">
        <f>$M$2&amp;D5&amp;", "&amp;E5&amp;", '"&amp;G5&amp;"','"&amp;I5&amp;"', "&amp;J5&amp;", "&amp;K5&amp;", "&amp;L5&amp;"); "</f>
        <v xml:space="preserve">INSERT INTO CYCLE VALUES(201, 3, '23-Sep-14 20:27','24-Sep-14 05:10', 1, 1, 1); </v>
      </c>
    </row>
    <row r="6" spans="4:13" x14ac:dyDescent="0.25">
      <c r="D6" s="66">
        <v>228</v>
      </c>
      <c r="E6" s="66">
        <v>4</v>
      </c>
      <c r="F6" s="68">
        <v>41903.030555555561</v>
      </c>
      <c r="G6" s="68" t="str">
        <f>TEXT(F6,"d-mmm-yy hh:m")</f>
        <v>21-Sep-14 00:44</v>
      </c>
      <c r="H6" s="68">
        <v>41903.697916666672</v>
      </c>
      <c r="I6" s="68" t="str">
        <f>TEXT(H6,"d-mmm-yy hh:m")</f>
        <v>21-Sep-14 16:45</v>
      </c>
      <c r="J6" s="66">
        <v>1</v>
      </c>
      <c r="K6" s="66">
        <v>1</v>
      </c>
      <c r="L6" s="66">
        <v>1</v>
      </c>
      <c r="M6" s="70" t="str">
        <f>$M$2&amp;D6&amp;", "&amp;E6&amp;", '"&amp;G6&amp;"','"&amp;I6&amp;"', "&amp;J6&amp;", "&amp;K6&amp;", "&amp;L6&amp;"); "</f>
        <v xml:space="preserve">INSERT INTO CYCLE VALUES(228, 4, '21-Sep-14 00:44','21-Sep-14 16:45', 1, 1, 1); 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H5:AB70"/>
  <sheetViews>
    <sheetView zoomScaleNormal="100" workbookViewId="0">
      <selection activeCell="S10" sqref="S10"/>
    </sheetView>
  </sheetViews>
  <sheetFormatPr defaultRowHeight="11.25" x14ac:dyDescent="0.25"/>
  <cols>
    <col min="1" max="8" width="9.140625" style="139"/>
    <col min="9" max="9" width="11" style="139" customWidth="1"/>
    <col min="10" max="10" width="12.28515625" style="139" customWidth="1"/>
    <col min="11" max="14" width="9.140625" style="139"/>
    <col min="15" max="15" width="20.28515625" style="139" bestFit="1" customWidth="1"/>
    <col min="16" max="18" width="9.140625" style="139"/>
    <col min="19" max="19" width="9.140625" style="142"/>
    <col min="20" max="16384" width="9.140625" style="139"/>
  </cols>
  <sheetData>
    <row r="5" spans="8:28" x14ac:dyDescent="0.25">
      <c r="T5" s="142" t="s">
        <v>298</v>
      </c>
      <c r="AA5" s="139" t="s">
        <v>51</v>
      </c>
      <c r="AB5" s="139">
        <v>1</v>
      </c>
    </row>
    <row r="6" spans="8:28" x14ac:dyDescent="0.25">
      <c r="AA6" s="139" t="s">
        <v>53</v>
      </c>
      <c r="AB6" s="139">
        <v>2</v>
      </c>
    </row>
    <row r="7" spans="8:28" x14ac:dyDescent="0.25">
      <c r="AA7" s="139" t="s">
        <v>55</v>
      </c>
      <c r="AB7" s="139">
        <v>3</v>
      </c>
    </row>
    <row r="8" spans="8:28" x14ac:dyDescent="0.25">
      <c r="H8" s="139" t="s">
        <v>287</v>
      </c>
      <c r="I8" s="139" t="s">
        <v>287</v>
      </c>
      <c r="J8" s="139" t="s">
        <v>287</v>
      </c>
      <c r="K8" s="139" t="s">
        <v>290</v>
      </c>
      <c r="L8" s="139" t="s">
        <v>290</v>
      </c>
      <c r="M8" s="139" t="s">
        <v>290</v>
      </c>
      <c r="N8" s="139" t="s">
        <v>290</v>
      </c>
      <c r="O8" s="139" t="s">
        <v>291</v>
      </c>
      <c r="P8" s="139" t="s">
        <v>287</v>
      </c>
      <c r="Q8" s="139" t="s">
        <v>287</v>
      </c>
      <c r="AA8" s="139" t="s">
        <v>57</v>
      </c>
      <c r="AB8" s="139">
        <v>4</v>
      </c>
    </row>
    <row r="9" spans="8:28" x14ac:dyDescent="0.25">
      <c r="H9" s="139" t="s">
        <v>190</v>
      </c>
      <c r="I9" s="139" t="s">
        <v>191</v>
      </c>
      <c r="J9" s="139" t="s">
        <v>286</v>
      </c>
      <c r="K9" s="139" t="s">
        <v>218</v>
      </c>
      <c r="L9" s="139" t="s">
        <v>208</v>
      </c>
      <c r="M9" s="139" t="s">
        <v>209</v>
      </c>
      <c r="N9" s="139" t="s">
        <v>210</v>
      </c>
      <c r="O9" s="139" t="s">
        <v>288</v>
      </c>
      <c r="P9" s="139" t="s">
        <v>289</v>
      </c>
      <c r="Q9" s="139" t="s">
        <v>304</v>
      </c>
      <c r="AA9" s="139" t="s">
        <v>59</v>
      </c>
      <c r="AB9" s="139">
        <v>5</v>
      </c>
    </row>
    <row r="10" spans="8:28" x14ac:dyDescent="0.25">
      <c r="H10" s="140">
        <v>1</v>
      </c>
      <c r="I10" s="140">
        <v>100</v>
      </c>
      <c r="J10" s="140">
        <v>57</v>
      </c>
      <c r="K10" s="140">
        <v>32</v>
      </c>
      <c r="L10" s="143">
        <v>0</v>
      </c>
      <c r="M10" s="143">
        <v>0</v>
      </c>
      <c r="N10" s="143">
        <v>0</v>
      </c>
      <c r="O10" s="141" t="s">
        <v>299</v>
      </c>
      <c r="P10" s="140">
        <v>1</v>
      </c>
      <c r="Q10" s="140">
        <v>1</v>
      </c>
      <c r="R10" s="29"/>
      <c r="S10" s="133" t="str">
        <f>$T$5&amp;H10&amp;", "&amp;I10&amp;", "&amp;J10&amp;", "&amp;K10&amp;", "&amp;L10&amp;", "&amp;M10&amp;", "&amp;N10&amp;", '"&amp;O10&amp;"', "&amp;P10&amp;","&amp;Q10&amp;");  "</f>
        <v xml:space="preserve">INSERT INTO ACTIVITY VALUES (1, 100, 57, 32, 0, 0, 0, '-', 1,1);  </v>
      </c>
      <c r="T10" s="29"/>
      <c r="U10" s="29"/>
      <c r="V10" s="29"/>
      <c r="W10" s="29"/>
      <c r="X10" s="29"/>
      <c r="AA10" s="139" t="s">
        <v>61</v>
      </c>
      <c r="AB10" s="139">
        <v>6</v>
      </c>
    </row>
    <row r="11" spans="8:28" x14ac:dyDescent="0.25">
      <c r="H11" s="140">
        <v>1</v>
      </c>
      <c r="I11" s="140">
        <v>200</v>
      </c>
      <c r="J11" s="140">
        <v>59</v>
      </c>
      <c r="K11" s="140">
        <v>2</v>
      </c>
      <c r="L11" s="143">
        <v>0</v>
      </c>
      <c r="M11" s="143">
        <v>0</v>
      </c>
      <c r="N11" s="143">
        <v>0</v>
      </c>
      <c r="O11" s="141" t="s">
        <v>299</v>
      </c>
      <c r="P11" s="140">
        <v>1</v>
      </c>
      <c r="Q11" s="140">
        <v>1</v>
      </c>
      <c r="R11" s="29"/>
      <c r="S11" s="133" t="str">
        <f t="shared" ref="S11:S60" si="0">$T$5&amp;H11&amp;", "&amp;I11&amp;", "&amp;J11&amp;", "&amp;K11&amp;", "&amp;L11&amp;", "&amp;M11&amp;", "&amp;N11&amp;", '"&amp;O11&amp;"', "&amp;P11&amp;","&amp;Q11&amp;");  "</f>
        <v xml:space="preserve">INSERT INTO ACTIVITY VALUES (1, 200, 59, 2, 0, 0, 0, '-', 1,1);  </v>
      </c>
      <c r="T11" s="29"/>
      <c r="U11" s="29"/>
      <c r="V11" s="29"/>
      <c r="W11" s="29"/>
      <c r="X11" s="29"/>
      <c r="AA11" s="139" t="s">
        <v>63</v>
      </c>
      <c r="AB11" s="139">
        <v>7</v>
      </c>
    </row>
    <row r="12" spans="8:28" x14ac:dyDescent="0.25">
      <c r="H12" s="140">
        <v>1</v>
      </c>
      <c r="I12" s="140">
        <v>300</v>
      </c>
      <c r="J12" s="140">
        <v>4</v>
      </c>
      <c r="K12" s="140">
        <v>70</v>
      </c>
      <c r="L12" s="143">
        <v>86</v>
      </c>
      <c r="M12" s="143">
        <v>80.5</v>
      </c>
      <c r="N12" s="143">
        <v>0</v>
      </c>
      <c r="O12" s="141" t="s">
        <v>292</v>
      </c>
      <c r="P12" s="140">
        <v>1</v>
      </c>
      <c r="Q12" s="140">
        <v>1</v>
      </c>
      <c r="R12" s="29"/>
      <c r="S12" s="133" t="str">
        <f t="shared" si="0"/>
        <v xml:space="preserve">INSERT INTO ACTIVITY VALUES (1, 300, 4, 70, 86, 80.5, 0, 'W/FIREWOOD', 1,1);  </v>
      </c>
      <c r="T12" s="29"/>
      <c r="U12" s="29"/>
      <c r="V12" s="29"/>
      <c r="W12" s="29"/>
      <c r="X12" s="29"/>
      <c r="AA12" s="139" t="s">
        <v>65</v>
      </c>
      <c r="AB12" s="139">
        <v>8</v>
      </c>
    </row>
    <row r="13" spans="8:28" x14ac:dyDescent="0.25">
      <c r="H13" s="140">
        <v>1</v>
      </c>
      <c r="I13" s="140">
        <v>400</v>
      </c>
      <c r="J13" s="140">
        <v>3</v>
      </c>
      <c r="K13" s="140">
        <v>1</v>
      </c>
      <c r="L13" s="143">
        <v>0</v>
      </c>
      <c r="M13" s="143">
        <v>0</v>
      </c>
      <c r="N13" s="143">
        <v>0</v>
      </c>
      <c r="O13" s="141" t="s">
        <v>293</v>
      </c>
      <c r="P13" s="140">
        <v>1</v>
      </c>
      <c r="Q13" s="140">
        <v>1</v>
      </c>
      <c r="R13" s="29"/>
      <c r="S13" s="133" t="str">
        <f t="shared" si="0"/>
        <v xml:space="preserve">INSERT INTO ACTIVITY VALUES (1, 400, 3, 1, 0, 0, 0, 'MG=55.54%', 1,1);  </v>
      </c>
      <c r="T13" s="29"/>
      <c r="U13" s="29"/>
      <c r="V13" s="29"/>
      <c r="W13" s="29"/>
      <c r="X13" s="29"/>
      <c r="AA13" s="139" t="s">
        <v>67</v>
      </c>
      <c r="AB13" s="139">
        <v>9</v>
      </c>
    </row>
    <row r="14" spans="8:28" x14ac:dyDescent="0.25">
      <c r="H14" s="140">
        <v>1</v>
      </c>
      <c r="I14" s="140">
        <v>500</v>
      </c>
      <c r="J14" s="140">
        <v>31</v>
      </c>
      <c r="K14" s="140">
        <v>1</v>
      </c>
      <c r="L14" s="143">
        <v>0</v>
      </c>
      <c r="M14" s="143">
        <v>5.57</v>
      </c>
      <c r="N14" s="143">
        <v>0</v>
      </c>
      <c r="O14" s="141" t="s">
        <v>294</v>
      </c>
      <c r="P14" s="140">
        <v>1</v>
      </c>
      <c r="Q14" s="140">
        <v>1</v>
      </c>
      <c r="R14" s="29"/>
      <c r="S14" s="133" t="str">
        <f t="shared" si="0"/>
        <v xml:space="preserve">INSERT INTO ACTIVITY VALUES (1, 500, 31, 1, 0, 5.57, 0, 'MG=55.68%', 1,1);  </v>
      </c>
      <c r="T14" s="29"/>
      <c r="U14" s="29"/>
      <c r="V14" s="29"/>
      <c r="W14" s="29"/>
      <c r="X14" s="29"/>
      <c r="AA14" s="139" t="s">
        <v>69</v>
      </c>
      <c r="AB14" s="139">
        <v>10</v>
      </c>
    </row>
    <row r="15" spans="8:28" x14ac:dyDescent="0.25">
      <c r="H15" s="140">
        <v>1</v>
      </c>
      <c r="I15" s="140">
        <v>600</v>
      </c>
      <c r="J15" s="140">
        <v>23</v>
      </c>
      <c r="K15" s="140">
        <v>1</v>
      </c>
      <c r="L15" s="143">
        <v>0</v>
      </c>
      <c r="M15" s="143">
        <v>2</v>
      </c>
      <c r="N15" s="143">
        <v>0</v>
      </c>
      <c r="O15" s="141" t="s">
        <v>300</v>
      </c>
      <c r="P15" s="140">
        <v>1</v>
      </c>
      <c r="Q15" s="140">
        <v>1</v>
      </c>
      <c r="R15" s="29"/>
      <c r="S15" s="133" t="str">
        <f t="shared" si="0"/>
        <v xml:space="preserve">INSERT INTO ACTIVITY VALUES (1, 600, 23, 1, 0, 2, 0, 'FRM,-BIN', 1,1);  </v>
      </c>
      <c r="T15" s="29"/>
      <c r="U15" s="29"/>
      <c r="V15" s="29"/>
      <c r="W15" s="29"/>
      <c r="X15" s="29"/>
      <c r="AA15" s="139" t="s">
        <v>71</v>
      </c>
      <c r="AB15" s="139">
        <v>11</v>
      </c>
    </row>
    <row r="16" spans="8:28" x14ac:dyDescent="0.25">
      <c r="H16" s="140">
        <v>1</v>
      </c>
      <c r="I16" s="140">
        <v>700</v>
      </c>
      <c r="J16" s="140">
        <v>3</v>
      </c>
      <c r="K16" s="140">
        <v>19</v>
      </c>
      <c r="L16" s="143">
        <v>0</v>
      </c>
      <c r="M16" s="143">
        <v>0</v>
      </c>
      <c r="N16" s="143">
        <v>0</v>
      </c>
      <c r="O16" s="141" t="s">
        <v>299</v>
      </c>
      <c r="P16" s="140">
        <v>1</v>
      </c>
      <c r="Q16" s="140">
        <v>1</v>
      </c>
      <c r="R16" s="29"/>
      <c r="S16" s="133" t="str">
        <f t="shared" si="0"/>
        <v xml:space="preserve">INSERT INTO ACTIVITY VALUES (1, 700, 3, 19, 0, 0, 0, '-', 1,1);  </v>
      </c>
      <c r="T16" s="29"/>
      <c r="U16" s="29"/>
      <c r="V16" s="29"/>
      <c r="W16" s="29"/>
      <c r="X16" s="29"/>
      <c r="AA16" s="139" t="s">
        <v>73</v>
      </c>
      <c r="AB16" s="139">
        <v>12</v>
      </c>
    </row>
    <row r="17" spans="8:28" x14ac:dyDescent="0.25">
      <c r="H17" s="140">
        <v>1</v>
      </c>
      <c r="I17" s="140">
        <v>800</v>
      </c>
      <c r="J17" s="140">
        <v>15</v>
      </c>
      <c r="K17" s="140">
        <v>3</v>
      </c>
      <c r="L17" s="143">
        <v>0</v>
      </c>
      <c r="M17" s="143">
        <v>5</v>
      </c>
      <c r="N17" s="143">
        <v>0</v>
      </c>
      <c r="O17" s="141" t="s">
        <v>299</v>
      </c>
      <c r="P17" s="140">
        <v>1</v>
      </c>
      <c r="Q17" s="140">
        <v>1</v>
      </c>
      <c r="R17" s="29"/>
      <c r="S17" s="133" t="str">
        <f t="shared" si="0"/>
        <v xml:space="preserve">INSERT INTO ACTIVITY VALUES (1, 800, 15, 3, 0, 5, 0, '-', 1,1);  </v>
      </c>
      <c r="T17" s="29"/>
      <c r="U17" s="29"/>
      <c r="V17" s="29"/>
      <c r="W17" s="29"/>
      <c r="X17" s="29"/>
      <c r="AA17" s="139" t="s">
        <v>75</v>
      </c>
      <c r="AB17" s="139">
        <v>13</v>
      </c>
    </row>
    <row r="18" spans="8:28" x14ac:dyDescent="0.25">
      <c r="H18" s="140">
        <v>1</v>
      </c>
      <c r="I18" s="140">
        <v>900</v>
      </c>
      <c r="J18" s="140">
        <v>3</v>
      </c>
      <c r="K18" s="140">
        <v>6</v>
      </c>
      <c r="L18" s="143">
        <v>0</v>
      </c>
      <c r="M18" s="143">
        <v>0</v>
      </c>
      <c r="N18" s="143">
        <v>0</v>
      </c>
      <c r="O18" s="141" t="s">
        <v>295</v>
      </c>
      <c r="P18" s="140">
        <v>1</v>
      </c>
      <c r="Q18" s="140">
        <v>1</v>
      </c>
      <c r="R18" s="29"/>
      <c r="S18" s="133" t="str">
        <f t="shared" si="0"/>
        <v xml:space="preserve">INSERT INTO ACTIVITY VALUES (1, 900, 3, 6, 0, 0, 0, 'PASANA', 1,1);  </v>
      </c>
      <c r="T18" s="29"/>
      <c r="U18" s="29"/>
      <c r="V18" s="29"/>
      <c r="W18" s="29"/>
      <c r="X18" s="29"/>
      <c r="AA18" s="139" t="s">
        <v>77</v>
      </c>
      <c r="AB18" s="139">
        <v>14</v>
      </c>
    </row>
    <row r="19" spans="8:28" x14ac:dyDescent="0.25">
      <c r="H19" s="140">
        <v>1</v>
      </c>
      <c r="I19" s="140">
        <v>1000</v>
      </c>
      <c r="J19" s="140">
        <v>33</v>
      </c>
      <c r="K19" s="140">
        <v>9</v>
      </c>
      <c r="L19" s="143">
        <v>0</v>
      </c>
      <c r="M19" s="143">
        <v>18.2</v>
      </c>
      <c r="N19" s="143">
        <v>0</v>
      </c>
      <c r="O19" s="141" t="s">
        <v>299</v>
      </c>
      <c r="P19" s="140">
        <v>1</v>
      </c>
      <c r="Q19" s="140">
        <v>1</v>
      </c>
      <c r="R19" s="29"/>
      <c r="S19" s="133" t="str">
        <f t="shared" si="0"/>
        <v xml:space="preserve">INSERT INTO ACTIVITY VALUES (1, 1000, 33, 9, 0, 18.2, 0, '-', 1,1);  </v>
      </c>
      <c r="T19" s="29"/>
      <c r="U19" s="29"/>
      <c r="V19" s="29"/>
      <c r="W19" s="29"/>
      <c r="X19" s="29"/>
      <c r="AA19" s="139" t="s">
        <v>79</v>
      </c>
      <c r="AB19" s="139">
        <v>15</v>
      </c>
    </row>
    <row r="20" spans="8:28" x14ac:dyDescent="0.25">
      <c r="L20" s="144"/>
      <c r="M20" s="144"/>
      <c r="N20" s="144"/>
      <c r="V20" s="29"/>
      <c r="W20" s="29"/>
      <c r="X20" s="29"/>
      <c r="AA20" s="139" t="s">
        <v>81</v>
      </c>
      <c r="AB20" s="139">
        <v>16</v>
      </c>
    </row>
    <row r="21" spans="8:28" x14ac:dyDescent="0.25">
      <c r="H21" s="140">
        <v>1</v>
      </c>
      <c r="I21" s="140">
        <v>100</v>
      </c>
      <c r="J21" s="140">
        <v>4</v>
      </c>
      <c r="K21" s="140">
        <v>17</v>
      </c>
      <c r="L21" s="143">
        <v>45</v>
      </c>
      <c r="M21" s="143">
        <v>43.5</v>
      </c>
      <c r="N21" s="143">
        <v>0</v>
      </c>
      <c r="O21" s="141" t="s">
        <v>296</v>
      </c>
      <c r="P21" s="140">
        <v>2</v>
      </c>
      <c r="Q21" s="140">
        <v>1</v>
      </c>
      <c r="R21" s="29"/>
      <c r="S21" s="133" t="str">
        <f t="shared" si="0"/>
        <v xml:space="preserve">INSERT INTO ACTIVITY VALUES (1, 100, 4, 17, 45, 43.5, 0, 'MG=55.21%', 2,1);  </v>
      </c>
      <c r="T21" s="29"/>
      <c r="U21" s="29"/>
      <c r="V21" s="29"/>
      <c r="W21" s="29"/>
      <c r="X21" s="29"/>
      <c r="AA21" s="139" t="s">
        <v>83</v>
      </c>
      <c r="AB21" s="139">
        <v>17</v>
      </c>
    </row>
    <row r="22" spans="8:28" x14ac:dyDescent="0.25">
      <c r="H22" s="140">
        <v>1</v>
      </c>
      <c r="I22" s="140">
        <v>200</v>
      </c>
      <c r="J22" s="140">
        <v>31</v>
      </c>
      <c r="K22" s="140">
        <v>1</v>
      </c>
      <c r="L22" s="143">
        <v>0</v>
      </c>
      <c r="M22" s="143">
        <v>6</v>
      </c>
      <c r="N22" s="143">
        <v>0</v>
      </c>
      <c r="O22" s="141" t="s">
        <v>301</v>
      </c>
      <c r="P22" s="140">
        <v>2</v>
      </c>
      <c r="Q22" s="140">
        <v>1</v>
      </c>
      <c r="R22" s="29"/>
      <c r="S22" s="133" t="str">
        <f t="shared" si="0"/>
        <v xml:space="preserve">INSERT INTO ACTIVITY VALUES (1, 200, 31, 1, 0, 6, 0, 'silica-by-boat', 2,1);  </v>
      </c>
      <c r="T22" s="29"/>
      <c r="U22" s="29"/>
      <c r="V22" s="29"/>
      <c r="W22" s="29"/>
      <c r="X22" s="29"/>
      <c r="AA22" s="139" t="s">
        <v>85</v>
      </c>
      <c r="AB22" s="139">
        <v>18</v>
      </c>
    </row>
    <row r="23" spans="8:28" x14ac:dyDescent="0.25">
      <c r="H23" s="140">
        <v>1</v>
      </c>
      <c r="I23" s="140">
        <v>300</v>
      </c>
      <c r="J23" s="140">
        <v>3</v>
      </c>
      <c r="K23" s="140">
        <v>22</v>
      </c>
      <c r="L23" s="143">
        <v>0</v>
      </c>
      <c r="M23" s="143">
        <v>0</v>
      </c>
      <c r="N23" s="143">
        <v>0</v>
      </c>
      <c r="O23" s="141" t="s">
        <v>295</v>
      </c>
      <c r="P23" s="140">
        <v>2</v>
      </c>
      <c r="Q23" s="140">
        <v>1</v>
      </c>
      <c r="R23" s="29"/>
      <c r="S23" s="133" t="str">
        <f t="shared" si="0"/>
        <v xml:space="preserve">INSERT INTO ACTIVITY VALUES (1, 300, 3, 22, 0, 0, 0, 'PASANA', 2,1);  </v>
      </c>
      <c r="T23" s="29"/>
      <c r="U23" s="29"/>
      <c r="V23" s="29"/>
      <c r="W23" s="29"/>
      <c r="X23" s="29"/>
      <c r="AA23" s="139" t="s">
        <v>87</v>
      </c>
      <c r="AB23" s="139">
        <v>19</v>
      </c>
    </row>
    <row r="24" spans="8:28" x14ac:dyDescent="0.25">
      <c r="H24" s="140">
        <v>1</v>
      </c>
      <c r="I24" s="140">
        <v>400</v>
      </c>
      <c r="J24" s="140">
        <v>33</v>
      </c>
      <c r="K24" s="140">
        <v>5</v>
      </c>
      <c r="L24" s="143">
        <v>0</v>
      </c>
      <c r="M24" s="143">
        <v>26</v>
      </c>
      <c r="N24" s="143">
        <v>0</v>
      </c>
      <c r="O24" s="141" t="s">
        <v>299</v>
      </c>
      <c r="P24" s="140">
        <v>2</v>
      </c>
      <c r="Q24" s="140">
        <v>1</v>
      </c>
      <c r="R24" s="29"/>
      <c r="S24" s="133" t="str">
        <f t="shared" si="0"/>
        <v xml:space="preserve">INSERT INTO ACTIVITY VALUES (1, 400, 33, 5, 0, 26, 0, '-', 2,1);  </v>
      </c>
      <c r="T24" s="29"/>
      <c r="U24" s="29"/>
      <c r="V24" s="29"/>
      <c r="W24" s="29"/>
      <c r="X24" s="29"/>
      <c r="AA24" s="139" t="s">
        <v>89</v>
      </c>
      <c r="AB24" s="139">
        <v>20</v>
      </c>
    </row>
    <row r="25" spans="8:28" x14ac:dyDescent="0.25">
      <c r="H25" s="140">
        <v>1</v>
      </c>
      <c r="I25" s="140">
        <v>500</v>
      </c>
      <c r="J25" s="140">
        <v>33</v>
      </c>
      <c r="K25" s="140">
        <v>5</v>
      </c>
      <c r="L25" s="143">
        <v>0</v>
      </c>
      <c r="M25" s="143">
        <v>7.8</v>
      </c>
      <c r="N25" s="143">
        <v>0</v>
      </c>
      <c r="O25" s="141" t="s">
        <v>299</v>
      </c>
      <c r="P25" s="140">
        <v>2</v>
      </c>
      <c r="Q25" s="140">
        <v>1</v>
      </c>
      <c r="R25" s="29"/>
      <c r="S25" s="133" t="str">
        <f t="shared" si="0"/>
        <v xml:space="preserve">INSERT INTO ACTIVITY VALUES (1, 500, 33, 5, 0, 7.8, 0, '-', 2,1);  </v>
      </c>
      <c r="T25" s="29"/>
      <c r="U25" s="29"/>
      <c r="V25" s="29"/>
      <c r="W25" s="29"/>
      <c r="X25" s="29"/>
      <c r="AA25" s="139" t="s">
        <v>91</v>
      </c>
      <c r="AB25" s="139">
        <v>21</v>
      </c>
    </row>
    <row r="26" spans="8:28" x14ac:dyDescent="0.25">
      <c r="H26" s="140">
        <v>1</v>
      </c>
      <c r="I26" s="140">
        <v>600</v>
      </c>
      <c r="J26" s="140">
        <v>57</v>
      </c>
      <c r="K26" s="140">
        <v>28</v>
      </c>
      <c r="L26" s="143">
        <v>0</v>
      </c>
      <c r="M26" s="143">
        <v>0</v>
      </c>
      <c r="N26" s="143">
        <v>0</v>
      </c>
      <c r="O26" s="141" t="s">
        <v>299</v>
      </c>
      <c r="P26" s="140">
        <v>2</v>
      </c>
      <c r="Q26" s="140">
        <v>1</v>
      </c>
      <c r="R26" s="29"/>
      <c r="S26" s="133" t="str">
        <f t="shared" si="0"/>
        <v xml:space="preserve">INSERT INTO ACTIVITY VALUES (1, 600, 57, 28, 0, 0, 0, '-', 2,1);  </v>
      </c>
      <c r="T26" s="29"/>
      <c r="U26" s="29"/>
      <c r="V26" s="29"/>
      <c r="W26" s="29"/>
      <c r="X26" s="29"/>
      <c r="AA26" s="139" t="s">
        <v>93</v>
      </c>
      <c r="AB26" s="139">
        <v>22</v>
      </c>
    </row>
    <row r="27" spans="8:28" x14ac:dyDescent="0.25">
      <c r="H27" s="140">
        <v>1</v>
      </c>
      <c r="I27" s="140">
        <v>700</v>
      </c>
      <c r="J27" s="140">
        <v>4</v>
      </c>
      <c r="K27" s="140">
        <v>4</v>
      </c>
      <c r="L27" s="143">
        <v>48</v>
      </c>
      <c r="M27" s="143">
        <v>46.5</v>
      </c>
      <c r="N27" s="143">
        <v>0</v>
      </c>
      <c r="O27" s="141" t="s">
        <v>299</v>
      </c>
      <c r="P27" s="140">
        <v>2</v>
      </c>
      <c r="Q27" s="140">
        <v>1</v>
      </c>
      <c r="R27" s="29"/>
      <c r="S27" s="133" t="str">
        <f t="shared" si="0"/>
        <v xml:space="preserve">INSERT INTO ACTIVITY VALUES (1, 700, 4, 4, 48, 46.5, 0, '-', 2,1);  </v>
      </c>
      <c r="T27" s="29"/>
      <c r="U27" s="29"/>
      <c r="V27" s="29"/>
      <c r="W27" s="29"/>
      <c r="X27" s="29"/>
      <c r="AA27" s="139" t="s">
        <v>95</v>
      </c>
      <c r="AB27" s="139">
        <v>23</v>
      </c>
    </row>
    <row r="28" spans="8:28" x14ac:dyDescent="0.25">
      <c r="H28" s="140">
        <v>1</v>
      </c>
      <c r="I28" s="140">
        <v>800</v>
      </c>
      <c r="J28" s="140">
        <v>31</v>
      </c>
      <c r="K28" s="140">
        <v>1</v>
      </c>
      <c r="L28" s="143">
        <v>0</v>
      </c>
      <c r="M28" s="143">
        <v>6</v>
      </c>
      <c r="N28" s="143">
        <v>0</v>
      </c>
      <c r="O28" s="141" t="s">
        <v>301</v>
      </c>
      <c r="P28" s="140">
        <v>2</v>
      </c>
      <c r="Q28" s="140">
        <v>1</v>
      </c>
      <c r="R28" s="29"/>
      <c r="S28" s="133" t="str">
        <f t="shared" si="0"/>
        <v xml:space="preserve">INSERT INTO ACTIVITY VALUES (1, 800, 31, 1, 0, 6, 0, 'silica-by-boat', 2,1);  </v>
      </c>
      <c r="T28" s="29"/>
      <c r="U28" s="29"/>
      <c r="V28" s="29"/>
      <c r="W28" s="29"/>
      <c r="X28" s="29"/>
      <c r="AA28" s="139" t="s">
        <v>97</v>
      </c>
      <c r="AB28" s="139">
        <v>24</v>
      </c>
    </row>
    <row r="29" spans="8:28" x14ac:dyDescent="0.25">
      <c r="H29" s="140">
        <v>1</v>
      </c>
      <c r="I29" s="140">
        <v>900</v>
      </c>
      <c r="J29" s="140">
        <v>3</v>
      </c>
      <c r="K29" s="140">
        <v>15</v>
      </c>
      <c r="L29" s="143">
        <v>0</v>
      </c>
      <c r="M29" s="143">
        <v>0</v>
      </c>
      <c r="N29" s="143">
        <v>0</v>
      </c>
      <c r="O29" s="141" t="s">
        <v>299</v>
      </c>
      <c r="P29" s="140">
        <v>2</v>
      </c>
      <c r="Q29" s="140">
        <v>1</v>
      </c>
      <c r="R29" s="29"/>
      <c r="S29" s="133" t="str">
        <f t="shared" si="0"/>
        <v xml:space="preserve">INSERT INTO ACTIVITY VALUES (1, 900, 3, 15, 0, 0, 0, '-', 2,1);  </v>
      </c>
      <c r="T29" s="29"/>
      <c r="U29" s="29"/>
      <c r="V29" s="29"/>
      <c r="W29" s="29"/>
      <c r="X29" s="29"/>
      <c r="AA29" s="139" t="s">
        <v>99</v>
      </c>
      <c r="AB29" s="139">
        <v>25</v>
      </c>
    </row>
    <row r="30" spans="8:28" x14ac:dyDescent="0.25">
      <c r="H30" s="140">
        <v>1</v>
      </c>
      <c r="I30" s="140">
        <v>1000</v>
      </c>
      <c r="J30" s="140">
        <v>15</v>
      </c>
      <c r="K30" s="140">
        <v>2</v>
      </c>
      <c r="L30" s="143">
        <v>0</v>
      </c>
      <c r="M30" s="143">
        <v>5.5</v>
      </c>
      <c r="N30" s="143">
        <v>0</v>
      </c>
      <c r="O30" s="141" t="s">
        <v>299</v>
      </c>
      <c r="P30" s="140">
        <v>2</v>
      </c>
      <c r="Q30" s="140">
        <v>1</v>
      </c>
      <c r="R30" s="29"/>
      <c r="S30" s="133" t="str">
        <f t="shared" si="0"/>
        <v xml:space="preserve">INSERT INTO ACTIVITY VALUES (1, 1000, 15, 2, 0, 5.5, 0, '-', 2,1);  </v>
      </c>
      <c r="T30" s="29"/>
      <c r="U30" s="29"/>
      <c r="V30" s="29"/>
      <c r="W30" s="29"/>
      <c r="X30" s="29"/>
      <c r="AA30" s="139" t="s">
        <v>101</v>
      </c>
      <c r="AB30" s="139">
        <v>26</v>
      </c>
    </row>
    <row r="31" spans="8:28" x14ac:dyDescent="0.25">
      <c r="H31" s="140">
        <v>1</v>
      </c>
      <c r="I31" s="140">
        <v>1100</v>
      </c>
      <c r="J31" s="140">
        <v>3</v>
      </c>
      <c r="K31" s="140">
        <v>19</v>
      </c>
      <c r="L31" s="143">
        <v>0</v>
      </c>
      <c r="M31" s="143">
        <v>0</v>
      </c>
      <c r="N31" s="143">
        <v>0</v>
      </c>
      <c r="O31" s="141" t="s">
        <v>299</v>
      </c>
      <c r="P31" s="140">
        <v>2</v>
      </c>
      <c r="Q31" s="140">
        <v>1</v>
      </c>
      <c r="R31" s="29"/>
      <c r="S31" s="133" t="str">
        <f t="shared" si="0"/>
        <v xml:space="preserve">INSERT INTO ACTIVITY VALUES (1, 1100, 3, 19, 0, 0, 0, '-', 2,1);  </v>
      </c>
      <c r="T31" s="29"/>
      <c r="U31" s="29"/>
      <c r="V31" s="29"/>
      <c r="W31" s="29"/>
      <c r="X31" s="29"/>
      <c r="AA31" s="139" t="s">
        <v>103</v>
      </c>
      <c r="AB31" s="139">
        <v>27</v>
      </c>
    </row>
    <row r="32" spans="8:28" x14ac:dyDescent="0.25">
      <c r="H32" s="140">
        <v>1</v>
      </c>
      <c r="I32" s="140">
        <v>1200</v>
      </c>
      <c r="J32" s="140">
        <v>33</v>
      </c>
      <c r="K32" s="140">
        <v>6</v>
      </c>
      <c r="L32" s="143">
        <v>0</v>
      </c>
      <c r="M32" s="143">
        <v>26</v>
      </c>
      <c r="N32" s="143">
        <v>0</v>
      </c>
      <c r="O32" s="141" t="s">
        <v>299</v>
      </c>
      <c r="P32" s="140">
        <v>2</v>
      </c>
      <c r="Q32" s="140">
        <v>1</v>
      </c>
      <c r="R32" s="29"/>
      <c r="S32" s="133" t="str">
        <f t="shared" si="0"/>
        <v xml:space="preserve">INSERT INTO ACTIVITY VALUES (1, 1200, 33, 6, 0, 26, 0, '-', 2,1);  </v>
      </c>
      <c r="T32" s="29"/>
      <c r="U32" s="29"/>
      <c r="V32" s="29"/>
      <c r="W32" s="29"/>
      <c r="X32" s="29"/>
      <c r="AA32" s="139" t="s">
        <v>105</v>
      </c>
      <c r="AB32" s="139">
        <v>28</v>
      </c>
    </row>
    <row r="33" spans="8:28" x14ac:dyDescent="0.25">
      <c r="L33" s="144"/>
      <c r="M33" s="144"/>
      <c r="N33" s="144"/>
      <c r="S33" s="133"/>
      <c r="V33" s="29"/>
      <c r="W33" s="29"/>
      <c r="X33" s="29"/>
      <c r="AA33" s="139" t="s">
        <v>107</v>
      </c>
      <c r="AB33" s="139">
        <v>29</v>
      </c>
    </row>
    <row r="34" spans="8:28" x14ac:dyDescent="0.25">
      <c r="H34" s="140">
        <v>1</v>
      </c>
      <c r="I34" s="140">
        <v>100</v>
      </c>
      <c r="J34" s="140">
        <v>3</v>
      </c>
      <c r="K34" s="140">
        <v>22</v>
      </c>
      <c r="L34" s="143">
        <v>0</v>
      </c>
      <c r="M34" s="143">
        <v>0</v>
      </c>
      <c r="N34" s="143">
        <v>0</v>
      </c>
      <c r="O34" s="141" t="s">
        <v>302</v>
      </c>
      <c r="P34" s="140">
        <v>6</v>
      </c>
      <c r="Q34" s="140">
        <v>1</v>
      </c>
      <c r="R34" s="29"/>
      <c r="S34" s="133" t="str">
        <f t="shared" si="0"/>
        <v xml:space="preserve">INSERT INTO ACTIVITY VALUES (1, 100, 3, 22, 0, 0, 0, 'CLEANING-BLOW', 6,1);  </v>
      </c>
      <c r="T34" s="29"/>
      <c r="U34" s="29"/>
      <c r="V34" s="29"/>
      <c r="W34" s="29"/>
      <c r="X34" s="29"/>
      <c r="AA34" s="139" t="s">
        <v>109</v>
      </c>
      <c r="AB34" s="139">
        <v>30</v>
      </c>
    </row>
    <row r="35" spans="8:28" x14ac:dyDescent="0.25">
      <c r="H35" s="140">
        <v>1</v>
      </c>
      <c r="I35" s="140">
        <v>200</v>
      </c>
      <c r="J35" s="140">
        <v>33</v>
      </c>
      <c r="K35" s="140">
        <v>3</v>
      </c>
      <c r="L35" s="143">
        <v>0</v>
      </c>
      <c r="M35" s="143">
        <v>10.4</v>
      </c>
      <c r="N35" s="143">
        <v>0</v>
      </c>
      <c r="O35" s="141" t="s">
        <v>299</v>
      </c>
      <c r="P35" s="140">
        <v>6</v>
      </c>
      <c r="Q35" s="140">
        <v>1</v>
      </c>
      <c r="R35" s="29"/>
      <c r="S35" s="133" t="str">
        <f t="shared" si="0"/>
        <v xml:space="preserve">INSERT INTO ACTIVITY VALUES (1, 200, 33, 3, 0, 10.4, 0, '-', 6,1);  </v>
      </c>
      <c r="T35" s="29"/>
      <c r="U35" s="29"/>
      <c r="V35" s="29"/>
      <c r="W35" s="29"/>
      <c r="X35" s="29"/>
      <c r="AA35" s="139" t="s">
        <v>111</v>
      </c>
      <c r="AB35" s="139">
        <v>31</v>
      </c>
    </row>
    <row r="36" spans="8:28" x14ac:dyDescent="0.25">
      <c r="L36" s="144"/>
      <c r="M36" s="144"/>
      <c r="N36" s="144"/>
      <c r="S36" s="133"/>
      <c r="V36" s="29"/>
      <c r="W36" s="29"/>
      <c r="X36" s="29"/>
      <c r="AA36" s="139" t="s">
        <v>113</v>
      </c>
      <c r="AB36" s="139">
        <v>32</v>
      </c>
    </row>
    <row r="37" spans="8:28" x14ac:dyDescent="0.25">
      <c r="H37" s="140">
        <v>1</v>
      </c>
      <c r="I37" s="140">
        <v>100</v>
      </c>
      <c r="J37" s="140">
        <v>12</v>
      </c>
      <c r="K37" s="140">
        <v>8</v>
      </c>
      <c r="L37" s="143">
        <v>0</v>
      </c>
      <c r="M37" s="143">
        <v>18</v>
      </c>
      <c r="N37" s="143">
        <v>0</v>
      </c>
      <c r="O37" s="141" t="s">
        <v>299</v>
      </c>
      <c r="P37" s="140">
        <v>7</v>
      </c>
      <c r="Q37" s="140">
        <v>1</v>
      </c>
      <c r="R37" s="29"/>
      <c r="S37" s="133" t="str">
        <f t="shared" si="0"/>
        <v xml:space="preserve">INSERT INTO ACTIVITY VALUES (1, 100, 12, 8, 0, 18, 0, '-', 7,1);  </v>
      </c>
      <c r="T37" s="29"/>
      <c r="U37" s="29"/>
      <c r="V37" s="29"/>
      <c r="W37" s="29"/>
      <c r="X37" s="29"/>
      <c r="AA37" s="139" t="s">
        <v>115</v>
      </c>
      <c r="AB37" s="139">
        <v>33</v>
      </c>
    </row>
    <row r="38" spans="8:28" x14ac:dyDescent="0.25">
      <c r="H38" s="140">
        <v>1</v>
      </c>
      <c r="I38" s="140">
        <v>200</v>
      </c>
      <c r="J38" s="140">
        <v>3</v>
      </c>
      <c r="K38" s="140">
        <v>50</v>
      </c>
      <c r="L38" s="143">
        <v>0</v>
      </c>
      <c r="M38" s="143">
        <v>0</v>
      </c>
      <c r="N38" s="143">
        <v>0</v>
      </c>
      <c r="O38" s="141" t="s">
        <v>299</v>
      </c>
      <c r="P38" s="140">
        <v>7</v>
      </c>
      <c r="Q38" s="140">
        <v>1</v>
      </c>
      <c r="R38" s="29"/>
      <c r="S38" s="133" t="str">
        <f t="shared" si="0"/>
        <v xml:space="preserve">INSERT INTO ACTIVITY VALUES (1, 200, 3, 50, 0, 0, 0, '-', 7,1);  </v>
      </c>
      <c r="T38" s="29"/>
      <c r="U38" s="29"/>
      <c r="V38" s="29"/>
      <c r="W38" s="29"/>
      <c r="X38" s="29"/>
      <c r="AA38" s="139" t="s">
        <v>117</v>
      </c>
      <c r="AB38" s="139">
        <v>34</v>
      </c>
    </row>
    <row r="39" spans="8:28" x14ac:dyDescent="0.25">
      <c r="H39" s="140">
        <v>1</v>
      </c>
      <c r="I39" s="140">
        <v>300</v>
      </c>
      <c r="J39" s="140">
        <v>26</v>
      </c>
      <c r="K39" s="140">
        <v>5</v>
      </c>
      <c r="L39" s="143">
        <v>0</v>
      </c>
      <c r="M39" s="143">
        <v>11</v>
      </c>
      <c r="N39" s="143">
        <v>0</v>
      </c>
      <c r="O39" s="141" t="s">
        <v>299</v>
      </c>
      <c r="P39" s="140">
        <v>7</v>
      </c>
      <c r="Q39" s="140">
        <v>1</v>
      </c>
      <c r="R39" s="29"/>
      <c r="S39" s="133" t="str">
        <f t="shared" si="0"/>
        <v xml:space="preserve">INSERT INTO ACTIVITY VALUES (1, 300, 26, 5, 0, 11, 0, '-', 7,1);  </v>
      </c>
      <c r="T39" s="29"/>
      <c r="U39" s="29"/>
      <c r="V39" s="29"/>
      <c r="W39" s="29"/>
      <c r="X39" s="29"/>
      <c r="AA39" s="139" t="s">
        <v>119</v>
      </c>
      <c r="AB39" s="139">
        <v>35</v>
      </c>
    </row>
    <row r="40" spans="8:28" x14ac:dyDescent="0.25">
      <c r="H40" s="140">
        <v>1</v>
      </c>
      <c r="I40" s="140">
        <v>400</v>
      </c>
      <c r="J40" s="140">
        <v>3</v>
      </c>
      <c r="K40" s="140">
        <v>49</v>
      </c>
      <c r="L40" s="143">
        <v>0</v>
      </c>
      <c r="M40" s="143">
        <v>0</v>
      </c>
      <c r="N40" s="143">
        <v>0</v>
      </c>
      <c r="O40" s="141" t="s">
        <v>299</v>
      </c>
      <c r="P40" s="140">
        <v>7</v>
      </c>
      <c r="Q40" s="140">
        <v>1</v>
      </c>
      <c r="R40" s="29"/>
      <c r="S40" s="133" t="str">
        <f t="shared" si="0"/>
        <v xml:space="preserve">INSERT INTO ACTIVITY VALUES (1, 400, 3, 49, 0, 0, 0, '-', 7,1);  </v>
      </c>
      <c r="T40" s="29"/>
      <c r="U40" s="29"/>
      <c r="V40" s="29"/>
      <c r="W40" s="29"/>
      <c r="X40" s="29"/>
      <c r="AA40" s="139" t="s">
        <v>121</v>
      </c>
      <c r="AB40" s="139">
        <v>36</v>
      </c>
    </row>
    <row r="41" spans="8:28" x14ac:dyDescent="0.25">
      <c r="H41" s="140">
        <v>1</v>
      </c>
      <c r="I41" s="140">
        <v>500</v>
      </c>
      <c r="J41" s="140">
        <v>12</v>
      </c>
      <c r="K41" s="140">
        <v>2</v>
      </c>
      <c r="L41" s="143">
        <v>0</v>
      </c>
      <c r="M41" s="143">
        <v>10</v>
      </c>
      <c r="N41" s="143">
        <v>0</v>
      </c>
      <c r="O41" s="141" t="s">
        <v>299</v>
      </c>
      <c r="P41" s="140">
        <v>7</v>
      </c>
      <c r="Q41" s="140">
        <v>1</v>
      </c>
      <c r="R41" s="29"/>
      <c r="S41" s="133" t="str">
        <f t="shared" si="0"/>
        <v xml:space="preserve">INSERT INTO ACTIVITY VALUES (1, 500, 12, 2, 0, 10, 0, '-', 7,1);  </v>
      </c>
      <c r="T41" s="29"/>
      <c r="U41" s="29"/>
      <c r="V41" s="29"/>
      <c r="W41" s="29"/>
      <c r="X41" s="29"/>
      <c r="AA41" s="139" t="s">
        <v>123</v>
      </c>
      <c r="AB41" s="139">
        <v>37</v>
      </c>
    </row>
    <row r="42" spans="8:28" x14ac:dyDescent="0.25">
      <c r="H42" s="140">
        <v>1</v>
      </c>
      <c r="I42" s="140">
        <v>600</v>
      </c>
      <c r="J42" s="140">
        <v>25</v>
      </c>
      <c r="K42" s="140">
        <v>1</v>
      </c>
      <c r="L42" s="143">
        <v>0</v>
      </c>
      <c r="M42" s="143">
        <v>4</v>
      </c>
      <c r="N42" s="143">
        <v>0</v>
      </c>
      <c r="O42" s="141" t="s">
        <v>299</v>
      </c>
      <c r="P42" s="140">
        <v>7</v>
      </c>
      <c r="Q42" s="140">
        <v>1</v>
      </c>
      <c r="R42" s="29"/>
      <c r="S42" s="133" t="str">
        <f t="shared" si="0"/>
        <v xml:space="preserve">INSERT INTO ACTIVITY VALUES (1, 600, 25, 1, 0, 4, 0, '-', 7,1);  </v>
      </c>
      <c r="T42" s="29"/>
      <c r="U42" s="29"/>
      <c r="V42" s="29"/>
      <c r="W42" s="29"/>
      <c r="X42" s="29"/>
      <c r="AA42" s="139" t="s">
        <v>125</v>
      </c>
      <c r="AB42" s="139">
        <v>38</v>
      </c>
    </row>
    <row r="43" spans="8:28" x14ac:dyDescent="0.25">
      <c r="H43" s="140">
        <v>1</v>
      </c>
      <c r="I43" s="140">
        <v>700</v>
      </c>
      <c r="J43" s="140">
        <v>3</v>
      </c>
      <c r="K43" s="140">
        <v>47</v>
      </c>
      <c r="L43" s="143">
        <v>0</v>
      </c>
      <c r="M43" s="143">
        <v>0</v>
      </c>
      <c r="N43" s="143">
        <v>0</v>
      </c>
      <c r="O43" s="141" t="s">
        <v>299</v>
      </c>
      <c r="P43" s="140">
        <v>7</v>
      </c>
      <c r="Q43" s="140">
        <v>1</v>
      </c>
      <c r="R43" s="29"/>
      <c r="S43" s="133" t="str">
        <f t="shared" si="0"/>
        <v xml:space="preserve">INSERT INTO ACTIVITY VALUES (1, 700, 3, 47, 0, 0, 0, '-', 7,1);  </v>
      </c>
      <c r="T43" s="29"/>
      <c r="U43" s="29"/>
      <c r="V43" s="29"/>
      <c r="W43" s="29"/>
      <c r="X43" s="29"/>
      <c r="AA43" s="139" t="s">
        <v>127</v>
      </c>
      <c r="AB43" s="139">
        <v>39</v>
      </c>
    </row>
    <row r="44" spans="8:28" x14ac:dyDescent="0.25">
      <c r="H44" s="140">
        <v>1</v>
      </c>
      <c r="I44" s="140">
        <v>800</v>
      </c>
      <c r="J44" s="140">
        <v>12</v>
      </c>
      <c r="K44" s="140">
        <v>5</v>
      </c>
      <c r="L44" s="143">
        <v>0</v>
      </c>
      <c r="M44" s="143">
        <v>9</v>
      </c>
      <c r="N44" s="143">
        <v>0</v>
      </c>
      <c r="O44" s="141" t="s">
        <v>299</v>
      </c>
      <c r="P44" s="140">
        <v>7</v>
      </c>
      <c r="Q44" s="140">
        <v>1</v>
      </c>
      <c r="R44" s="29"/>
      <c r="S44" s="133" t="str">
        <f t="shared" si="0"/>
        <v xml:space="preserve">INSERT INTO ACTIVITY VALUES (1, 800, 12, 5, 0, 9, 0, '-', 7,1);  </v>
      </c>
      <c r="T44" s="29"/>
      <c r="U44" s="29"/>
      <c r="V44" s="29"/>
      <c r="W44" s="29"/>
      <c r="X44" s="29"/>
      <c r="AA44" s="139" t="s">
        <v>129</v>
      </c>
      <c r="AB44" s="139">
        <v>40</v>
      </c>
    </row>
    <row r="45" spans="8:28" x14ac:dyDescent="0.25">
      <c r="H45" s="140">
        <v>1</v>
      </c>
      <c r="I45" s="140">
        <v>900</v>
      </c>
      <c r="J45" s="140">
        <v>10</v>
      </c>
      <c r="K45" s="140">
        <v>3</v>
      </c>
      <c r="L45" s="143">
        <v>0</v>
      </c>
      <c r="M45" s="143">
        <v>5</v>
      </c>
      <c r="N45" s="143">
        <v>0</v>
      </c>
      <c r="O45" s="141" t="s">
        <v>299</v>
      </c>
      <c r="P45" s="140">
        <v>7</v>
      </c>
      <c r="Q45" s="140">
        <v>1</v>
      </c>
      <c r="R45" s="29"/>
      <c r="S45" s="133" t="str">
        <f t="shared" si="0"/>
        <v xml:space="preserve">INSERT INTO ACTIVITY VALUES (1, 900, 10, 3, 0, 5, 0, '-', 7,1);  </v>
      </c>
      <c r="T45" s="29"/>
      <c r="U45" s="29"/>
      <c r="V45" s="29"/>
      <c r="W45" s="29"/>
      <c r="X45" s="29"/>
      <c r="AA45" s="139" t="s">
        <v>131</v>
      </c>
      <c r="AB45" s="139">
        <v>41</v>
      </c>
    </row>
    <row r="46" spans="8:28" x14ac:dyDescent="0.25">
      <c r="H46" s="140">
        <v>1</v>
      </c>
      <c r="I46" s="140">
        <v>1000</v>
      </c>
      <c r="J46" s="140">
        <v>3</v>
      </c>
      <c r="K46" s="140">
        <v>46</v>
      </c>
      <c r="L46" s="143">
        <v>0</v>
      </c>
      <c r="M46" s="143">
        <v>0</v>
      </c>
      <c r="N46" s="143">
        <v>0</v>
      </c>
      <c r="O46" s="141" t="s">
        <v>299</v>
      </c>
      <c r="P46" s="140">
        <v>7</v>
      </c>
      <c r="Q46" s="140">
        <v>1</v>
      </c>
      <c r="R46" s="29"/>
      <c r="S46" s="133" t="str">
        <f t="shared" si="0"/>
        <v xml:space="preserve">INSERT INTO ACTIVITY VALUES (1, 1000, 3, 46, 0, 0, 0, '-', 7,1);  </v>
      </c>
      <c r="T46" s="29"/>
      <c r="U46" s="29"/>
      <c r="V46" s="29"/>
      <c r="W46" s="29"/>
      <c r="X46" s="29"/>
      <c r="AA46" s="139" t="s">
        <v>133</v>
      </c>
      <c r="AB46" s="139">
        <v>42</v>
      </c>
    </row>
    <row r="47" spans="8:28" x14ac:dyDescent="0.25">
      <c r="H47" s="140">
        <v>1</v>
      </c>
      <c r="I47" s="140">
        <v>1100</v>
      </c>
      <c r="J47" s="140">
        <v>21</v>
      </c>
      <c r="K47" s="140">
        <v>4</v>
      </c>
      <c r="L47" s="143">
        <v>0</v>
      </c>
      <c r="M47" s="143">
        <v>8</v>
      </c>
      <c r="N47" s="143">
        <v>0</v>
      </c>
      <c r="O47" s="141" t="s">
        <v>299</v>
      </c>
      <c r="P47" s="140">
        <v>7</v>
      </c>
      <c r="Q47" s="140">
        <v>1</v>
      </c>
      <c r="R47" s="29"/>
      <c r="S47" s="133" t="str">
        <f t="shared" si="0"/>
        <v xml:space="preserve">INSERT INTO ACTIVITY VALUES (1, 1100, 21, 4, 0, 8, 0, '-', 7,1);  </v>
      </c>
      <c r="T47" s="29"/>
      <c r="U47" s="29"/>
      <c r="V47" s="29"/>
      <c r="W47" s="29"/>
      <c r="X47" s="29"/>
      <c r="AA47" s="139" t="s">
        <v>135</v>
      </c>
      <c r="AB47" s="139">
        <v>43</v>
      </c>
    </row>
    <row r="48" spans="8:28" x14ac:dyDescent="0.25">
      <c r="H48" s="140">
        <v>1</v>
      </c>
      <c r="I48" s="140">
        <v>1200</v>
      </c>
      <c r="J48" s="140">
        <v>3</v>
      </c>
      <c r="K48" s="140">
        <v>27</v>
      </c>
      <c r="L48" s="143">
        <v>0</v>
      </c>
      <c r="M48" s="143">
        <v>0</v>
      </c>
      <c r="N48" s="143">
        <v>0</v>
      </c>
      <c r="O48" s="141" t="s">
        <v>299</v>
      </c>
      <c r="P48" s="140">
        <v>7</v>
      </c>
      <c r="Q48" s="140">
        <v>1</v>
      </c>
      <c r="R48" s="29"/>
      <c r="S48" s="133" t="str">
        <f t="shared" si="0"/>
        <v xml:space="preserve">INSERT INTO ACTIVITY VALUES (1, 1200, 3, 27, 0, 0, 0, '-', 7,1);  </v>
      </c>
      <c r="T48" s="29"/>
      <c r="U48" s="29"/>
      <c r="V48" s="29"/>
      <c r="W48" s="29"/>
      <c r="X48" s="29"/>
      <c r="AA48" s="139" t="s">
        <v>137</v>
      </c>
      <c r="AB48" s="139">
        <v>44</v>
      </c>
    </row>
    <row r="49" spans="8:28" x14ac:dyDescent="0.25">
      <c r="H49" s="140">
        <v>1</v>
      </c>
      <c r="I49" s="140">
        <v>1300</v>
      </c>
      <c r="J49" s="140">
        <v>25</v>
      </c>
      <c r="K49" s="140">
        <v>3</v>
      </c>
      <c r="L49" s="143">
        <v>0</v>
      </c>
      <c r="M49" s="143">
        <v>4</v>
      </c>
      <c r="N49" s="143">
        <v>0</v>
      </c>
      <c r="O49" s="141" t="s">
        <v>299</v>
      </c>
      <c r="P49" s="140">
        <v>7</v>
      </c>
      <c r="Q49" s="140">
        <v>1</v>
      </c>
      <c r="R49" s="29"/>
      <c r="S49" s="133" t="str">
        <f t="shared" si="0"/>
        <v xml:space="preserve">INSERT INTO ACTIVITY VALUES (1, 1300, 25, 3, 0, 4, 0, '-', 7,1);  </v>
      </c>
      <c r="T49" s="29"/>
      <c r="U49" s="29"/>
      <c r="V49" s="29"/>
      <c r="W49" s="29"/>
      <c r="X49" s="29"/>
      <c r="AA49" s="139" t="s">
        <v>139</v>
      </c>
      <c r="AB49" s="139">
        <v>45</v>
      </c>
    </row>
    <row r="50" spans="8:28" x14ac:dyDescent="0.25">
      <c r="H50" s="140">
        <v>1</v>
      </c>
      <c r="I50" s="140">
        <v>1400</v>
      </c>
      <c r="J50" s="140">
        <v>3</v>
      </c>
      <c r="K50" s="140">
        <v>9</v>
      </c>
      <c r="L50" s="143">
        <v>0</v>
      </c>
      <c r="M50" s="143">
        <v>0</v>
      </c>
      <c r="N50" s="143">
        <v>0</v>
      </c>
      <c r="O50" s="141" t="s">
        <v>299</v>
      </c>
      <c r="P50" s="140">
        <v>7</v>
      </c>
      <c r="Q50" s="140">
        <v>1</v>
      </c>
      <c r="R50" s="29"/>
      <c r="S50" s="133" t="str">
        <f t="shared" si="0"/>
        <v xml:space="preserve">INSERT INTO ACTIVITY VALUES (1, 1400, 3, 9, 0, 0, 0, '-', 7,1);  </v>
      </c>
      <c r="T50" s="29"/>
      <c r="U50" s="29"/>
      <c r="V50" s="29"/>
      <c r="W50" s="29"/>
      <c r="X50" s="29"/>
      <c r="AA50" s="139" t="s">
        <v>141</v>
      </c>
      <c r="AB50" s="139">
        <v>46</v>
      </c>
    </row>
    <row r="51" spans="8:28" x14ac:dyDescent="0.25">
      <c r="H51" s="140">
        <v>1</v>
      </c>
      <c r="I51" s="140">
        <v>1500</v>
      </c>
      <c r="J51" s="140">
        <v>25</v>
      </c>
      <c r="K51" s="140">
        <v>6</v>
      </c>
      <c r="L51" s="143">
        <v>0</v>
      </c>
      <c r="M51" s="143">
        <v>2</v>
      </c>
      <c r="N51" s="143">
        <v>0</v>
      </c>
      <c r="O51" s="141" t="s">
        <v>299</v>
      </c>
      <c r="P51" s="140">
        <v>7</v>
      </c>
      <c r="Q51" s="140">
        <v>1</v>
      </c>
      <c r="R51" s="29"/>
      <c r="S51" s="133" t="str">
        <f t="shared" si="0"/>
        <v xml:space="preserve">INSERT INTO ACTIVITY VALUES (1, 1500, 25, 6, 0, 2, 0, '-', 7,1);  </v>
      </c>
      <c r="T51" s="29"/>
      <c r="U51" s="29"/>
      <c r="V51" s="29"/>
      <c r="W51" s="29"/>
      <c r="X51" s="29"/>
      <c r="AA51" s="139" t="s">
        <v>143</v>
      </c>
      <c r="AB51" s="139">
        <v>47</v>
      </c>
    </row>
    <row r="52" spans="8:28" x14ac:dyDescent="0.25">
      <c r="H52" s="140">
        <v>1</v>
      </c>
      <c r="I52" s="140">
        <v>1600</v>
      </c>
      <c r="J52" s="140">
        <v>3</v>
      </c>
      <c r="K52" s="140">
        <v>3</v>
      </c>
      <c r="L52" s="143">
        <v>0</v>
      </c>
      <c r="M52" s="143">
        <v>0</v>
      </c>
      <c r="N52" s="143">
        <v>0</v>
      </c>
      <c r="O52" s="141" t="s">
        <v>299</v>
      </c>
      <c r="P52" s="140">
        <v>7</v>
      </c>
      <c r="Q52" s="140">
        <v>1</v>
      </c>
      <c r="R52" s="29"/>
      <c r="S52" s="133" t="str">
        <f t="shared" si="0"/>
        <v xml:space="preserve">INSERT INTO ACTIVITY VALUES (1, 1600, 3, 3, 0, 0, 0, '-', 7,1);  </v>
      </c>
      <c r="T52" s="29"/>
      <c r="U52" s="29"/>
      <c r="V52" s="29"/>
      <c r="W52" s="29"/>
      <c r="X52" s="29"/>
      <c r="AA52" s="139" t="s">
        <v>145</v>
      </c>
      <c r="AB52" s="139">
        <v>48</v>
      </c>
    </row>
    <row r="53" spans="8:28" x14ac:dyDescent="0.25">
      <c r="H53" s="140">
        <v>1</v>
      </c>
      <c r="I53" s="140">
        <v>1700</v>
      </c>
      <c r="J53" s="140">
        <v>63</v>
      </c>
      <c r="K53" s="140">
        <v>25</v>
      </c>
      <c r="L53" s="143">
        <v>0</v>
      </c>
      <c r="M53" s="143">
        <v>0</v>
      </c>
      <c r="N53" s="143">
        <v>0</v>
      </c>
      <c r="O53" s="141" t="s">
        <v>297</v>
      </c>
      <c r="P53" s="140">
        <v>7</v>
      </c>
      <c r="Q53" s="140">
        <v>1</v>
      </c>
      <c r="R53" s="29"/>
      <c r="S53" s="133" t="str">
        <f t="shared" si="0"/>
        <v xml:space="preserve">INSERT INTO ACTIVITY VALUES (1, 1700, 63, 25, 0, 0, 0, 'S=471PPM', 7,1);  </v>
      </c>
      <c r="T53" s="29"/>
      <c r="U53" s="29"/>
      <c r="V53" s="29"/>
      <c r="W53" s="29"/>
      <c r="X53" s="29"/>
      <c r="AA53" s="139" t="s">
        <v>147</v>
      </c>
      <c r="AB53" s="139">
        <v>49</v>
      </c>
    </row>
    <row r="54" spans="8:28" x14ac:dyDescent="0.25">
      <c r="H54" s="140">
        <v>1</v>
      </c>
      <c r="I54" s="140">
        <v>1800</v>
      </c>
      <c r="J54" s="140">
        <v>37</v>
      </c>
      <c r="K54" s="140">
        <v>3</v>
      </c>
      <c r="L54" s="143">
        <v>0</v>
      </c>
      <c r="M54" s="143">
        <v>0</v>
      </c>
      <c r="N54" s="143">
        <v>0</v>
      </c>
      <c r="O54" s="141" t="s">
        <v>299</v>
      </c>
      <c r="P54" s="140">
        <v>7</v>
      </c>
      <c r="Q54" s="140">
        <v>1</v>
      </c>
      <c r="R54" s="29"/>
      <c r="S54" s="133" t="str">
        <f t="shared" si="0"/>
        <v xml:space="preserve">INSERT INTO ACTIVITY VALUES (1, 1800, 37, 3, 0, 0, 0, '-', 7,1);  </v>
      </c>
      <c r="T54" s="29"/>
      <c r="U54" s="29"/>
      <c r="V54" s="29"/>
      <c r="W54" s="29"/>
      <c r="X54" s="29"/>
      <c r="AA54" s="139" t="s">
        <v>149</v>
      </c>
      <c r="AB54" s="139">
        <v>50</v>
      </c>
    </row>
    <row r="55" spans="8:28" x14ac:dyDescent="0.25">
      <c r="H55" s="140">
        <v>1</v>
      </c>
      <c r="I55" s="140">
        <v>1900</v>
      </c>
      <c r="J55" s="140">
        <v>1</v>
      </c>
      <c r="K55" s="140">
        <v>94</v>
      </c>
      <c r="L55" s="143">
        <v>0</v>
      </c>
      <c r="M55" s="143">
        <v>123</v>
      </c>
      <c r="N55" s="143">
        <v>0</v>
      </c>
      <c r="O55" s="141" t="s">
        <v>303</v>
      </c>
      <c r="P55" s="140">
        <v>7</v>
      </c>
      <c r="Q55" s="140">
        <v>1</v>
      </c>
      <c r="R55" s="29"/>
      <c r="S55" s="133" t="str">
        <f t="shared" si="0"/>
        <v xml:space="preserve">INSERT INTO ACTIVITY VALUES (1, 1900, 1, 94, 0, 123, 0, 'FRM-CF-3/200-116+7-blister', 7,1);  </v>
      </c>
      <c r="T55" s="29"/>
      <c r="U55" s="29"/>
      <c r="V55" s="29"/>
      <c r="W55" s="29"/>
      <c r="X55" s="29"/>
      <c r="AA55" s="139" t="s">
        <v>151</v>
      </c>
      <c r="AB55" s="139">
        <v>51</v>
      </c>
    </row>
    <row r="56" spans="8:28" x14ac:dyDescent="0.25">
      <c r="H56" s="140">
        <v>1</v>
      </c>
      <c r="I56" s="140">
        <v>2000</v>
      </c>
      <c r="J56" s="140">
        <v>60</v>
      </c>
      <c r="K56" s="140">
        <v>409</v>
      </c>
      <c r="L56" s="143">
        <v>0</v>
      </c>
      <c r="M56" s="143">
        <v>0</v>
      </c>
      <c r="N56" s="143">
        <v>0</v>
      </c>
      <c r="O56" s="141" t="s">
        <v>299</v>
      </c>
      <c r="P56" s="140">
        <v>7</v>
      </c>
      <c r="Q56" s="140">
        <v>1</v>
      </c>
      <c r="R56" s="29"/>
      <c r="S56" s="133" t="str">
        <f t="shared" si="0"/>
        <v xml:space="preserve">INSERT INTO ACTIVITY VALUES (1, 2000, 60, 409, 0, 0, 0, '-', 7,1);  </v>
      </c>
      <c r="T56" s="29"/>
      <c r="U56" s="29"/>
      <c r="V56" s="29"/>
      <c r="W56" s="29"/>
      <c r="X56" s="29"/>
      <c r="AA56" s="139" t="s">
        <v>153</v>
      </c>
      <c r="AB56" s="139">
        <v>52</v>
      </c>
    </row>
    <row r="57" spans="8:28" x14ac:dyDescent="0.25">
      <c r="H57" s="140">
        <v>1</v>
      </c>
      <c r="I57" s="140">
        <v>2100</v>
      </c>
      <c r="J57" s="140">
        <v>59</v>
      </c>
      <c r="K57" s="140">
        <v>2</v>
      </c>
      <c r="L57" s="143">
        <v>0</v>
      </c>
      <c r="M57" s="143">
        <v>0</v>
      </c>
      <c r="N57" s="143">
        <v>0</v>
      </c>
      <c r="O57" s="141" t="s">
        <v>299</v>
      </c>
      <c r="P57" s="140">
        <v>7</v>
      </c>
      <c r="Q57" s="140">
        <v>1</v>
      </c>
      <c r="R57" s="29"/>
      <c r="S57" s="133" t="str">
        <f t="shared" si="0"/>
        <v xml:space="preserve">INSERT INTO ACTIVITY VALUES (1, 2100, 59, 2, 0, 0, 0, '-', 7,1);  </v>
      </c>
      <c r="T57" s="29"/>
      <c r="U57" s="29"/>
      <c r="V57" s="29"/>
      <c r="W57" s="29"/>
      <c r="X57" s="29"/>
      <c r="AA57" s="139" t="s">
        <v>155</v>
      </c>
      <c r="AB57" s="139">
        <v>53</v>
      </c>
    </row>
    <row r="58" spans="8:28" x14ac:dyDescent="0.25">
      <c r="H58" s="140">
        <v>1</v>
      </c>
      <c r="I58" s="140">
        <v>2200</v>
      </c>
      <c r="J58" s="140">
        <v>58</v>
      </c>
      <c r="K58" s="140">
        <v>46</v>
      </c>
      <c r="L58" s="144">
        <v>0</v>
      </c>
      <c r="M58" s="143">
        <v>236</v>
      </c>
      <c r="N58" s="143">
        <v>224</v>
      </c>
      <c r="O58" s="141" t="s">
        <v>299</v>
      </c>
      <c r="P58" s="140">
        <v>7</v>
      </c>
      <c r="Q58" s="140">
        <v>1</v>
      </c>
      <c r="R58" s="29"/>
      <c r="S58" s="133" t="str">
        <f t="shared" si="0"/>
        <v xml:space="preserve">INSERT INTO ACTIVITY VALUES (1, 2200, 58, 46, 0, 236, 224, '-', 7,1);  </v>
      </c>
      <c r="T58" s="29"/>
      <c r="U58" s="29"/>
      <c r="V58" s="29"/>
      <c r="W58" s="29"/>
      <c r="X58" s="29"/>
      <c r="AA58" s="139" t="s">
        <v>157</v>
      </c>
      <c r="AB58" s="139">
        <v>54</v>
      </c>
    </row>
    <row r="59" spans="8:28" x14ac:dyDescent="0.25">
      <c r="H59" s="140">
        <v>1</v>
      </c>
      <c r="I59" s="140">
        <v>2300</v>
      </c>
      <c r="J59" s="140">
        <v>60</v>
      </c>
      <c r="K59" s="140">
        <v>3</v>
      </c>
      <c r="L59" s="143">
        <v>0</v>
      </c>
      <c r="M59" s="143">
        <v>0</v>
      </c>
      <c r="N59" s="143">
        <v>0</v>
      </c>
      <c r="O59" s="141" t="s">
        <v>299</v>
      </c>
      <c r="P59" s="140">
        <v>7</v>
      </c>
      <c r="Q59" s="140">
        <v>1</v>
      </c>
      <c r="R59" s="29"/>
      <c r="S59" s="133" t="str">
        <f t="shared" si="0"/>
        <v xml:space="preserve">INSERT INTO ACTIVITY VALUES (1, 2300, 60, 3, 0, 0, 0, '-', 7,1);  </v>
      </c>
      <c r="T59" s="29"/>
      <c r="U59" s="29"/>
      <c r="V59" s="29"/>
      <c r="W59" s="29"/>
      <c r="X59" s="29"/>
      <c r="AA59" s="139" t="s">
        <v>159</v>
      </c>
      <c r="AB59" s="139">
        <v>55</v>
      </c>
    </row>
    <row r="60" spans="8:28" x14ac:dyDescent="0.25">
      <c r="H60" s="140">
        <v>1</v>
      </c>
      <c r="I60" s="140">
        <v>2400</v>
      </c>
      <c r="J60" s="140">
        <v>61</v>
      </c>
      <c r="K60" s="140">
        <v>25</v>
      </c>
      <c r="L60" s="143">
        <v>0</v>
      </c>
      <c r="M60" s="143">
        <v>0</v>
      </c>
      <c r="N60" s="143">
        <v>0</v>
      </c>
      <c r="O60" s="141" t="s">
        <v>299</v>
      </c>
      <c r="P60" s="140">
        <v>7</v>
      </c>
      <c r="Q60" s="140">
        <v>1</v>
      </c>
      <c r="R60" s="29"/>
      <c r="S60" s="133" t="str">
        <f t="shared" si="0"/>
        <v xml:space="preserve">INSERT INTO ACTIVITY VALUES (1, 2400, 61, 25, 0, 0, 0, '-', 7,1);  </v>
      </c>
      <c r="T60" s="29"/>
      <c r="U60" s="29"/>
      <c r="V60" s="29"/>
      <c r="W60" s="29"/>
      <c r="X60" s="29"/>
      <c r="AA60" s="139" t="s">
        <v>161</v>
      </c>
      <c r="AB60" s="139">
        <v>56</v>
      </c>
    </row>
    <row r="61" spans="8:28" x14ac:dyDescent="0.25">
      <c r="AA61" s="139" t="s">
        <v>163</v>
      </c>
      <c r="AB61" s="139">
        <v>57</v>
      </c>
    </row>
    <row r="62" spans="8:28" x14ac:dyDescent="0.25">
      <c r="AA62" s="139" t="s">
        <v>165</v>
      </c>
      <c r="AB62" s="139">
        <v>58</v>
      </c>
    </row>
    <row r="63" spans="8:28" x14ac:dyDescent="0.25">
      <c r="AA63" s="139" t="s">
        <v>167</v>
      </c>
      <c r="AB63" s="139">
        <v>59</v>
      </c>
    </row>
    <row r="64" spans="8:28" x14ac:dyDescent="0.25">
      <c r="AA64" s="139" t="s">
        <v>169</v>
      </c>
      <c r="AB64" s="139">
        <v>60</v>
      </c>
    </row>
    <row r="65" spans="27:28" x14ac:dyDescent="0.25">
      <c r="AA65" s="139" t="s">
        <v>171</v>
      </c>
      <c r="AB65" s="139">
        <v>61</v>
      </c>
    </row>
    <row r="66" spans="27:28" x14ac:dyDescent="0.25">
      <c r="AA66" s="139" t="s">
        <v>173</v>
      </c>
      <c r="AB66" s="139">
        <v>62</v>
      </c>
    </row>
    <row r="67" spans="27:28" x14ac:dyDescent="0.25">
      <c r="AA67" s="139" t="s">
        <v>175</v>
      </c>
      <c r="AB67" s="139">
        <v>63</v>
      </c>
    </row>
    <row r="68" spans="27:28" x14ac:dyDescent="0.25">
      <c r="AA68" s="139" t="s">
        <v>177</v>
      </c>
      <c r="AB68" s="139">
        <v>64</v>
      </c>
    </row>
    <row r="69" spans="27:28" x14ac:dyDescent="0.25">
      <c r="AA69" s="139" t="s">
        <v>179</v>
      </c>
      <c r="AB69" s="139">
        <v>65</v>
      </c>
    </row>
    <row r="70" spans="27:28" x14ac:dyDescent="0.25">
      <c r="AA70" s="139" t="s">
        <v>50</v>
      </c>
      <c r="AB70" s="139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S48"/>
  <sheetViews>
    <sheetView zoomScale="85" zoomScaleNormal="85" workbookViewId="0">
      <selection activeCell="R32" sqref="R32"/>
    </sheetView>
  </sheetViews>
  <sheetFormatPr defaultRowHeight="14.25" x14ac:dyDescent="0.2"/>
  <cols>
    <col min="1" max="2" width="2.7109375" style="3" customWidth="1"/>
    <col min="3" max="3" width="7.28515625" style="3" customWidth="1"/>
    <col min="4" max="4" width="9.140625" style="3"/>
    <col min="5" max="5" width="6.42578125" style="3" customWidth="1"/>
    <col min="6" max="6" width="6.5703125" style="3" customWidth="1"/>
    <col min="7" max="7" width="1.28515625" style="3" customWidth="1"/>
    <col min="8" max="8" width="2.7109375" style="3" customWidth="1"/>
    <col min="9" max="9" width="3.5703125" style="3" customWidth="1"/>
    <col min="10" max="10" width="12.28515625" style="3" customWidth="1"/>
    <col min="11" max="11" width="3" style="3" customWidth="1"/>
    <col min="12" max="21" width="9.140625" style="3"/>
    <col min="22" max="22" width="11.42578125" style="3" customWidth="1"/>
    <col min="23" max="23" width="15.5703125" style="3" customWidth="1"/>
    <col min="24" max="24" width="5.42578125" style="3" customWidth="1"/>
    <col min="25" max="25" width="3" style="3" customWidth="1"/>
    <col min="26" max="26" width="4.7109375" style="3" customWidth="1"/>
    <col min="27" max="27" width="2.85546875" style="3" customWidth="1"/>
    <col min="28" max="28" width="8.140625" style="3" customWidth="1"/>
    <col min="29" max="30" width="8.7109375" style="3" customWidth="1"/>
    <col min="31" max="31" width="5.28515625" style="3" customWidth="1"/>
    <col min="32" max="32" width="8.7109375" style="3" customWidth="1"/>
    <col min="33" max="33" width="3.140625" style="3" customWidth="1"/>
    <col min="34" max="34" width="2.7109375" style="3" customWidth="1"/>
    <col min="35" max="36" width="6.42578125" style="3" customWidth="1"/>
    <col min="37" max="37" width="2.42578125" style="3" customWidth="1"/>
    <col min="38" max="42" width="9.140625" style="3"/>
    <col min="43" max="43" width="10.85546875" style="3" bestFit="1" customWidth="1"/>
    <col min="44" max="44" width="9.140625" style="3"/>
    <col min="45" max="45" width="3.5703125" style="3" customWidth="1"/>
    <col min="46" max="16384" width="9.140625" style="3"/>
  </cols>
  <sheetData>
    <row r="1" spans="1:45" ht="15" x14ac:dyDescent="0.25">
      <c r="B1" s="2"/>
      <c r="C1" s="7" t="s">
        <v>1</v>
      </c>
      <c r="D1" s="7"/>
      <c r="E1" s="7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45" x14ac:dyDescent="0.2">
      <c r="B2" s="2"/>
      <c r="C2" s="8" t="s">
        <v>2</v>
      </c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4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45" s="5" customFormat="1" ht="23.25" x14ac:dyDescent="0.25">
      <c r="B4" s="44"/>
      <c r="C4" s="45" t="s">
        <v>0</v>
      </c>
      <c r="D4" s="6"/>
      <c r="E4" s="6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65" t="s">
        <v>50</v>
      </c>
      <c r="AK4" s="63" t="s">
        <v>34</v>
      </c>
    </row>
    <row r="5" spans="1:45" x14ac:dyDescent="0.2">
      <c r="B5" s="41" t="s">
        <v>3</v>
      </c>
      <c r="AK5" s="51" t="s">
        <v>34</v>
      </c>
      <c r="AL5" s="49"/>
      <c r="AM5" s="49"/>
      <c r="AN5" s="49"/>
      <c r="AO5" s="49"/>
      <c r="AP5" s="49"/>
      <c r="AQ5" s="49"/>
      <c r="AR5" s="49"/>
      <c r="AS5" s="50"/>
    </row>
    <row r="6" spans="1:45" x14ac:dyDescent="0.2">
      <c r="A6" s="15"/>
      <c r="B6" s="16"/>
      <c r="C6" s="17"/>
      <c r="D6" s="17"/>
      <c r="E6" s="17"/>
      <c r="F6" s="17"/>
      <c r="G6" s="18"/>
      <c r="H6" s="15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15"/>
      <c r="AA6" s="51" t="s">
        <v>219</v>
      </c>
      <c r="AB6" s="49"/>
      <c r="AC6" s="49"/>
      <c r="AD6" s="49"/>
      <c r="AE6" s="49"/>
      <c r="AF6" s="49"/>
      <c r="AG6" s="50"/>
      <c r="AK6" s="53"/>
      <c r="AL6" s="52"/>
      <c r="AM6" s="52"/>
      <c r="AN6" s="52"/>
      <c r="AO6" s="52"/>
      <c r="AP6" s="52"/>
      <c r="AQ6" s="52"/>
      <c r="AR6" s="52"/>
      <c r="AS6" s="54"/>
    </row>
    <row r="7" spans="1:45" ht="18" customHeight="1" x14ac:dyDescent="0.2">
      <c r="A7" s="15"/>
      <c r="B7" s="19"/>
      <c r="C7" s="20"/>
      <c r="D7" s="20"/>
      <c r="E7" s="20"/>
      <c r="F7" s="20"/>
      <c r="G7" s="21"/>
      <c r="H7" s="15"/>
      <c r="I7" s="19"/>
      <c r="J7" s="36" t="s">
        <v>17</v>
      </c>
      <c r="K7" s="36"/>
      <c r="L7" s="72">
        <v>1</v>
      </c>
      <c r="M7" s="20"/>
      <c r="N7" s="20"/>
      <c r="O7" s="39" t="s">
        <v>19</v>
      </c>
      <c r="P7" s="228">
        <v>41883.592361111114</v>
      </c>
      <c r="Q7" s="229"/>
      <c r="R7" s="213" t="s">
        <v>46</v>
      </c>
      <c r="S7" s="212"/>
      <c r="U7" s="75" t="s">
        <v>193</v>
      </c>
      <c r="V7" s="75" t="s">
        <v>11</v>
      </c>
      <c r="W7" s="75" t="s">
        <v>194</v>
      </c>
      <c r="X7" s="20"/>
      <c r="Y7" s="21"/>
      <c r="Z7" s="15"/>
      <c r="AA7" s="19"/>
      <c r="AB7" s="20"/>
      <c r="AC7" s="20"/>
      <c r="AD7" s="20"/>
      <c r="AE7" s="20"/>
      <c r="AF7" s="92"/>
      <c r="AG7" s="21"/>
      <c r="AK7" s="53"/>
      <c r="AL7" s="59" t="s">
        <v>6</v>
      </c>
      <c r="AM7" s="59" t="s">
        <v>35</v>
      </c>
      <c r="AN7" s="59" t="s">
        <v>36</v>
      </c>
      <c r="AO7" s="59" t="s">
        <v>10</v>
      </c>
      <c r="AP7" s="59" t="s">
        <v>41</v>
      </c>
      <c r="AQ7" s="59" t="s">
        <v>11</v>
      </c>
      <c r="AR7" s="52"/>
      <c r="AS7" s="54"/>
    </row>
    <row r="8" spans="1:45" ht="18" customHeight="1" x14ac:dyDescent="0.2">
      <c r="A8" s="15"/>
      <c r="B8" s="19"/>
      <c r="C8" s="20" t="s">
        <v>4</v>
      </c>
      <c r="D8" s="20"/>
      <c r="E8" s="20"/>
      <c r="F8" s="20"/>
      <c r="G8" s="21"/>
      <c r="H8" s="15"/>
      <c r="I8" s="19"/>
      <c r="J8" s="36" t="s">
        <v>16</v>
      </c>
      <c r="K8" s="36"/>
      <c r="L8" s="72">
        <v>2</v>
      </c>
      <c r="M8" s="20"/>
      <c r="N8" s="20"/>
      <c r="O8" s="39" t="s">
        <v>192</v>
      </c>
      <c r="P8" s="228">
        <v>41883.592361111114</v>
      </c>
      <c r="Q8" s="229"/>
      <c r="R8" s="20"/>
      <c r="S8" s="20"/>
      <c r="T8" s="20"/>
      <c r="U8" s="74" t="s">
        <v>193</v>
      </c>
      <c r="V8" s="73" t="s">
        <v>195</v>
      </c>
      <c r="W8" s="73" t="s">
        <v>196</v>
      </c>
      <c r="X8" s="20"/>
      <c r="Y8" s="21"/>
      <c r="Z8" s="15"/>
      <c r="AA8" s="19"/>
      <c r="AB8" s="95" t="s">
        <v>219</v>
      </c>
      <c r="AC8" s="96" t="s">
        <v>227</v>
      </c>
      <c r="AD8" s="96" t="s">
        <v>228</v>
      </c>
      <c r="AE8" s="20"/>
      <c r="AF8" s="93"/>
      <c r="AG8" s="21"/>
      <c r="AK8" s="53"/>
      <c r="AL8" s="55" t="s">
        <v>30</v>
      </c>
      <c r="AM8" s="55"/>
      <c r="AN8" s="55"/>
      <c r="AO8" s="60"/>
      <c r="AP8" s="60">
        <v>1</v>
      </c>
      <c r="AQ8" s="62" t="s">
        <v>37</v>
      </c>
      <c r="AR8" s="52"/>
      <c r="AS8" s="54"/>
    </row>
    <row r="9" spans="1:45" ht="14.25" customHeight="1" x14ac:dyDescent="0.2">
      <c r="A9" s="15"/>
      <c r="B9" s="19"/>
      <c r="C9" s="25"/>
      <c r="D9" s="31"/>
      <c r="E9" s="27"/>
      <c r="F9" s="20"/>
      <c r="G9" s="21"/>
      <c r="H9" s="15"/>
      <c r="I9" s="19"/>
      <c r="L9" s="20"/>
      <c r="M9" s="20"/>
      <c r="N9" s="20"/>
      <c r="O9" s="20"/>
      <c r="P9" s="20"/>
      <c r="Q9" s="20"/>
      <c r="R9" s="20"/>
      <c r="S9" s="20"/>
      <c r="T9" s="20"/>
      <c r="U9" s="73"/>
      <c r="V9" s="73" t="s">
        <v>39</v>
      </c>
      <c r="W9" s="73"/>
      <c r="X9" s="20"/>
      <c r="Y9" s="21"/>
      <c r="Z9" s="15"/>
      <c r="AA9" s="19"/>
      <c r="AB9" s="94" t="s">
        <v>220</v>
      </c>
      <c r="AC9" s="97" t="s">
        <v>227</v>
      </c>
      <c r="AD9" s="97" t="s">
        <v>228</v>
      </c>
      <c r="AE9" s="20"/>
      <c r="AF9" s="93"/>
      <c r="AG9" s="21"/>
      <c r="AK9" s="53"/>
      <c r="AL9" s="55" t="s">
        <v>31</v>
      </c>
      <c r="AM9" s="55"/>
      <c r="AN9" s="55"/>
      <c r="AO9" s="60"/>
      <c r="AP9" s="60">
        <v>2</v>
      </c>
      <c r="AQ9" s="62" t="s">
        <v>38</v>
      </c>
      <c r="AR9" s="61" t="s">
        <v>29</v>
      </c>
      <c r="AS9" s="54"/>
    </row>
    <row r="10" spans="1:45" ht="18" customHeight="1" x14ac:dyDescent="0.25">
      <c r="A10" s="15"/>
      <c r="B10" s="19"/>
      <c r="C10" s="20"/>
      <c r="D10" s="20"/>
      <c r="E10" s="20"/>
      <c r="F10" s="20"/>
      <c r="G10" s="21"/>
      <c r="H10" s="15"/>
      <c r="I10" s="19"/>
      <c r="J10" s="36" t="s">
        <v>18</v>
      </c>
      <c r="K10" s="36"/>
      <c r="L10" s="37"/>
      <c r="M10" s="20"/>
      <c r="O10" s="39" t="s">
        <v>20</v>
      </c>
      <c r="P10" s="27"/>
      <c r="Q10" s="20"/>
      <c r="R10" s="20"/>
      <c r="S10" s="20"/>
      <c r="T10" s="20"/>
      <c r="U10" s="73"/>
      <c r="V10" s="73" t="s">
        <v>40</v>
      </c>
      <c r="W10" s="73"/>
      <c r="X10" s="20"/>
      <c r="Y10" s="21"/>
      <c r="Z10" s="15"/>
      <c r="AA10" s="19"/>
      <c r="AB10" s="94" t="s">
        <v>221</v>
      </c>
      <c r="AC10" s="97" t="s">
        <v>227</v>
      </c>
      <c r="AD10" s="97" t="s">
        <v>228</v>
      </c>
      <c r="AE10" s="20"/>
      <c r="AF10" s="20"/>
      <c r="AG10" s="21"/>
      <c r="AK10" s="53"/>
      <c r="AL10" s="55" t="s">
        <v>32</v>
      </c>
      <c r="AM10" s="55"/>
      <c r="AN10" s="55"/>
      <c r="AO10" s="60"/>
      <c r="AP10" s="60">
        <v>1</v>
      </c>
      <c r="AQ10" s="62" t="s">
        <v>39</v>
      </c>
      <c r="AR10" s="61" t="s">
        <v>29</v>
      </c>
      <c r="AS10" s="54"/>
    </row>
    <row r="11" spans="1:45" ht="15" x14ac:dyDescent="0.25">
      <c r="A11" s="15"/>
      <c r="B11" s="19"/>
      <c r="C11" s="20" t="s">
        <v>5</v>
      </c>
      <c r="D11" s="20"/>
      <c r="E11" s="20"/>
      <c r="F11" s="20"/>
      <c r="G11" s="21"/>
      <c r="H11" s="15"/>
      <c r="I11" s="19"/>
      <c r="J11" s="36" t="s">
        <v>49</v>
      </c>
      <c r="K11" s="36"/>
      <c r="L11" s="37">
        <v>3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5"/>
      <c r="AA11" s="19"/>
      <c r="AB11" s="94" t="s">
        <v>222</v>
      </c>
      <c r="AC11" s="97" t="s">
        <v>227</v>
      </c>
      <c r="AD11" s="97" t="s">
        <v>228</v>
      </c>
      <c r="AE11" s="20"/>
      <c r="AF11" s="20"/>
      <c r="AG11" s="21"/>
      <c r="AK11" s="53"/>
      <c r="AL11" s="55" t="s">
        <v>33</v>
      </c>
      <c r="AM11" s="55"/>
      <c r="AN11" s="55"/>
      <c r="AO11" s="60"/>
      <c r="AP11" s="60">
        <v>1</v>
      </c>
      <c r="AQ11" s="62" t="s">
        <v>40</v>
      </c>
      <c r="AR11" s="61" t="s">
        <v>29</v>
      </c>
      <c r="AS11" s="54"/>
    </row>
    <row r="12" spans="1:45" ht="14.25" customHeight="1" x14ac:dyDescent="0.2">
      <c r="A12" s="15"/>
      <c r="B12" s="19"/>
      <c r="C12" s="25"/>
      <c r="D12" s="31"/>
      <c r="E12" s="27"/>
      <c r="F12" s="20"/>
      <c r="G12" s="21"/>
      <c r="H12" s="15"/>
      <c r="I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15"/>
      <c r="AA12" s="19"/>
      <c r="AB12" s="94" t="s">
        <v>223</v>
      </c>
      <c r="AC12" s="97" t="s">
        <v>227</v>
      </c>
      <c r="AD12" s="97" t="s">
        <v>228</v>
      </c>
      <c r="AE12" s="20"/>
      <c r="AF12" s="20"/>
      <c r="AG12" s="21"/>
      <c r="AK12" s="53"/>
      <c r="AL12" s="52"/>
      <c r="AM12" s="52"/>
      <c r="AN12" s="52"/>
      <c r="AO12" s="52"/>
      <c r="AP12" s="52"/>
      <c r="AQ12" s="52"/>
      <c r="AR12" s="52"/>
      <c r="AS12" s="54"/>
    </row>
    <row r="13" spans="1:45" ht="14.25" customHeight="1" x14ac:dyDescent="0.2">
      <c r="A13" s="15"/>
      <c r="B13" s="19"/>
      <c r="C13" s="20"/>
      <c r="D13" s="20"/>
      <c r="E13" s="20"/>
      <c r="F13" s="20"/>
      <c r="G13" s="21"/>
      <c r="H13" s="15"/>
      <c r="I13" s="19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76" t="s">
        <v>198</v>
      </c>
      <c r="X13" s="20"/>
      <c r="Y13" s="21"/>
      <c r="Z13" s="15"/>
      <c r="AA13" s="19"/>
      <c r="AB13" s="94" t="s">
        <v>224</v>
      </c>
      <c r="AC13" s="97" t="s">
        <v>227</v>
      </c>
      <c r="AD13" s="97" t="s">
        <v>228</v>
      </c>
      <c r="AE13" s="20"/>
      <c r="AF13" s="20"/>
      <c r="AG13" s="21"/>
      <c r="AK13" s="53"/>
      <c r="AL13" s="52"/>
      <c r="AM13" s="52"/>
      <c r="AN13" s="52"/>
      <c r="AO13" s="52"/>
      <c r="AP13" s="52"/>
      <c r="AQ13" s="52"/>
      <c r="AR13" s="52"/>
      <c r="AS13" s="54"/>
    </row>
    <row r="14" spans="1:45" x14ac:dyDescent="0.2">
      <c r="A14" s="15"/>
      <c r="B14" s="19"/>
      <c r="C14" s="20" t="s">
        <v>6</v>
      </c>
      <c r="D14" s="20"/>
      <c r="E14" s="20"/>
      <c r="F14" s="20"/>
      <c r="G14" s="21"/>
      <c r="H14" s="15"/>
      <c r="I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 t="s">
        <v>199</v>
      </c>
      <c r="X14" s="20"/>
      <c r="Y14" s="21"/>
      <c r="Z14" s="15"/>
      <c r="AA14" s="19"/>
      <c r="AB14" s="94" t="s">
        <v>225</v>
      </c>
      <c r="AC14" s="97" t="s">
        <v>227</v>
      </c>
      <c r="AD14" s="97" t="s">
        <v>228</v>
      </c>
      <c r="AE14" s="20"/>
      <c r="AF14" s="20"/>
      <c r="AG14" s="21"/>
      <c r="AK14" s="53"/>
      <c r="AL14" s="52"/>
      <c r="AM14" s="52"/>
      <c r="AN14" s="52"/>
      <c r="AO14" s="52"/>
      <c r="AP14" s="52"/>
      <c r="AQ14" s="52"/>
      <c r="AR14" s="52"/>
      <c r="AS14" s="54"/>
    </row>
    <row r="15" spans="1:45" x14ac:dyDescent="0.2">
      <c r="A15" s="15"/>
      <c r="B15" s="19"/>
      <c r="C15" s="25"/>
      <c r="D15" s="26"/>
      <c r="E15" s="20"/>
      <c r="F15" s="20"/>
      <c r="G15" s="21"/>
      <c r="H15" s="15"/>
      <c r="I15" s="1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 t="s">
        <v>200</v>
      </c>
      <c r="X15" s="20"/>
      <c r="Y15" s="21"/>
      <c r="Z15" s="15"/>
      <c r="AA15" s="19"/>
      <c r="AB15" s="94" t="s">
        <v>226</v>
      </c>
      <c r="AC15" s="97" t="s">
        <v>227</v>
      </c>
      <c r="AD15" s="97" t="s">
        <v>228</v>
      </c>
      <c r="AE15" s="20"/>
      <c r="AF15" s="20"/>
      <c r="AG15" s="21"/>
      <c r="AK15" s="56"/>
      <c r="AL15" s="57"/>
      <c r="AM15" s="57"/>
      <c r="AN15" s="57"/>
      <c r="AO15" s="57"/>
      <c r="AP15" s="57"/>
      <c r="AQ15" s="57"/>
      <c r="AR15" s="57"/>
      <c r="AS15" s="58"/>
    </row>
    <row r="16" spans="1:45" ht="14.25" customHeight="1" x14ac:dyDescent="0.2">
      <c r="A16" s="15"/>
      <c r="B16" s="19"/>
      <c r="C16" s="20"/>
      <c r="D16" s="20"/>
      <c r="E16" s="20"/>
      <c r="F16" s="20"/>
      <c r="G16" s="21"/>
      <c r="H16" s="15"/>
      <c r="I16" s="19"/>
      <c r="J16" s="71" t="s">
        <v>21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  <c r="Z16" s="15"/>
      <c r="AA16" s="19"/>
      <c r="AB16" s="20"/>
      <c r="AC16" s="20"/>
      <c r="AD16" s="20"/>
      <c r="AE16" s="20"/>
      <c r="AF16" s="20"/>
      <c r="AG16" s="21"/>
    </row>
    <row r="17" spans="1:45" ht="14.25" customHeight="1" x14ac:dyDescent="0.2">
      <c r="A17" s="15"/>
      <c r="B17" s="19"/>
      <c r="C17" s="28" t="s">
        <v>7</v>
      </c>
      <c r="D17" s="20"/>
      <c r="E17" s="20"/>
      <c r="F17" s="20"/>
      <c r="G17" s="21"/>
      <c r="H17" s="15"/>
      <c r="I17" s="19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15"/>
      <c r="AA17" s="22"/>
      <c r="AB17" s="23"/>
      <c r="AC17" s="23"/>
      <c r="AD17" s="23"/>
      <c r="AE17" s="23"/>
      <c r="AF17" s="23"/>
      <c r="AG17" s="24"/>
    </row>
    <row r="18" spans="1:45" x14ac:dyDescent="0.2">
      <c r="A18" s="15"/>
      <c r="B18" s="19"/>
      <c r="C18" s="20"/>
      <c r="D18" s="20"/>
      <c r="E18" s="20"/>
      <c r="F18" s="20"/>
      <c r="G18" s="21"/>
      <c r="H18" s="15"/>
      <c r="I18" s="19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21"/>
      <c r="Z18" s="15"/>
    </row>
    <row r="19" spans="1:45" ht="23.25" x14ac:dyDescent="0.2">
      <c r="A19" s="15"/>
      <c r="B19" s="19"/>
      <c r="C19" s="30" t="s">
        <v>8</v>
      </c>
      <c r="D19" s="30" t="s">
        <v>9</v>
      </c>
      <c r="E19" s="30" t="s">
        <v>10</v>
      </c>
      <c r="F19" s="30" t="s">
        <v>11</v>
      </c>
      <c r="G19" s="21"/>
      <c r="H19" s="15"/>
      <c r="I19" s="19"/>
      <c r="K19" s="19"/>
      <c r="P19" s="20"/>
      <c r="Q19" s="20"/>
      <c r="R19" s="20"/>
      <c r="S19" s="20"/>
      <c r="T19" s="20"/>
      <c r="U19" s="20"/>
      <c r="V19" s="20"/>
      <c r="X19" s="21"/>
      <c r="Y19" s="21"/>
      <c r="Z19" s="15"/>
      <c r="AJ19" s="65" t="s">
        <v>50</v>
      </c>
      <c r="AK19" s="63" t="s">
        <v>42</v>
      </c>
    </row>
    <row r="20" spans="1:45" x14ac:dyDescent="0.2">
      <c r="A20" s="15"/>
      <c r="B20" s="19"/>
      <c r="C20" s="27"/>
      <c r="D20" s="27"/>
      <c r="E20" s="27"/>
      <c r="F20" s="27"/>
      <c r="G20" s="21"/>
      <c r="H20" s="15"/>
      <c r="I20" s="19"/>
      <c r="K20" s="19"/>
      <c r="M20" s="20" t="s">
        <v>201</v>
      </c>
      <c r="N20" s="25"/>
      <c r="O20" s="26"/>
      <c r="P20" s="20"/>
      <c r="Q20" s="20"/>
      <c r="R20" s="20"/>
      <c r="S20" s="20"/>
      <c r="T20" s="20"/>
      <c r="U20" s="20" t="s">
        <v>19</v>
      </c>
      <c r="V20" s="27"/>
      <c r="X20" s="21"/>
      <c r="Y20" s="21"/>
      <c r="Z20" s="15"/>
      <c r="AK20" s="46"/>
      <c r="AL20" s="47"/>
      <c r="AM20" s="47"/>
      <c r="AN20" s="47"/>
      <c r="AO20" s="47"/>
      <c r="AP20" s="47"/>
      <c r="AQ20" s="47"/>
      <c r="AR20" s="47"/>
      <c r="AS20" s="48"/>
    </row>
    <row r="21" spans="1:45" x14ac:dyDescent="0.2">
      <c r="A21" s="15"/>
      <c r="B21" s="19"/>
      <c r="C21" s="27"/>
      <c r="D21" s="27"/>
      <c r="E21" s="27"/>
      <c r="F21" s="27"/>
      <c r="G21" s="21"/>
      <c r="H21" s="15"/>
      <c r="I21" s="19"/>
      <c r="K21" s="19"/>
      <c r="M21" s="20"/>
      <c r="N21" s="20"/>
      <c r="O21" s="20"/>
      <c r="P21" s="20"/>
      <c r="Q21" s="20"/>
      <c r="R21" s="20"/>
      <c r="S21" s="20"/>
      <c r="T21" s="20"/>
      <c r="U21" s="20" t="s">
        <v>192</v>
      </c>
      <c r="V21" s="27"/>
      <c r="X21" s="21"/>
      <c r="Y21" s="21"/>
      <c r="Z21" s="15"/>
      <c r="AK21" s="9"/>
      <c r="AN21" s="43">
        <v>2</v>
      </c>
      <c r="AO21" s="10"/>
      <c r="AP21" s="212" t="s">
        <v>44</v>
      </c>
      <c r="AQ21" s="212"/>
      <c r="AR21" s="10"/>
      <c r="AS21" s="11"/>
    </row>
    <row r="22" spans="1:45" x14ac:dyDescent="0.2">
      <c r="A22" s="15"/>
      <c r="B22" s="19"/>
      <c r="C22" s="27"/>
      <c r="D22" s="27"/>
      <c r="E22" s="27"/>
      <c r="F22" s="27"/>
      <c r="G22" s="21"/>
      <c r="H22" s="15"/>
      <c r="I22" s="19"/>
      <c r="K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X22" s="21"/>
      <c r="Y22" s="21"/>
      <c r="Z22" s="15"/>
      <c r="AA22" s="51" t="s">
        <v>204</v>
      </c>
      <c r="AB22" s="49"/>
      <c r="AC22" s="49"/>
      <c r="AD22" s="49"/>
      <c r="AE22" s="49"/>
      <c r="AF22" s="49"/>
      <c r="AG22" s="50"/>
      <c r="AK22" s="9"/>
      <c r="AL22" s="10"/>
      <c r="AM22" s="10"/>
      <c r="AN22" s="10"/>
      <c r="AO22" s="10"/>
      <c r="AP22" s="10"/>
      <c r="AQ22" s="10"/>
      <c r="AR22" s="10"/>
      <c r="AS22" s="11"/>
    </row>
    <row r="23" spans="1:45" x14ac:dyDescent="0.2">
      <c r="A23" s="15"/>
      <c r="B23" s="19"/>
      <c r="C23" s="27"/>
      <c r="D23" s="27"/>
      <c r="E23" s="27"/>
      <c r="F23" s="27"/>
      <c r="G23" s="21"/>
      <c r="H23" s="15"/>
      <c r="I23" s="19"/>
      <c r="K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X23" s="21"/>
      <c r="Y23" s="21"/>
      <c r="Z23" s="15"/>
      <c r="AA23" s="19"/>
      <c r="AB23" s="20"/>
      <c r="AC23" s="20"/>
      <c r="AD23" s="20"/>
      <c r="AE23" s="20"/>
      <c r="AF23" s="91" t="s">
        <v>218</v>
      </c>
      <c r="AG23" s="21"/>
      <c r="AK23" s="9"/>
      <c r="AL23" s="55" t="s">
        <v>30</v>
      </c>
      <c r="AM23" s="43"/>
      <c r="AN23" s="61" t="s">
        <v>45</v>
      </c>
      <c r="AO23" s="10"/>
      <c r="AP23" s="10"/>
      <c r="AQ23" s="10"/>
      <c r="AR23" s="10"/>
      <c r="AS23" s="11"/>
    </row>
    <row r="24" spans="1:45" ht="15" customHeight="1" x14ac:dyDescent="0.2">
      <c r="A24" s="15"/>
      <c r="B24" s="19"/>
      <c r="C24" s="27"/>
      <c r="D24" s="27"/>
      <c r="E24" s="27"/>
      <c r="F24" s="27"/>
      <c r="G24" s="21"/>
      <c r="H24" s="15"/>
      <c r="I24" s="19"/>
      <c r="J24" s="77" t="s">
        <v>202</v>
      </c>
      <c r="K24" s="83"/>
      <c r="L24" s="226" t="s">
        <v>204</v>
      </c>
      <c r="M24" s="226"/>
      <c r="N24" s="226" t="s">
        <v>205</v>
      </c>
      <c r="O24" s="226" t="s">
        <v>35</v>
      </c>
      <c r="P24" s="226" t="s">
        <v>36</v>
      </c>
      <c r="Q24" s="226" t="s">
        <v>206</v>
      </c>
      <c r="R24" s="227" t="s">
        <v>211</v>
      </c>
      <c r="S24" s="227"/>
      <c r="T24" s="227"/>
      <c r="U24" s="226" t="s">
        <v>215</v>
      </c>
      <c r="V24" s="20"/>
      <c r="X24" s="21"/>
      <c r="Y24" s="21"/>
      <c r="Z24" s="15"/>
      <c r="AA24" s="19"/>
      <c r="AB24" s="36" t="s">
        <v>212</v>
      </c>
      <c r="AC24" s="88"/>
      <c r="AD24" s="89"/>
      <c r="AE24" s="20"/>
      <c r="AF24" s="223">
        <v>120</v>
      </c>
      <c r="AG24" s="21"/>
      <c r="AK24" s="9"/>
      <c r="AL24" s="55" t="s">
        <v>31</v>
      </c>
      <c r="AM24" s="43"/>
      <c r="AN24" s="61" t="s">
        <v>45</v>
      </c>
      <c r="AO24" s="10"/>
      <c r="AP24" s="10"/>
      <c r="AQ24" s="10"/>
      <c r="AR24" s="10"/>
      <c r="AS24" s="11"/>
    </row>
    <row r="25" spans="1:45" x14ac:dyDescent="0.2">
      <c r="A25" s="15"/>
      <c r="B25" s="19"/>
      <c r="C25" s="27"/>
      <c r="D25" s="27"/>
      <c r="E25" s="27"/>
      <c r="F25" s="27"/>
      <c r="G25" s="21"/>
      <c r="H25" s="15"/>
      <c r="I25" s="19"/>
      <c r="J25" s="78" t="s">
        <v>203</v>
      </c>
      <c r="K25" s="83"/>
      <c r="L25" s="226"/>
      <c r="M25" s="226"/>
      <c r="N25" s="226"/>
      <c r="O25" s="226"/>
      <c r="P25" s="226"/>
      <c r="Q25" s="226"/>
      <c r="R25" s="84" t="s">
        <v>208</v>
      </c>
      <c r="S25" s="84" t="s">
        <v>209</v>
      </c>
      <c r="T25" s="84" t="s">
        <v>210</v>
      </c>
      <c r="U25" s="226"/>
      <c r="V25" s="226" t="s">
        <v>207</v>
      </c>
      <c r="W25" s="226"/>
      <c r="X25" s="21"/>
      <c r="Y25" s="21"/>
      <c r="Z25" s="15"/>
      <c r="AA25" s="19"/>
      <c r="AB25" s="36"/>
      <c r="AC25" s="20"/>
      <c r="AD25" s="20"/>
      <c r="AE25" s="20"/>
      <c r="AF25" s="224"/>
      <c r="AG25" s="21"/>
      <c r="AK25" s="9"/>
      <c r="AL25" s="55" t="s">
        <v>32</v>
      </c>
      <c r="AM25" s="43"/>
      <c r="AN25" s="61" t="s">
        <v>45</v>
      </c>
      <c r="AO25" s="10"/>
      <c r="AP25" s="10"/>
      <c r="AQ25" s="10"/>
      <c r="AR25" s="10"/>
      <c r="AS25" s="11"/>
    </row>
    <row r="26" spans="1:45" x14ac:dyDescent="0.2">
      <c r="A26" s="15"/>
      <c r="B26" s="19"/>
      <c r="C26" s="27"/>
      <c r="D26" s="27"/>
      <c r="E26" s="27"/>
      <c r="F26" s="27"/>
      <c r="G26" s="21"/>
      <c r="H26" s="15"/>
      <c r="I26" s="19"/>
      <c r="J26" s="22"/>
      <c r="K26" s="83"/>
      <c r="L26" s="225"/>
      <c r="M26" s="225"/>
      <c r="N26" s="27"/>
      <c r="O26" s="137">
        <v>9.2361111111111116E-2</v>
      </c>
      <c r="P26" s="138">
        <v>9.375E-2</v>
      </c>
      <c r="Q26" s="27"/>
      <c r="R26" s="27"/>
      <c r="S26" s="27"/>
      <c r="T26" s="27"/>
      <c r="U26" s="27"/>
      <c r="V26" s="225"/>
      <c r="W26" s="225"/>
      <c r="X26" s="21"/>
      <c r="Y26" s="21"/>
      <c r="Z26" s="15"/>
      <c r="AA26" s="19"/>
      <c r="AB26" s="36" t="s">
        <v>19</v>
      </c>
      <c r="AC26" s="86"/>
      <c r="AD26" s="87"/>
      <c r="AE26" s="20"/>
      <c r="AF26" s="20"/>
      <c r="AG26" s="21"/>
      <c r="AK26" s="9"/>
      <c r="AL26" s="55" t="s">
        <v>33</v>
      </c>
      <c r="AM26" s="43"/>
      <c r="AN26" s="61" t="s">
        <v>45</v>
      </c>
      <c r="AO26" s="10"/>
      <c r="AP26" s="10"/>
      <c r="AQ26" s="10"/>
      <c r="AR26" s="10"/>
      <c r="AS26" s="11"/>
    </row>
    <row r="27" spans="1:45" x14ac:dyDescent="0.2">
      <c r="A27" s="15"/>
      <c r="B27" s="19"/>
      <c r="C27" s="27"/>
      <c r="D27" s="27"/>
      <c r="E27" s="27"/>
      <c r="F27" s="27"/>
      <c r="G27" s="21"/>
      <c r="H27" s="15"/>
      <c r="I27" s="19"/>
      <c r="J27" s="79"/>
      <c r="K27" s="83"/>
      <c r="L27" s="225"/>
      <c r="M27" s="225"/>
      <c r="N27" s="27"/>
      <c r="O27" s="85"/>
      <c r="P27" s="27"/>
      <c r="Q27" s="27"/>
      <c r="R27" s="27"/>
      <c r="S27" s="27"/>
      <c r="T27" s="27"/>
      <c r="U27" s="27"/>
      <c r="V27" s="225"/>
      <c r="W27" s="225"/>
      <c r="X27" s="21"/>
      <c r="Y27" s="21"/>
      <c r="Z27" s="15"/>
      <c r="AA27" s="19"/>
      <c r="AB27" s="20"/>
      <c r="AC27" s="20"/>
      <c r="AD27" s="20"/>
      <c r="AE27" s="20"/>
      <c r="AF27" s="91" t="s">
        <v>216</v>
      </c>
      <c r="AG27" s="21"/>
      <c r="AK27" s="12"/>
      <c r="AL27" s="13"/>
      <c r="AM27" s="13"/>
      <c r="AN27" s="13"/>
      <c r="AO27" s="13"/>
      <c r="AP27" s="13"/>
      <c r="AQ27" s="13"/>
      <c r="AR27" s="13"/>
      <c r="AS27" s="14"/>
    </row>
    <row r="28" spans="1:45" x14ac:dyDescent="0.2">
      <c r="A28" s="15"/>
      <c r="B28" s="19"/>
      <c r="C28" s="27"/>
      <c r="D28" s="27"/>
      <c r="E28" s="27"/>
      <c r="F28" s="27"/>
      <c r="G28" s="21"/>
      <c r="H28" s="15"/>
      <c r="I28" s="9"/>
      <c r="J28" s="80"/>
      <c r="K28" s="83"/>
      <c r="L28" s="225"/>
      <c r="M28" s="225"/>
      <c r="N28" s="27"/>
      <c r="O28" s="85"/>
      <c r="P28" s="27"/>
      <c r="Q28" s="27"/>
      <c r="R28" s="27"/>
      <c r="S28" s="27"/>
      <c r="T28" s="27"/>
      <c r="U28" s="27"/>
      <c r="V28" s="225"/>
      <c r="W28" s="225"/>
      <c r="X28" s="11"/>
      <c r="Y28" s="11"/>
      <c r="Z28" s="15"/>
      <c r="AA28" s="19"/>
      <c r="AB28" s="36" t="s">
        <v>192</v>
      </c>
      <c r="AC28" s="88"/>
      <c r="AD28" s="89"/>
      <c r="AE28" s="20"/>
      <c r="AF28" s="223">
        <v>50</v>
      </c>
      <c r="AG28" s="21"/>
    </row>
    <row r="29" spans="1:45" x14ac:dyDescent="0.2">
      <c r="A29" s="15"/>
      <c r="B29" s="19"/>
      <c r="C29" s="27"/>
      <c r="D29" s="27"/>
      <c r="E29" s="27"/>
      <c r="F29" s="27"/>
      <c r="G29" s="21"/>
      <c r="H29" s="15"/>
      <c r="I29" s="9"/>
      <c r="J29" s="81"/>
      <c r="K29" s="8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X29" s="11"/>
      <c r="Y29" s="11"/>
      <c r="Z29" s="15"/>
      <c r="AA29" s="19"/>
      <c r="AB29" s="20"/>
      <c r="AC29" s="20"/>
      <c r="AD29" s="20"/>
      <c r="AE29" s="20"/>
      <c r="AF29" s="224"/>
      <c r="AG29" s="21"/>
    </row>
    <row r="30" spans="1:45" x14ac:dyDescent="0.2">
      <c r="A30" s="15"/>
      <c r="B30" s="19"/>
      <c r="C30" s="27"/>
      <c r="D30" s="27"/>
      <c r="E30" s="27"/>
      <c r="F30" s="27"/>
      <c r="G30" s="21"/>
      <c r="H30" s="15"/>
      <c r="I30" s="9"/>
      <c r="J30" s="79"/>
      <c r="K30" s="8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X30" s="11"/>
      <c r="Y30" s="11"/>
      <c r="Z30" s="15"/>
      <c r="AA30" s="19"/>
      <c r="AB30" s="20" t="s">
        <v>214</v>
      </c>
      <c r="AC30" s="20"/>
      <c r="AD30" s="20"/>
      <c r="AE30" s="20"/>
      <c r="AF30" s="20"/>
      <c r="AG30" s="21"/>
      <c r="AK30" s="63" t="s">
        <v>197</v>
      </c>
    </row>
    <row r="31" spans="1:45" x14ac:dyDescent="0.2">
      <c r="A31" s="15"/>
      <c r="B31" s="19"/>
      <c r="C31" s="20"/>
      <c r="D31" s="20"/>
      <c r="E31" s="20"/>
      <c r="F31" s="20"/>
      <c r="G31" s="21"/>
      <c r="H31" s="15"/>
      <c r="I31" s="9"/>
      <c r="J31" s="80"/>
      <c r="K31" s="8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X31" s="11"/>
      <c r="Y31" s="11"/>
      <c r="Z31" s="15"/>
      <c r="AA31" s="19"/>
      <c r="AB31" s="36" t="s">
        <v>208</v>
      </c>
      <c r="AC31" s="90"/>
      <c r="AD31" s="20"/>
      <c r="AE31" s="20"/>
      <c r="AF31" s="91" t="s">
        <v>217</v>
      </c>
      <c r="AG31" s="21"/>
      <c r="AK31" s="46"/>
      <c r="AL31" s="47"/>
      <c r="AM31" s="47"/>
      <c r="AN31" s="47"/>
      <c r="AO31" s="47"/>
      <c r="AP31" s="47"/>
      <c r="AQ31" s="47"/>
      <c r="AR31" s="47"/>
      <c r="AS31" s="48"/>
    </row>
    <row r="32" spans="1:45" x14ac:dyDescent="0.2">
      <c r="A32" s="15"/>
      <c r="B32" s="22"/>
      <c r="C32" s="23"/>
      <c r="D32" s="23"/>
      <c r="E32" s="23"/>
      <c r="F32" s="23"/>
      <c r="G32" s="24"/>
      <c r="H32" s="15"/>
      <c r="I32" s="9"/>
      <c r="J32" s="81"/>
      <c r="K32" s="8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X32" s="11"/>
      <c r="Y32" s="11"/>
      <c r="Z32" s="15"/>
      <c r="AA32" s="19"/>
      <c r="AB32" s="36" t="s">
        <v>209</v>
      </c>
      <c r="AC32" s="90"/>
      <c r="AD32" s="20"/>
      <c r="AE32" s="20"/>
      <c r="AF32" s="223">
        <v>63</v>
      </c>
      <c r="AG32" s="21"/>
      <c r="AK32" s="9"/>
      <c r="AO32" s="10"/>
      <c r="AP32" s="10"/>
      <c r="AQ32" s="10"/>
      <c r="AR32" s="10"/>
      <c r="AS32" s="11"/>
    </row>
    <row r="33" spans="1:45" x14ac:dyDescent="0.2">
      <c r="A33" s="15"/>
      <c r="B33" s="15"/>
      <c r="C33" s="15"/>
      <c r="D33" s="15"/>
      <c r="E33" s="15"/>
      <c r="F33" s="15"/>
      <c r="G33" s="15"/>
      <c r="H33" s="15"/>
      <c r="I33" s="9"/>
      <c r="J33" s="79"/>
      <c r="K33" s="8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X33" s="11"/>
      <c r="Y33" s="11"/>
      <c r="Z33" s="15"/>
      <c r="AA33" s="19"/>
      <c r="AB33" s="36" t="s">
        <v>210</v>
      </c>
      <c r="AC33" s="90"/>
      <c r="AD33" s="20"/>
      <c r="AE33" s="20"/>
      <c r="AF33" s="224"/>
      <c r="AG33" s="21"/>
      <c r="AK33" s="9"/>
      <c r="AO33" s="10"/>
      <c r="AP33" s="10"/>
      <c r="AQ33" s="10"/>
      <c r="AR33" s="10"/>
      <c r="AS33" s="11"/>
    </row>
    <row r="34" spans="1:45" x14ac:dyDescent="0.2">
      <c r="A34" s="15"/>
      <c r="B34" s="15"/>
      <c r="C34" s="15"/>
      <c r="D34" s="15"/>
      <c r="E34" s="15"/>
      <c r="F34" s="15"/>
      <c r="G34" s="15"/>
      <c r="H34" s="15"/>
      <c r="I34" s="9"/>
      <c r="J34" s="80"/>
      <c r="K34" s="83"/>
      <c r="L34" s="10"/>
      <c r="M34" s="10"/>
      <c r="N34" s="10"/>
      <c r="O34" s="10"/>
      <c r="P34" s="10"/>
      <c r="Q34" s="10"/>
      <c r="R34" s="10"/>
      <c r="S34" s="10"/>
      <c r="V34" s="10"/>
      <c r="X34" s="11"/>
      <c r="Y34" s="11"/>
      <c r="Z34" s="15"/>
      <c r="AA34" s="19"/>
      <c r="AB34" s="36"/>
      <c r="AC34" s="36"/>
      <c r="AD34" s="20"/>
      <c r="AE34" s="20"/>
      <c r="AG34" s="21"/>
      <c r="AK34" s="9"/>
      <c r="AO34" s="10"/>
      <c r="AP34" s="10"/>
      <c r="AQ34" s="10"/>
      <c r="AR34" s="10"/>
      <c r="AS34" s="11"/>
    </row>
    <row r="35" spans="1:45" x14ac:dyDescent="0.2">
      <c r="A35" s="15"/>
      <c r="B35" s="15"/>
      <c r="C35" s="15"/>
      <c r="D35" s="15"/>
      <c r="E35" s="15"/>
      <c r="F35" s="15"/>
      <c r="G35" s="15"/>
      <c r="H35" s="15"/>
      <c r="I35" s="9"/>
      <c r="J35" s="81"/>
      <c r="K35" s="83"/>
      <c r="L35" s="10"/>
      <c r="M35" s="10"/>
      <c r="N35" s="10"/>
      <c r="O35" s="10"/>
      <c r="P35" s="10"/>
      <c r="Q35" s="10"/>
      <c r="R35" s="10"/>
      <c r="S35" s="10"/>
      <c r="V35" s="10"/>
      <c r="X35" s="11"/>
      <c r="Y35" s="11"/>
      <c r="Z35" s="15"/>
      <c r="AA35" s="19"/>
      <c r="AB35" s="20" t="s">
        <v>213</v>
      </c>
      <c r="AC35" s="20"/>
      <c r="AD35" s="20"/>
      <c r="AE35" s="20"/>
      <c r="AF35" s="20"/>
      <c r="AG35" s="21"/>
      <c r="AK35" s="9"/>
      <c r="AO35" s="10"/>
      <c r="AP35" s="10"/>
      <c r="AQ35" s="10"/>
      <c r="AR35" s="10"/>
      <c r="AS35" s="11"/>
    </row>
    <row r="36" spans="1:45" x14ac:dyDescent="0.2">
      <c r="A36" s="15"/>
      <c r="B36" s="15"/>
      <c r="C36" s="15"/>
      <c r="D36" s="15"/>
      <c r="E36" s="15"/>
      <c r="F36" s="15"/>
      <c r="G36" s="15"/>
      <c r="H36" s="15"/>
      <c r="I36" s="9"/>
      <c r="J36" s="9"/>
      <c r="K36" s="83"/>
      <c r="L36" s="10"/>
      <c r="M36" s="10"/>
      <c r="N36" s="10"/>
      <c r="O36" s="10"/>
      <c r="P36" s="10"/>
      <c r="Q36" s="10"/>
      <c r="R36" s="10"/>
      <c r="S36" s="10"/>
      <c r="V36" s="10"/>
      <c r="X36" s="11"/>
      <c r="Y36" s="11"/>
      <c r="Z36" s="15"/>
      <c r="AA36" s="19"/>
      <c r="AB36" s="217"/>
      <c r="AC36" s="218"/>
      <c r="AD36" s="218"/>
      <c r="AE36" s="218"/>
      <c r="AF36" s="219"/>
      <c r="AG36" s="21"/>
      <c r="AK36" s="9"/>
      <c r="AO36" s="10"/>
      <c r="AP36" s="10"/>
      <c r="AQ36" s="10"/>
      <c r="AR36" s="10"/>
      <c r="AS36" s="11"/>
    </row>
    <row r="37" spans="1:45" x14ac:dyDescent="0.2">
      <c r="H37" s="15"/>
      <c r="I37" s="9"/>
      <c r="J37" s="9"/>
      <c r="K37" s="83"/>
      <c r="L37" s="10"/>
      <c r="M37" s="10"/>
      <c r="N37" s="10"/>
      <c r="O37" s="10"/>
      <c r="P37" s="10"/>
      <c r="Q37" s="10"/>
      <c r="R37" s="10"/>
      <c r="S37" s="10"/>
      <c r="V37" s="10"/>
      <c r="X37" s="11"/>
      <c r="Y37" s="11"/>
      <c r="Z37" s="15"/>
      <c r="AA37" s="19"/>
      <c r="AB37" s="220"/>
      <c r="AC37" s="221"/>
      <c r="AD37" s="221"/>
      <c r="AE37" s="221"/>
      <c r="AF37" s="222"/>
      <c r="AG37" s="21"/>
      <c r="AK37" s="9"/>
      <c r="AO37" s="10"/>
      <c r="AP37" s="10"/>
      <c r="AQ37" s="10"/>
      <c r="AR37" s="10"/>
      <c r="AS37" s="11"/>
    </row>
    <row r="38" spans="1:45" x14ac:dyDescent="0.2">
      <c r="I38" s="9"/>
      <c r="J38" s="9"/>
      <c r="K38" s="8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X38" s="11"/>
      <c r="Y38" s="11"/>
      <c r="Z38" s="15"/>
      <c r="AA38" s="19"/>
      <c r="AB38" s="36"/>
      <c r="AC38" s="36"/>
      <c r="AD38" s="20"/>
      <c r="AE38" s="20"/>
      <c r="AG38" s="21"/>
      <c r="AK38" s="12"/>
      <c r="AL38" s="13"/>
      <c r="AM38" s="13"/>
      <c r="AN38" s="13"/>
      <c r="AO38" s="13"/>
      <c r="AP38" s="13"/>
      <c r="AQ38" s="13"/>
      <c r="AR38" s="13"/>
      <c r="AS38" s="14"/>
    </row>
    <row r="39" spans="1:45" x14ac:dyDescent="0.2">
      <c r="I39" s="9"/>
      <c r="J39" s="9"/>
      <c r="K39" s="83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X39" s="11"/>
      <c r="Y39" s="11"/>
      <c r="AA39" s="22"/>
      <c r="AB39" s="23"/>
      <c r="AC39" s="23"/>
      <c r="AD39" s="23"/>
      <c r="AE39" s="23"/>
      <c r="AF39" s="23"/>
      <c r="AG39" s="24"/>
    </row>
    <row r="40" spans="1:45" x14ac:dyDescent="0.2"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X40" s="11"/>
      <c r="Y40" s="11"/>
    </row>
    <row r="41" spans="1:45" x14ac:dyDescent="0.2"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X41" s="11"/>
      <c r="Y41" s="11"/>
    </row>
    <row r="42" spans="1:45" x14ac:dyDescent="0.2">
      <c r="I42" s="9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1"/>
    </row>
    <row r="43" spans="1:45" x14ac:dyDescent="0.2"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spans="1:45" x14ac:dyDescent="0.2"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</row>
    <row r="45" spans="1:45" x14ac:dyDescent="0.2"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</row>
    <row r="48" spans="1:45" x14ac:dyDescent="0.2">
      <c r="M48" s="82"/>
      <c r="N48" s="82"/>
      <c r="O48" s="82"/>
      <c r="P48" s="82"/>
      <c r="Q48" s="82"/>
      <c r="R48" s="82"/>
      <c r="S48" s="82"/>
      <c r="T48" s="82"/>
      <c r="U48" s="82"/>
    </row>
  </sheetData>
  <mergeCells count="22">
    <mergeCell ref="P7:Q7"/>
    <mergeCell ref="R7:S7"/>
    <mergeCell ref="AP21:AQ21"/>
    <mergeCell ref="P8:Q8"/>
    <mergeCell ref="N24:N25"/>
    <mergeCell ref="O24:O25"/>
    <mergeCell ref="P24:P25"/>
    <mergeCell ref="Q24:Q25"/>
    <mergeCell ref="U24:U25"/>
    <mergeCell ref="AF24:AF25"/>
    <mergeCell ref="L24:M25"/>
    <mergeCell ref="R24:T24"/>
    <mergeCell ref="V25:W25"/>
    <mergeCell ref="L26:M26"/>
    <mergeCell ref="V26:W26"/>
    <mergeCell ref="AB36:AF37"/>
    <mergeCell ref="AF28:AF29"/>
    <mergeCell ref="AF32:AF33"/>
    <mergeCell ref="L27:M27"/>
    <mergeCell ref="V27:W27"/>
    <mergeCell ref="L28:M28"/>
    <mergeCell ref="V28:W2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>
                <anchor moveWithCells="1" sizeWithCells="1">
                  <from>
                    <xdr:col>22</xdr:col>
                    <xdr:colOff>571500</xdr:colOff>
                    <xdr:row>18</xdr:row>
                    <xdr:rowOff>257175</xdr:rowOff>
                  </from>
                  <to>
                    <xdr:col>23</xdr:col>
                    <xdr:colOff>171450</xdr:colOff>
                    <xdr:row>21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54"/>
  <sheetViews>
    <sheetView workbookViewId="0">
      <selection activeCell="A3" sqref="A3"/>
    </sheetView>
  </sheetViews>
  <sheetFormatPr defaultRowHeight="14.25" x14ac:dyDescent="0.2"/>
  <cols>
    <col min="1" max="2" width="2.7109375" style="3" customWidth="1"/>
    <col min="3" max="3" width="9.5703125" style="3" customWidth="1"/>
    <col min="4" max="4" width="9.140625" style="3"/>
    <col min="5" max="5" width="8.42578125" style="3" customWidth="1"/>
    <col min="6" max="6" width="3.7109375" style="3" customWidth="1"/>
    <col min="7" max="7" width="1.28515625" style="3" customWidth="1"/>
    <col min="8" max="8" width="2.7109375" style="3" customWidth="1"/>
    <col min="9" max="9" width="3.5703125" style="3" customWidth="1"/>
    <col min="10" max="10" width="7" style="3" customWidth="1"/>
    <col min="11" max="11" width="9.140625" style="3"/>
    <col min="12" max="16" width="11.140625" style="3" customWidth="1"/>
    <col min="17" max="17" width="9.140625" style="3"/>
    <col min="18" max="18" width="8.7109375" style="3" customWidth="1"/>
    <col min="19" max="19" width="5.28515625" style="3" customWidth="1"/>
    <col min="20" max="20" width="3.140625" style="3" customWidth="1"/>
    <col min="21" max="21" width="2.7109375" style="3" customWidth="1"/>
    <col min="22" max="23" width="6.42578125" style="3" customWidth="1"/>
    <col min="24" max="24" width="2.42578125" style="3" customWidth="1"/>
    <col min="25" max="25" width="20.140625" style="3" bestFit="1" customWidth="1"/>
    <col min="26" max="28" width="9.140625" style="3"/>
    <col min="29" max="29" width="9.140625" style="132"/>
    <col min="30" max="30" width="10.85546875" style="3" bestFit="1" customWidth="1"/>
    <col min="31" max="31" width="9.140625" style="3"/>
    <col min="32" max="32" width="3.5703125" style="3" customWidth="1"/>
    <col min="33" max="16384" width="9.140625" style="3"/>
  </cols>
  <sheetData>
    <row r="1" spans="1:34" ht="15" x14ac:dyDescent="0.25">
      <c r="A1" s="2"/>
      <c r="B1" s="2"/>
      <c r="C1" s="7" t="s">
        <v>1</v>
      </c>
      <c r="D1" s="7"/>
      <c r="E1" s="7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34" x14ac:dyDescent="0.2">
      <c r="A2" s="2"/>
      <c r="B2" s="2"/>
      <c r="C2" s="8" t="s">
        <v>2</v>
      </c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W3" s="10"/>
      <c r="X3" s="10"/>
      <c r="Y3" s="10"/>
      <c r="Z3" s="10"/>
      <c r="AA3" s="10"/>
      <c r="AB3" s="10"/>
      <c r="AC3" s="131"/>
      <c r="AD3" s="10"/>
      <c r="AE3" s="10"/>
      <c r="AF3" s="10"/>
      <c r="AG3" s="10"/>
      <c r="AH3" s="10"/>
    </row>
    <row r="4" spans="1:34" s="5" customFormat="1" ht="12.75" customHeight="1" x14ac:dyDescent="0.25">
      <c r="A4" s="44"/>
      <c r="B4" s="44"/>
      <c r="C4" s="45" t="s">
        <v>197</v>
      </c>
      <c r="D4" s="6"/>
      <c r="E4" s="6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W4" s="101"/>
      <c r="X4" s="102"/>
      <c r="Y4" s="103"/>
      <c r="Z4" s="103"/>
      <c r="AA4" s="103"/>
      <c r="AB4" s="103"/>
      <c r="AC4" s="102"/>
      <c r="AD4" s="103"/>
      <c r="AE4" s="103"/>
      <c r="AF4" s="103"/>
      <c r="AG4" s="103"/>
      <c r="AH4" s="103"/>
    </row>
    <row r="5" spans="1:34" x14ac:dyDescent="0.2">
      <c r="B5" s="111"/>
      <c r="C5" s="10"/>
      <c r="D5" s="10"/>
      <c r="E5" s="10"/>
      <c r="F5" s="10"/>
      <c r="G5" s="10"/>
      <c r="H5" s="10"/>
      <c r="I5" s="10"/>
      <c r="J5" s="10"/>
      <c r="W5" s="10"/>
      <c r="X5" s="98"/>
      <c r="Y5" s="10"/>
      <c r="Z5" s="10"/>
      <c r="AA5" s="10"/>
      <c r="AB5" s="10"/>
      <c r="AC5" s="131"/>
      <c r="AD5" s="10"/>
      <c r="AE5" s="10"/>
      <c r="AF5" s="10"/>
      <c r="AG5" s="10"/>
      <c r="AH5" s="10"/>
    </row>
    <row r="6" spans="1:34" ht="12" customHeight="1" x14ac:dyDescent="0.2">
      <c r="A6" s="15"/>
      <c r="B6" s="46"/>
      <c r="C6" s="47"/>
      <c r="D6" s="47"/>
      <c r="E6" s="47"/>
      <c r="F6" s="47"/>
      <c r="G6" s="47"/>
      <c r="H6" s="48"/>
      <c r="I6" s="110"/>
      <c r="J6" s="115"/>
      <c r="K6" s="116"/>
      <c r="L6" s="116"/>
      <c r="M6" s="116"/>
      <c r="N6" s="116"/>
      <c r="O6" s="116"/>
      <c r="P6" s="116"/>
      <c r="Q6" s="116"/>
      <c r="R6" s="117"/>
      <c r="S6" s="10"/>
      <c r="T6" s="10"/>
      <c r="U6" s="10"/>
      <c r="V6" s="10"/>
      <c r="W6" s="10"/>
      <c r="X6" s="52"/>
      <c r="Y6" s="133" t="s">
        <v>244</v>
      </c>
      <c r="Z6" s="133"/>
      <c r="AA6" s="133"/>
      <c r="AB6" s="52"/>
      <c r="AC6" s="104"/>
      <c r="AD6" s="52"/>
      <c r="AE6" s="52"/>
      <c r="AF6" s="52"/>
      <c r="AG6" s="10"/>
      <c r="AH6" s="10"/>
    </row>
    <row r="7" spans="1:34" ht="12" customHeight="1" x14ac:dyDescent="0.25">
      <c r="A7" s="15"/>
      <c r="B7" s="145" t="s">
        <v>305</v>
      </c>
      <c r="C7" s="10"/>
      <c r="D7" s="10"/>
      <c r="E7" s="10"/>
      <c r="F7" s="10"/>
      <c r="G7" s="10"/>
      <c r="H7" s="11"/>
      <c r="I7" s="110"/>
      <c r="J7" s="120"/>
      <c r="K7" s="110"/>
      <c r="L7" s="110"/>
      <c r="M7" s="39"/>
      <c r="N7" s="108"/>
      <c r="O7" s="108"/>
      <c r="P7" s="106"/>
      <c r="Q7" s="106"/>
      <c r="R7" s="119"/>
      <c r="S7" s="20"/>
      <c r="T7" s="20"/>
      <c r="U7" s="10"/>
      <c r="V7" s="10"/>
      <c r="W7" s="10"/>
      <c r="X7" s="52"/>
      <c r="Y7" s="130" t="s">
        <v>245</v>
      </c>
      <c r="Z7" s="130"/>
      <c r="AA7" s="130"/>
      <c r="AB7" s="99"/>
      <c r="AC7" s="130"/>
      <c r="AD7" s="99"/>
      <c r="AE7" s="52"/>
      <c r="AF7" s="52"/>
      <c r="AG7" s="10"/>
      <c r="AH7" s="10"/>
    </row>
    <row r="8" spans="1:34" ht="12" customHeight="1" x14ac:dyDescent="0.25">
      <c r="A8" s="15"/>
      <c r="B8" s="145"/>
      <c r="C8" s="10"/>
      <c r="D8" s="10"/>
      <c r="E8" s="10"/>
      <c r="F8" s="10"/>
      <c r="G8" s="10"/>
      <c r="H8" s="11"/>
      <c r="I8" s="110"/>
      <c r="J8" s="120"/>
      <c r="K8" s="110"/>
      <c r="L8" s="110"/>
      <c r="M8" s="39"/>
      <c r="N8" s="108"/>
      <c r="O8" s="108"/>
      <c r="P8" s="110"/>
      <c r="Q8" s="110"/>
      <c r="R8" s="112"/>
      <c r="S8" s="20"/>
      <c r="T8" s="20"/>
      <c r="U8" s="10"/>
      <c r="V8" s="10"/>
      <c r="W8" s="10"/>
      <c r="X8" s="52"/>
      <c r="Y8" s="133" t="s">
        <v>246</v>
      </c>
      <c r="Z8" s="133"/>
      <c r="AA8" s="136">
        <v>2801</v>
      </c>
      <c r="AB8" s="3" t="s">
        <v>285</v>
      </c>
      <c r="AC8" s="104" t="str">
        <f>AA8&amp;AB8</f>
        <v xml:space="preserve">2801, </v>
      </c>
      <c r="AD8" s="104"/>
      <c r="AE8" s="52"/>
      <c r="AF8" s="52"/>
      <c r="AG8" s="10"/>
      <c r="AH8" s="10"/>
    </row>
    <row r="9" spans="1:34" ht="12" customHeight="1" x14ac:dyDescent="0.2">
      <c r="A9" s="15"/>
      <c r="B9" s="9"/>
      <c r="C9" s="39" t="s">
        <v>229</v>
      </c>
      <c r="D9" s="124"/>
      <c r="E9" s="125"/>
      <c r="F9" s="10"/>
      <c r="G9" s="10"/>
      <c r="H9" s="11"/>
      <c r="I9" s="110"/>
      <c r="J9" s="118"/>
      <c r="K9" s="39" t="s">
        <v>229</v>
      </c>
      <c r="L9" s="124"/>
      <c r="M9" s="125"/>
      <c r="N9" s="110"/>
      <c r="O9" s="127" t="s">
        <v>7</v>
      </c>
      <c r="P9" s="110"/>
      <c r="Q9" s="110"/>
      <c r="R9" s="113"/>
      <c r="S9" s="20"/>
      <c r="T9" s="20"/>
      <c r="U9" s="10"/>
      <c r="V9" s="10"/>
      <c r="W9" s="10"/>
      <c r="X9" s="52"/>
      <c r="Y9" s="133" t="s">
        <v>247</v>
      </c>
      <c r="Z9" s="133"/>
      <c r="AA9" s="136">
        <v>403</v>
      </c>
      <c r="AB9" s="3" t="s">
        <v>285</v>
      </c>
      <c r="AC9" s="104" t="str">
        <f>AC8&amp;AA9&amp;AB9</f>
        <v xml:space="preserve">2801, 403, </v>
      </c>
      <c r="AD9" s="104"/>
      <c r="AE9" s="105"/>
      <c r="AF9" s="52"/>
      <c r="AG9" s="10"/>
      <c r="AH9" s="10"/>
    </row>
    <row r="10" spans="1:34" ht="12" customHeight="1" x14ac:dyDescent="0.2">
      <c r="A10" s="15"/>
      <c r="B10" s="9"/>
      <c r="C10" s="10"/>
      <c r="D10" s="10"/>
      <c r="E10" s="10"/>
      <c r="F10" s="10"/>
      <c r="G10" s="10"/>
      <c r="H10" s="11"/>
      <c r="I10" s="110"/>
      <c r="J10" s="120"/>
      <c r="K10" s="110"/>
      <c r="L10" s="110"/>
      <c r="M10" s="39"/>
      <c r="N10" s="110"/>
      <c r="O10" s="110"/>
      <c r="P10" s="110"/>
      <c r="Q10" s="110"/>
      <c r="R10" s="113"/>
      <c r="S10" s="20"/>
      <c r="T10" s="20"/>
      <c r="U10" s="10"/>
      <c r="V10" s="10"/>
      <c r="W10" s="10"/>
      <c r="X10" s="52"/>
      <c r="Y10" s="133" t="s">
        <v>248</v>
      </c>
      <c r="Z10" s="133"/>
      <c r="AA10" s="136">
        <v>864</v>
      </c>
      <c r="AB10" s="3" t="s">
        <v>285</v>
      </c>
      <c r="AC10" s="104" t="str">
        <f t="shared" ref="AC10:AC25" si="0">AC9&amp;AA10&amp;AB10</f>
        <v xml:space="preserve">2801, 403, 864, </v>
      </c>
      <c r="AD10" s="104"/>
      <c r="AE10" s="105"/>
      <c r="AF10" s="52"/>
      <c r="AG10" s="10"/>
      <c r="AH10" s="10"/>
    </row>
    <row r="11" spans="1:34" ht="12" customHeight="1" x14ac:dyDescent="0.2">
      <c r="A11" s="15"/>
      <c r="B11" s="9"/>
      <c r="C11" s="10"/>
      <c r="D11" s="10"/>
      <c r="E11" s="10"/>
      <c r="F11" s="10"/>
      <c r="G11" s="10"/>
      <c r="H11" s="11"/>
      <c r="I11" s="110"/>
      <c r="J11" s="120"/>
      <c r="K11" s="110"/>
      <c r="L11" s="110"/>
      <c r="M11" s="110"/>
      <c r="N11" s="110"/>
      <c r="O11" s="110"/>
      <c r="P11" s="110"/>
      <c r="Q11" s="110"/>
      <c r="R11" s="113"/>
      <c r="S11" s="20"/>
      <c r="T11" s="20"/>
      <c r="U11" s="10"/>
      <c r="V11" s="10"/>
      <c r="W11" s="10"/>
      <c r="X11" s="52"/>
      <c r="Y11" s="133" t="s">
        <v>249</v>
      </c>
      <c r="Z11" s="133"/>
      <c r="AA11" s="136">
        <v>2676</v>
      </c>
      <c r="AB11" s="3" t="s">
        <v>285</v>
      </c>
      <c r="AC11" s="104" t="str">
        <f t="shared" si="0"/>
        <v xml:space="preserve">2801, 403, 864, 2676, </v>
      </c>
      <c r="AD11" s="104"/>
      <c r="AE11" s="105"/>
      <c r="AF11" s="52"/>
      <c r="AG11" s="10"/>
      <c r="AH11" s="10"/>
    </row>
    <row r="12" spans="1:34" ht="12" customHeight="1" x14ac:dyDescent="0.2">
      <c r="A12" s="15"/>
      <c r="B12" s="9"/>
      <c r="C12" s="110" t="s">
        <v>231</v>
      </c>
      <c r="D12" s="124"/>
      <c r="E12" s="125"/>
      <c r="F12" s="10"/>
      <c r="G12" s="10"/>
      <c r="H12" s="11"/>
      <c r="I12" s="110"/>
      <c r="J12" s="118"/>
      <c r="K12" s="110"/>
      <c r="L12" s="110"/>
      <c r="M12" s="110"/>
      <c r="N12" s="110"/>
      <c r="O12" s="110"/>
      <c r="P12" s="110"/>
      <c r="Q12" s="110"/>
      <c r="R12" s="113"/>
      <c r="S12" s="20"/>
      <c r="T12" s="20"/>
      <c r="U12" s="10"/>
      <c r="V12" s="10"/>
      <c r="W12" s="10"/>
      <c r="X12" s="52"/>
      <c r="Y12" s="133" t="s">
        <v>250</v>
      </c>
      <c r="Z12" s="133"/>
      <c r="AA12" s="136">
        <v>2541</v>
      </c>
      <c r="AB12" s="3" t="s">
        <v>285</v>
      </c>
      <c r="AC12" s="104" t="str">
        <f t="shared" si="0"/>
        <v xml:space="preserve">2801, 403, 864, 2676, 2541, </v>
      </c>
      <c r="AD12" s="52"/>
      <c r="AE12" s="52"/>
      <c r="AF12" s="52"/>
      <c r="AG12" s="10"/>
      <c r="AH12" s="10"/>
    </row>
    <row r="13" spans="1:34" ht="12" customHeight="1" x14ac:dyDescent="0.2">
      <c r="A13" s="15"/>
      <c r="B13" s="9"/>
      <c r="C13" s="110"/>
      <c r="D13" s="110"/>
      <c r="E13" s="110"/>
      <c r="F13" s="10"/>
      <c r="G13" s="10"/>
      <c r="H13" s="11"/>
      <c r="I13" s="110"/>
      <c r="J13" s="118"/>
      <c r="K13" s="110"/>
      <c r="L13" s="73" t="s">
        <v>236</v>
      </c>
      <c r="M13" s="73" t="s">
        <v>237</v>
      </c>
      <c r="N13" s="73" t="s">
        <v>238</v>
      </c>
      <c r="O13" s="73" t="s">
        <v>239</v>
      </c>
      <c r="P13" s="73" t="s">
        <v>240</v>
      </c>
      <c r="Q13" s="110"/>
      <c r="R13" s="113"/>
      <c r="S13" s="20"/>
      <c r="T13" s="20"/>
      <c r="U13" s="10"/>
      <c r="V13" s="10"/>
      <c r="W13" s="10"/>
      <c r="X13" s="52"/>
      <c r="Y13" s="133" t="s">
        <v>251</v>
      </c>
      <c r="Z13" s="133"/>
      <c r="AA13" s="136">
        <v>2448</v>
      </c>
      <c r="AB13" s="3" t="s">
        <v>285</v>
      </c>
      <c r="AC13" s="104" t="str">
        <f t="shared" si="0"/>
        <v xml:space="preserve">2801, 403, 864, 2676, 2541, 2448, </v>
      </c>
      <c r="AD13" s="52"/>
      <c r="AE13" s="52"/>
      <c r="AF13" s="52"/>
      <c r="AG13" s="10"/>
      <c r="AH13" s="10"/>
    </row>
    <row r="14" spans="1:34" ht="12" customHeight="1" x14ac:dyDescent="0.2">
      <c r="A14" s="15"/>
      <c r="B14" s="9"/>
      <c r="C14" s="110"/>
      <c r="D14" s="110"/>
      <c r="E14" s="110"/>
      <c r="F14" s="10"/>
      <c r="G14" s="10"/>
      <c r="H14" s="11"/>
      <c r="I14" s="110"/>
      <c r="J14" s="118"/>
      <c r="K14" s="129" t="s">
        <v>241</v>
      </c>
      <c r="L14" s="128"/>
      <c r="M14" s="128"/>
      <c r="N14" s="128"/>
      <c r="O14" s="128"/>
      <c r="P14" s="128"/>
      <c r="Q14" s="110"/>
      <c r="R14" s="113"/>
      <c r="S14" s="20"/>
      <c r="T14" s="20"/>
      <c r="U14" s="10"/>
      <c r="V14" s="10"/>
      <c r="W14" s="10"/>
      <c r="X14" s="52"/>
      <c r="Y14" s="133" t="s">
        <v>252</v>
      </c>
      <c r="AA14" s="133">
        <v>2987</v>
      </c>
      <c r="AB14" s="3" t="s">
        <v>285</v>
      </c>
      <c r="AC14" s="104" t="str">
        <f t="shared" si="0"/>
        <v xml:space="preserve">2801, 403, 864, 2676, 2541, 2448, 2987, </v>
      </c>
      <c r="AD14" s="52"/>
      <c r="AE14" s="52"/>
      <c r="AF14" s="52"/>
      <c r="AG14" s="10"/>
      <c r="AH14" s="10"/>
    </row>
    <row r="15" spans="1:34" ht="12" customHeight="1" x14ac:dyDescent="0.2">
      <c r="A15" s="15"/>
      <c r="B15" s="9"/>
      <c r="C15" s="110" t="s">
        <v>232</v>
      </c>
      <c r="D15" s="124"/>
      <c r="E15" s="125"/>
      <c r="F15" s="10"/>
      <c r="G15" s="10"/>
      <c r="H15" s="11"/>
      <c r="I15" s="110"/>
      <c r="J15" s="118"/>
      <c r="K15" s="129" t="s">
        <v>242</v>
      </c>
      <c r="L15" s="128"/>
      <c r="M15" s="128"/>
      <c r="N15" s="128"/>
      <c r="O15" s="128"/>
      <c r="P15" s="128"/>
      <c r="Q15" s="110"/>
      <c r="R15" s="113"/>
      <c r="S15" s="20"/>
      <c r="T15" s="20"/>
      <c r="U15" s="10"/>
      <c r="V15" s="10"/>
      <c r="W15" s="10"/>
      <c r="X15" s="52"/>
      <c r="Y15" s="133" t="s">
        <v>253</v>
      </c>
      <c r="Z15" s="133"/>
      <c r="AA15" s="136">
        <v>1096</v>
      </c>
      <c r="AB15" s="3" t="s">
        <v>285</v>
      </c>
      <c r="AC15" s="104" t="str">
        <f t="shared" si="0"/>
        <v xml:space="preserve">2801, 403, 864, 2676, 2541, 2448, 2987, 1096, </v>
      </c>
      <c r="AD15" s="52"/>
      <c r="AE15" s="52"/>
      <c r="AF15" s="52"/>
      <c r="AG15" s="10"/>
      <c r="AH15" s="10"/>
    </row>
    <row r="16" spans="1:34" ht="12" customHeight="1" x14ac:dyDescent="0.2">
      <c r="A16" s="15"/>
      <c r="B16" s="9"/>
      <c r="C16" s="110" t="s">
        <v>233</v>
      </c>
      <c r="D16" s="124"/>
      <c r="E16" s="125"/>
      <c r="F16" s="10"/>
      <c r="G16" s="10"/>
      <c r="H16" s="11"/>
      <c r="I16" s="110"/>
      <c r="J16" s="114"/>
      <c r="K16" s="129" t="s">
        <v>243</v>
      </c>
      <c r="L16" s="128"/>
      <c r="M16" s="128"/>
      <c r="N16" s="128"/>
      <c r="O16" s="128"/>
      <c r="P16" s="128"/>
      <c r="Q16" s="110"/>
      <c r="R16" s="119"/>
      <c r="S16" s="20"/>
      <c r="T16" s="20"/>
      <c r="U16" s="10"/>
      <c r="V16" s="10"/>
      <c r="W16" s="10"/>
      <c r="X16" s="10"/>
      <c r="Y16" s="92" t="s">
        <v>254</v>
      </c>
      <c r="Z16" s="92"/>
      <c r="AA16" s="136">
        <v>625</v>
      </c>
      <c r="AB16" s="3" t="s">
        <v>285</v>
      </c>
      <c r="AC16" s="104" t="str">
        <f t="shared" si="0"/>
        <v xml:space="preserve">2801, 403, 864, 2676, 2541, 2448, 2987, 1096, 625, </v>
      </c>
      <c r="AD16" s="10"/>
      <c r="AE16" s="10"/>
      <c r="AF16" s="10"/>
      <c r="AG16" s="10"/>
      <c r="AH16" s="10"/>
    </row>
    <row r="17" spans="1:34" ht="12" customHeight="1" x14ac:dyDescent="0.2">
      <c r="A17" s="15"/>
      <c r="B17" s="9"/>
      <c r="C17" s="110"/>
      <c r="D17" s="110"/>
      <c r="E17" s="110"/>
      <c r="F17" s="10"/>
      <c r="G17" s="10"/>
      <c r="H17" s="11"/>
      <c r="I17" s="110"/>
      <c r="J17" s="118"/>
      <c r="K17" s="110"/>
      <c r="L17" s="110"/>
      <c r="M17" s="110"/>
      <c r="N17" s="110"/>
      <c r="O17" s="110"/>
      <c r="P17" s="110"/>
      <c r="Q17" s="110"/>
      <c r="R17" s="119"/>
      <c r="S17" s="20"/>
      <c r="T17" s="20"/>
      <c r="U17" s="10"/>
      <c r="V17" s="10"/>
      <c r="W17" s="10"/>
      <c r="X17" s="10"/>
      <c r="Y17" s="92" t="s">
        <v>255</v>
      </c>
      <c r="Z17" s="92"/>
      <c r="AA17" s="136">
        <v>2871</v>
      </c>
      <c r="AB17" s="3" t="s">
        <v>285</v>
      </c>
      <c r="AC17" s="104" t="str">
        <f t="shared" si="0"/>
        <v xml:space="preserve">2801, 403, 864, 2676, 2541, 2448, 2987, 1096, 625, 2871, </v>
      </c>
      <c r="AD17" s="10"/>
      <c r="AE17" s="10"/>
      <c r="AF17" s="10"/>
      <c r="AG17" s="10"/>
      <c r="AH17" s="10"/>
    </row>
    <row r="18" spans="1:34" ht="12" customHeight="1" x14ac:dyDescent="0.2">
      <c r="A18" s="15"/>
      <c r="B18" s="9"/>
      <c r="C18" s="110" t="s">
        <v>234</v>
      </c>
      <c r="D18" s="124"/>
      <c r="E18" s="125"/>
      <c r="F18" s="10"/>
      <c r="G18" s="10"/>
      <c r="H18" s="11"/>
      <c r="I18" s="110"/>
      <c r="J18" s="118"/>
      <c r="K18" s="110"/>
      <c r="L18" s="110"/>
      <c r="M18" s="110"/>
      <c r="N18" s="110"/>
      <c r="O18" s="110"/>
      <c r="P18" s="110"/>
      <c r="Q18" s="110"/>
      <c r="R18" s="119"/>
      <c r="S18" s="10"/>
      <c r="T18" s="10"/>
      <c r="U18" s="10"/>
      <c r="V18" s="10"/>
      <c r="W18" s="10"/>
      <c r="X18" s="10"/>
      <c r="Y18" s="92" t="s">
        <v>256</v>
      </c>
      <c r="Z18" s="92"/>
      <c r="AA18" s="136">
        <v>2270</v>
      </c>
      <c r="AB18" s="3" t="s">
        <v>285</v>
      </c>
      <c r="AC18" s="104" t="str">
        <f t="shared" si="0"/>
        <v xml:space="preserve">2801, 403, 864, 2676, 2541, 2448, 2987, 1096, 625, 2871, 2270, </v>
      </c>
      <c r="AD18" s="10"/>
      <c r="AE18" s="10"/>
      <c r="AF18" s="10"/>
      <c r="AG18" s="10"/>
      <c r="AH18" s="10"/>
    </row>
    <row r="19" spans="1:34" ht="12" customHeight="1" x14ac:dyDescent="0.2">
      <c r="A19" s="15"/>
      <c r="B19" s="9"/>
      <c r="C19" s="110"/>
      <c r="D19" s="110"/>
      <c r="E19" s="110"/>
      <c r="F19" s="10"/>
      <c r="G19" s="10"/>
      <c r="H19" s="11"/>
      <c r="I19" s="110"/>
      <c r="J19" s="118"/>
      <c r="K19" s="110"/>
      <c r="L19" s="110"/>
      <c r="M19" s="110"/>
      <c r="N19" s="110"/>
      <c r="O19" s="110"/>
      <c r="P19" s="110"/>
      <c r="Q19" s="110"/>
      <c r="R19" s="119"/>
      <c r="S19" s="10"/>
      <c r="T19" s="10"/>
      <c r="U19" s="10"/>
      <c r="V19" s="10"/>
      <c r="W19" s="101"/>
      <c r="X19" s="102"/>
      <c r="Y19" s="92" t="s">
        <v>257</v>
      </c>
      <c r="Z19" s="92"/>
      <c r="AA19" s="136">
        <v>2219</v>
      </c>
      <c r="AB19" s="3" t="s">
        <v>285</v>
      </c>
      <c r="AC19" s="104" t="str">
        <f t="shared" si="0"/>
        <v xml:space="preserve">2801, 403, 864, 2676, 2541, 2448, 2987, 1096, 625, 2871, 2270, 2219, </v>
      </c>
      <c r="AD19" s="10"/>
      <c r="AE19" s="10"/>
      <c r="AF19" s="10"/>
      <c r="AG19" s="10"/>
      <c r="AH19" s="10"/>
    </row>
    <row r="20" spans="1:34" ht="12" customHeight="1" x14ac:dyDescent="0.2">
      <c r="A20" s="15"/>
      <c r="B20" s="9"/>
      <c r="C20" s="110"/>
      <c r="D20" s="110"/>
      <c r="F20" s="10"/>
      <c r="G20" s="10"/>
      <c r="H20" s="11"/>
      <c r="I20" s="110"/>
      <c r="J20" s="118"/>
      <c r="K20" s="110"/>
      <c r="L20" s="110"/>
      <c r="M20" s="110"/>
      <c r="N20" s="110"/>
      <c r="O20" s="110"/>
      <c r="P20" s="110"/>
      <c r="Q20" s="110"/>
      <c r="R20" s="119"/>
      <c r="S20" s="10"/>
      <c r="T20" s="10"/>
      <c r="U20" s="10"/>
      <c r="V20" s="10"/>
      <c r="W20" s="10"/>
      <c r="X20" s="10"/>
      <c r="Y20" s="92" t="s">
        <v>258</v>
      </c>
      <c r="Z20" s="92"/>
      <c r="AA20" s="136">
        <v>2644</v>
      </c>
      <c r="AB20" s="3" t="s">
        <v>285</v>
      </c>
      <c r="AC20" s="104" t="str">
        <f t="shared" si="0"/>
        <v xml:space="preserve">2801, 403, 864, 2676, 2541, 2448, 2987, 1096, 625, 2871, 2270, 2219, 2644, </v>
      </c>
      <c r="AD20" s="10"/>
      <c r="AE20" s="10"/>
      <c r="AF20" s="10"/>
      <c r="AG20" s="10"/>
      <c r="AH20" s="10"/>
    </row>
    <row r="21" spans="1:34" ht="12" customHeight="1" x14ac:dyDescent="0.2">
      <c r="A21" s="15"/>
      <c r="B21" s="9"/>
      <c r="C21" s="110"/>
      <c r="D21" s="110"/>
      <c r="E21" s="127" t="s">
        <v>235</v>
      </c>
      <c r="F21" s="10"/>
      <c r="G21" s="10"/>
      <c r="H21" s="11"/>
      <c r="I21" s="110"/>
      <c r="J21" s="118"/>
      <c r="K21" s="110"/>
      <c r="L21" s="110"/>
      <c r="M21" s="110"/>
      <c r="N21" s="110"/>
      <c r="O21" s="110"/>
      <c r="P21" s="110"/>
      <c r="Q21" s="110"/>
      <c r="R21" s="119"/>
      <c r="S21" s="10"/>
      <c r="T21" s="10"/>
      <c r="U21" s="10"/>
      <c r="V21" s="10"/>
      <c r="W21" s="10"/>
      <c r="X21" s="10"/>
      <c r="Y21" s="92" t="s">
        <v>259</v>
      </c>
      <c r="Z21" s="92"/>
      <c r="AA21" s="133">
        <v>2988</v>
      </c>
      <c r="AB21" s="3" t="s">
        <v>285</v>
      </c>
      <c r="AC21" s="104" t="str">
        <f t="shared" si="0"/>
        <v xml:space="preserve">2801, 403, 864, 2676, 2541, 2448, 2987, 1096, 625, 2871, 2270, 2219, 2644, 2988, </v>
      </c>
      <c r="AD21" s="106"/>
      <c r="AE21" s="10"/>
      <c r="AF21" s="10"/>
      <c r="AG21" s="10"/>
      <c r="AH21" s="10"/>
    </row>
    <row r="22" spans="1:34" ht="12" customHeight="1" x14ac:dyDescent="0.2">
      <c r="A22" s="15"/>
      <c r="B22" s="9"/>
      <c r="C22" s="10"/>
      <c r="D22" s="10"/>
      <c r="E22" s="10"/>
      <c r="F22" s="10"/>
      <c r="G22" s="10"/>
      <c r="H22" s="11"/>
      <c r="I22" s="110"/>
      <c r="J22" s="118"/>
      <c r="K22" s="110"/>
      <c r="L22" s="110"/>
      <c r="M22" s="110"/>
      <c r="N22" s="110"/>
      <c r="O22" s="110"/>
      <c r="P22" s="110"/>
      <c r="Q22" s="110"/>
      <c r="R22" s="119"/>
      <c r="S22" s="10"/>
      <c r="T22" s="10"/>
      <c r="U22" s="10"/>
      <c r="V22" s="10"/>
      <c r="W22" s="10"/>
      <c r="X22" s="10"/>
      <c r="Y22" s="92" t="s">
        <v>260</v>
      </c>
      <c r="AA22" s="92">
        <v>2989</v>
      </c>
      <c r="AB22" s="3" t="s">
        <v>285</v>
      </c>
      <c r="AC22" s="104" t="str">
        <f t="shared" si="0"/>
        <v xml:space="preserve">2801, 403, 864, 2676, 2541, 2448, 2987, 1096, 625, 2871, 2270, 2219, 2644, 2988, 2989, </v>
      </c>
      <c r="AD22" s="10"/>
      <c r="AE22" s="10"/>
      <c r="AF22" s="10"/>
      <c r="AG22" s="10"/>
      <c r="AH22" s="10"/>
    </row>
    <row r="23" spans="1:34" ht="12" customHeight="1" x14ac:dyDescent="0.2">
      <c r="A23" s="15"/>
      <c r="B23" s="12"/>
      <c r="C23" s="13"/>
      <c r="D23" s="13"/>
      <c r="E23" s="13"/>
      <c r="F23" s="13"/>
      <c r="G23" s="13"/>
      <c r="H23" s="14"/>
      <c r="I23" s="110"/>
      <c r="J23" s="118"/>
      <c r="K23" s="110"/>
      <c r="L23" s="110"/>
      <c r="M23" s="110"/>
      <c r="N23" s="110"/>
      <c r="O23" s="110"/>
      <c r="P23" s="110"/>
      <c r="Q23" s="110"/>
      <c r="R23" s="119"/>
      <c r="S23" s="20"/>
      <c r="T23" s="20"/>
      <c r="U23" s="10"/>
      <c r="V23" s="10"/>
      <c r="W23" s="10"/>
      <c r="X23" s="10"/>
      <c r="Y23" s="133" t="s">
        <v>261</v>
      </c>
      <c r="Z23" s="92"/>
      <c r="AA23" s="136">
        <v>2737</v>
      </c>
      <c r="AB23" s="3" t="s">
        <v>285</v>
      </c>
      <c r="AC23" s="104" t="str">
        <f t="shared" si="0"/>
        <v xml:space="preserve">2801, 403, 864, 2676, 2541, 2448, 2987, 1096, 625, 2871, 2270, 2219, 2644, 2988, 2989, 2737, </v>
      </c>
      <c r="AD23" s="10"/>
      <c r="AE23" s="10"/>
      <c r="AF23" s="10"/>
      <c r="AG23" s="10"/>
      <c r="AH23" s="10"/>
    </row>
    <row r="24" spans="1:34" ht="12" customHeight="1" x14ac:dyDescent="0.2">
      <c r="A24" s="15"/>
      <c r="I24" s="110"/>
      <c r="J24" s="126"/>
      <c r="K24" s="109"/>
      <c r="L24" s="109"/>
      <c r="M24" s="109"/>
      <c r="N24" s="109"/>
      <c r="O24" s="109"/>
      <c r="P24" s="110"/>
      <c r="Q24" s="110"/>
      <c r="R24" s="119"/>
      <c r="S24" s="20"/>
      <c r="T24" s="20"/>
      <c r="U24" s="10"/>
      <c r="V24" s="10"/>
      <c r="W24" s="10"/>
      <c r="X24" s="10"/>
      <c r="Y24" s="133" t="s">
        <v>262</v>
      </c>
      <c r="Z24" s="92"/>
      <c r="AA24" s="136">
        <v>2540</v>
      </c>
      <c r="AB24" s="3" t="s">
        <v>285</v>
      </c>
      <c r="AC24" s="104" t="str">
        <f t="shared" si="0"/>
        <v xml:space="preserve">2801, 403, 864, 2676, 2541, 2448, 2987, 1096, 625, 2871, 2270, 2219, 2644, 2988, 2989, 2737, 2540, </v>
      </c>
      <c r="AD24" s="10"/>
      <c r="AE24" s="10"/>
      <c r="AF24" s="10"/>
      <c r="AG24" s="10"/>
      <c r="AH24" s="10"/>
    </row>
    <row r="25" spans="1:34" ht="12" customHeight="1" x14ac:dyDescent="0.2">
      <c r="A25" s="15"/>
      <c r="B25" s="115"/>
      <c r="C25" s="116"/>
      <c r="D25" s="116"/>
      <c r="E25" s="116"/>
      <c r="F25" s="116"/>
      <c r="G25" s="116"/>
      <c r="H25" s="117"/>
      <c r="I25" s="110"/>
      <c r="J25" s="126"/>
      <c r="K25" s="109"/>
      <c r="L25" s="109"/>
      <c r="M25" s="109"/>
      <c r="N25" s="109"/>
      <c r="O25" s="109"/>
      <c r="P25" s="107"/>
      <c r="Q25" s="107"/>
      <c r="R25" s="119"/>
      <c r="S25" s="20"/>
      <c r="T25" s="20"/>
      <c r="U25" s="10"/>
      <c r="V25" s="10"/>
      <c r="W25" s="10"/>
      <c r="X25" s="10"/>
      <c r="Y25" s="133" t="s">
        <v>263</v>
      </c>
      <c r="Z25" s="92"/>
      <c r="AA25" s="136">
        <v>2464</v>
      </c>
      <c r="AC25" s="104" t="str">
        <f t="shared" si="0"/>
        <v>2801, 403, 864, 2676, 2541, 2448, 2987, 1096, 625, 2871, 2270, 2219, 2644, 2988, 2989, 2737, 2540, 2464</v>
      </c>
      <c r="AD25" s="10"/>
      <c r="AE25" s="10"/>
      <c r="AF25" s="10"/>
      <c r="AG25" s="10"/>
      <c r="AH25" s="10"/>
    </row>
    <row r="26" spans="1:34" ht="12" customHeight="1" x14ac:dyDescent="0.2">
      <c r="A26" s="15"/>
      <c r="B26" s="118"/>
      <c r="C26" s="110"/>
      <c r="D26" s="110"/>
      <c r="E26" s="110"/>
      <c r="F26" s="110"/>
      <c r="G26" s="110"/>
      <c r="H26" s="119"/>
      <c r="I26" s="110"/>
      <c r="J26" s="118"/>
      <c r="K26" s="110"/>
      <c r="L26" s="110"/>
      <c r="M26" s="110"/>
      <c r="N26" s="110"/>
      <c r="O26" s="110"/>
      <c r="P26" s="110"/>
      <c r="Q26" s="110"/>
      <c r="R26" s="119"/>
      <c r="S26" s="20"/>
      <c r="T26" s="20"/>
      <c r="U26" s="10"/>
      <c r="V26" s="10"/>
      <c r="W26" s="10"/>
      <c r="X26" s="10"/>
      <c r="Y26" s="133"/>
      <c r="Z26" s="92"/>
      <c r="AA26" s="134"/>
      <c r="AB26" s="10"/>
      <c r="AC26" s="131"/>
      <c r="AD26" s="10"/>
      <c r="AE26" s="10"/>
      <c r="AF26" s="10"/>
      <c r="AG26" s="10"/>
      <c r="AH26" s="10"/>
    </row>
    <row r="27" spans="1:34" ht="12" customHeight="1" x14ac:dyDescent="0.2">
      <c r="A27" s="15"/>
      <c r="B27" s="118"/>
      <c r="C27" s="39" t="s">
        <v>229</v>
      </c>
      <c r="D27" s="124"/>
      <c r="E27" s="125"/>
      <c r="F27" s="110"/>
      <c r="G27" s="110"/>
      <c r="H27" s="119"/>
      <c r="I27" s="110"/>
      <c r="J27" s="118"/>
      <c r="K27" s="110"/>
      <c r="L27" s="110"/>
      <c r="M27" s="110"/>
      <c r="N27" s="110"/>
      <c r="O27" s="110"/>
      <c r="P27" s="110"/>
      <c r="Q27" s="110"/>
      <c r="R27" s="119"/>
      <c r="S27" s="20"/>
      <c r="T27" s="20"/>
      <c r="U27" s="10"/>
      <c r="V27" s="10"/>
      <c r="W27" s="10"/>
      <c r="X27" s="10"/>
      <c r="Y27" s="92" t="s">
        <v>264</v>
      </c>
      <c r="Z27" s="92"/>
      <c r="AA27" s="92"/>
      <c r="AB27" s="10"/>
      <c r="AC27" s="131"/>
      <c r="AD27" s="10"/>
      <c r="AE27" s="10"/>
      <c r="AF27" s="10"/>
      <c r="AG27" s="10"/>
      <c r="AH27" s="10"/>
    </row>
    <row r="28" spans="1:34" ht="12" customHeight="1" x14ac:dyDescent="0.2">
      <c r="A28" s="15"/>
      <c r="B28" s="118"/>
      <c r="C28" s="39"/>
      <c r="D28" s="110"/>
      <c r="E28" s="110"/>
      <c r="F28" s="110"/>
      <c r="G28" s="110"/>
      <c r="H28" s="119"/>
      <c r="I28" s="110"/>
      <c r="J28" s="118"/>
      <c r="K28" s="110"/>
      <c r="L28" s="110"/>
      <c r="M28" s="110"/>
      <c r="N28" s="110"/>
      <c r="O28" s="110"/>
      <c r="P28" s="110"/>
      <c r="Q28" s="110"/>
      <c r="R28" s="119"/>
      <c r="S28" s="20"/>
      <c r="T28" s="20"/>
      <c r="U28" s="10"/>
      <c r="V28" s="10"/>
      <c r="W28" s="10"/>
      <c r="X28" s="10"/>
      <c r="Y28" s="92" t="s">
        <v>265</v>
      </c>
      <c r="Z28" s="92"/>
      <c r="AA28" s="92"/>
      <c r="AB28" s="10"/>
      <c r="AC28" s="131"/>
      <c r="AD28" s="10"/>
      <c r="AE28" s="10"/>
      <c r="AF28" s="10"/>
      <c r="AG28" s="10"/>
      <c r="AH28" s="10"/>
    </row>
    <row r="29" spans="1:34" ht="12" customHeight="1" x14ac:dyDescent="0.2">
      <c r="A29" s="15"/>
      <c r="B29" s="118"/>
      <c r="C29" s="39" t="s">
        <v>230</v>
      </c>
      <c r="D29" s="124"/>
      <c r="E29" s="125"/>
      <c r="F29" s="110"/>
      <c r="G29" s="110"/>
      <c r="H29" s="119"/>
      <c r="I29" s="110"/>
      <c r="J29" s="118"/>
      <c r="K29" s="110"/>
      <c r="L29" s="110"/>
      <c r="M29" s="110"/>
      <c r="N29" s="110"/>
      <c r="O29" s="110"/>
      <c r="P29" s="110"/>
      <c r="Q29" s="110"/>
      <c r="R29" s="119"/>
      <c r="S29" s="20"/>
      <c r="T29" s="20"/>
      <c r="U29" s="10"/>
      <c r="V29" s="10"/>
      <c r="W29" s="10"/>
      <c r="X29" s="10"/>
      <c r="Y29" s="92" t="s">
        <v>266</v>
      </c>
      <c r="Z29" s="92">
        <v>2987</v>
      </c>
      <c r="AA29" s="3" t="s">
        <v>285</v>
      </c>
      <c r="AB29" s="104" t="str">
        <f>Z29&amp;AA29</f>
        <v xml:space="preserve">2987, </v>
      </c>
      <c r="AC29" s="131"/>
      <c r="AD29" s="10"/>
      <c r="AE29" s="10"/>
      <c r="AF29" s="10"/>
      <c r="AG29" s="10"/>
      <c r="AH29" s="10"/>
    </row>
    <row r="30" spans="1:34" ht="12" customHeight="1" x14ac:dyDescent="0.2">
      <c r="A30" s="15"/>
      <c r="B30" s="118"/>
      <c r="C30" s="110"/>
      <c r="D30" s="110"/>
      <c r="E30" s="110"/>
      <c r="F30" s="110"/>
      <c r="G30" s="110"/>
      <c r="H30" s="119"/>
      <c r="I30" s="110"/>
      <c r="J30" s="121"/>
      <c r="K30" s="122"/>
      <c r="L30" s="122"/>
      <c r="M30" s="122"/>
      <c r="N30" s="122"/>
      <c r="O30" s="122"/>
      <c r="P30" s="122"/>
      <c r="Q30" s="122"/>
      <c r="R30" s="123"/>
      <c r="S30" s="20"/>
      <c r="T30" s="20"/>
      <c r="U30" s="10"/>
      <c r="V30" s="10"/>
      <c r="W30" s="10"/>
      <c r="X30" s="102"/>
      <c r="Y30" s="92" t="s">
        <v>267</v>
      </c>
      <c r="Z30" s="92">
        <v>358</v>
      </c>
      <c r="AA30" s="3" t="s">
        <v>285</v>
      </c>
      <c r="AB30" s="104" t="str">
        <f>AB29&amp;Z30&amp;AA30</f>
        <v xml:space="preserve">2987, 358, </v>
      </c>
      <c r="AC30" s="131"/>
      <c r="AD30" s="10"/>
      <c r="AE30" s="10"/>
      <c r="AF30" s="10"/>
      <c r="AG30" s="10"/>
      <c r="AH30" s="10"/>
    </row>
    <row r="31" spans="1:34" x14ac:dyDescent="0.2">
      <c r="A31" s="15"/>
      <c r="B31" s="118"/>
      <c r="C31" s="110"/>
      <c r="D31" s="110"/>
      <c r="E31" s="110"/>
      <c r="F31" s="110"/>
      <c r="G31" s="110"/>
      <c r="H31" s="119"/>
      <c r="I31" s="110"/>
      <c r="J31" s="20"/>
      <c r="K31" s="10"/>
      <c r="L31" s="10"/>
      <c r="M31" s="10"/>
      <c r="N31" s="10"/>
      <c r="O31" s="10"/>
      <c r="P31" s="10"/>
      <c r="Q31" s="10"/>
      <c r="R31" s="20"/>
      <c r="S31" s="20"/>
      <c r="T31" s="20"/>
      <c r="U31" s="10"/>
      <c r="V31" s="10"/>
      <c r="W31" s="10"/>
      <c r="X31" s="10"/>
      <c r="Y31" s="92" t="s">
        <v>268</v>
      </c>
      <c r="Z31" s="92">
        <v>962</v>
      </c>
      <c r="AA31" s="3" t="s">
        <v>285</v>
      </c>
      <c r="AB31" s="104" t="str">
        <f t="shared" ref="AB31:AB39" si="1">AB30&amp;Z31&amp;AA31</f>
        <v xml:space="preserve">2987, 358, 962, </v>
      </c>
      <c r="AC31" s="131"/>
      <c r="AD31" s="10"/>
      <c r="AE31" s="10"/>
      <c r="AF31" s="10"/>
      <c r="AG31" s="10"/>
      <c r="AH31" s="10"/>
    </row>
    <row r="32" spans="1:34" ht="14.25" customHeight="1" x14ac:dyDescent="0.2">
      <c r="A32" s="15"/>
      <c r="B32" s="118"/>
      <c r="C32" s="110" t="s">
        <v>231</v>
      </c>
      <c r="D32" s="124"/>
      <c r="E32" s="125"/>
      <c r="F32" s="110"/>
      <c r="G32" s="110"/>
      <c r="H32" s="119"/>
      <c r="I32" s="110"/>
      <c r="J32" s="20"/>
      <c r="K32" s="10"/>
      <c r="L32" s="10"/>
      <c r="M32" s="10"/>
      <c r="N32" s="10"/>
      <c r="O32" s="10"/>
      <c r="P32" s="10"/>
      <c r="Q32" s="10"/>
      <c r="R32" s="20"/>
      <c r="S32" s="20"/>
      <c r="T32" s="20"/>
      <c r="U32" s="10"/>
      <c r="V32" s="10"/>
      <c r="W32" s="10"/>
      <c r="X32" s="10"/>
      <c r="Y32" s="92" t="s">
        <v>269</v>
      </c>
      <c r="Z32" s="92">
        <v>1417</v>
      </c>
      <c r="AA32" s="3" t="s">
        <v>285</v>
      </c>
      <c r="AB32" s="104" t="str">
        <f t="shared" si="1"/>
        <v xml:space="preserve">2987, 358, 962, 1417, </v>
      </c>
      <c r="AC32" s="131"/>
      <c r="AD32" s="10"/>
      <c r="AE32" s="10"/>
      <c r="AF32" s="10"/>
      <c r="AG32" s="10"/>
      <c r="AH32" s="10"/>
    </row>
    <row r="33" spans="1:34" ht="14.25" customHeight="1" x14ac:dyDescent="0.2">
      <c r="A33" s="15"/>
      <c r="B33" s="118"/>
      <c r="C33" s="110"/>
      <c r="D33" s="110"/>
      <c r="E33" s="110"/>
      <c r="F33" s="110"/>
      <c r="G33" s="110"/>
      <c r="H33" s="119"/>
      <c r="I33" s="10"/>
      <c r="J33" s="20"/>
      <c r="K33" s="10"/>
      <c r="L33" s="10"/>
      <c r="M33" s="10"/>
      <c r="N33" s="10"/>
      <c r="O33" s="10"/>
      <c r="P33" s="10"/>
      <c r="Q33" s="10"/>
      <c r="R33" s="20"/>
      <c r="S33" s="20"/>
      <c r="T33" s="20"/>
      <c r="U33" s="10"/>
      <c r="V33" s="10"/>
      <c r="W33" s="10"/>
      <c r="X33" s="10"/>
      <c r="Y33" s="92" t="s">
        <v>270</v>
      </c>
      <c r="Z33" s="92">
        <v>2737</v>
      </c>
      <c r="AA33" s="3" t="s">
        <v>285</v>
      </c>
      <c r="AB33" s="104" t="str">
        <f t="shared" si="1"/>
        <v xml:space="preserve">2987, 358, 962, 1417, 2737, </v>
      </c>
      <c r="AC33" s="131"/>
      <c r="AD33" s="10"/>
      <c r="AE33" s="10"/>
      <c r="AF33" s="10"/>
      <c r="AG33" s="10"/>
      <c r="AH33" s="10"/>
    </row>
    <row r="34" spans="1:34" x14ac:dyDescent="0.2">
      <c r="A34" s="15"/>
      <c r="B34" s="118"/>
      <c r="C34" s="110"/>
      <c r="D34" s="110"/>
      <c r="E34" s="110"/>
      <c r="F34" s="110"/>
      <c r="G34" s="110"/>
      <c r="H34" s="119"/>
      <c r="I34" s="10"/>
      <c r="J34" s="20"/>
      <c r="K34" s="10"/>
      <c r="L34" s="10"/>
      <c r="M34" s="10"/>
      <c r="N34" s="10"/>
      <c r="O34" s="10"/>
      <c r="P34" s="10"/>
      <c r="Q34" s="10"/>
      <c r="R34" s="20"/>
      <c r="S34" s="20"/>
      <c r="T34" s="20"/>
      <c r="U34" s="10"/>
      <c r="V34" s="10"/>
      <c r="W34" s="10"/>
      <c r="X34" s="10"/>
      <c r="Y34" s="92" t="s">
        <v>271</v>
      </c>
      <c r="Z34" s="92">
        <v>518</v>
      </c>
      <c r="AA34" s="3" t="s">
        <v>285</v>
      </c>
      <c r="AB34" s="104" t="str">
        <f t="shared" si="1"/>
        <v xml:space="preserve">2987, 358, 962, 1417, 2737, 518, </v>
      </c>
      <c r="AC34" s="131"/>
      <c r="AD34" s="10"/>
      <c r="AE34" s="10"/>
      <c r="AF34" s="10"/>
      <c r="AG34" s="10"/>
      <c r="AH34" s="10"/>
    </row>
    <row r="35" spans="1:34" x14ac:dyDescent="0.2">
      <c r="A35" s="15"/>
      <c r="B35" s="118"/>
      <c r="C35" s="110" t="s">
        <v>232</v>
      </c>
      <c r="D35" s="124"/>
      <c r="E35" s="125"/>
      <c r="F35" s="110"/>
      <c r="G35" s="110"/>
      <c r="H35" s="119"/>
      <c r="I35" s="10"/>
      <c r="J35" s="20"/>
      <c r="K35" s="10"/>
      <c r="L35" s="10"/>
      <c r="M35" s="10"/>
      <c r="N35" s="10"/>
      <c r="O35" s="10"/>
      <c r="P35" s="10"/>
      <c r="Q35" s="10"/>
      <c r="R35" s="20"/>
      <c r="S35" s="20"/>
      <c r="T35" s="20"/>
      <c r="U35" s="10"/>
      <c r="V35" s="10"/>
      <c r="W35" s="10"/>
      <c r="X35" s="10"/>
      <c r="Y35" s="92" t="s">
        <v>272</v>
      </c>
      <c r="Z35" s="92">
        <v>551</v>
      </c>
      <c r="AA35" s="3" t="s">
        <v>285</v>
      </c>
      <c r="AB35" s="104" t="str">
        <f t="shared" si="1"/>
        <v xml:space="preserve">2987, 358, 962, 1417, 2737, 518, 551, </v>
      </c>
      <c r="AC35" s="131"/>
      <c r="AD35" s="10"/>
      <c r="AE35" s="10"/>
      <c r="AF35" s="10"/>
      <c r="AG35" s="10"/>
      <c r="AH35" s="10"/>
    </row>
    <row r="36" spans="1:34" x14ac:dyDescent="0.2">
      <c r="A36" s="15"/>
      <c r="B36" s="118"/>
      <c r="C36" s="110" t="s">
        <v>233</v>
      </c>
      <c r="D36" s="124"/>
      <c r="E36" s="125"/>
      <c r="F36" s="110"/>
      <c r="G36" s="110"/>
      <c r="H36" s="119"/>
      <c r="I36" s="10"/>
      <c r="J36" s="10"/>
      <c r="K36" s="10"/>
      <c r="L36" s="10"/>
      <c r="M36" s="10"/>
      <c r="N36" s="10"/>
      <c r="O36" s="10"/>
      <c r="P36" s="10"/>
      <c r="Q36" s="10"/>
      <c r="R36" s="100"/>
      <c r="S36" s="100"/>
      <c r="T36" s="20"/>
      <c r="U36" s="10"/>
      <c r="V36" s="10"/>
      <c r="W36" s="10"/>
      <c r="X36" s="10"/>
      <c r="Y36" s="92" t="s">
        <v>273</v>
      </c>
      <c r="Z36" s="92">
        <v>675</v>
      </c>
      <c r="AA36" s="3" t="s">
        <v>285</v>
      </c>
      <c r="AB36" s="104" t="str">
        <f t="shared" si="1"/>
        <v xml:space="preserve">2987, 358, 962, 1417, 2737, 518, 551, 675, </v>
      </c>
      <c r="AC36" s="131"/>
      <c r="AD36" s="10"/>
      <c r="AE36" s="10"/>
      <c r="AF36" s="10"/>
      <c r="AG36" s="10"/>
      <c r="AH36" s="10"/>
    </row>
    <row r="37" spans="1:34" x14ac:dyDescent="0.2">
      <c r="A37" s="15"/>
      <c r="B37" s="118"/>
      <c r="C37" s="110"/>
      <c r="D37" s="110"/>
      <c r="E37" s="110"/>
      <c r="F37" s="110"/>
      <c r="G37" s="110"/>
      <c r="H37" s="119"/>
      <c r="I37" s="10"/>
      <c r="J37" s="10"/>
      <c r="K37" s="10"/>
      <c r="L37" s="10"/>
      <c r="M37" s="10"/>
      <c r="N37" s="10"/>
      <c r="O37" s="10"/>
      <c r="P37" s="10"/>
      <c r="Q37" s="10"/>
      <c r="R37" s="100"/>
      <c r="S37" s="100"/>
      <c r="T37" s="20"/>
      <c r="U37" s="10"/>
      <c r="V37" s="10"/>
      <c r="W37" s="10"/>
      <c r="X37" s="10"/>
      <c r="Y37" s="92" t="s">
        <v>274</v>
      </c>
      <c r="Z37" s="92">
        <v>803</v>
      </c>
      <c r="AA37" s="3" t="s">
        <v>285</v>
      </c>
      <c r="AB37" s="104" t="str">
        <f t="shared" si="1"/>
        <v xml:space="preserve">2987, 358, 962, 1417, 2737, 518, 551, 675, 803, </v>
      </c>
      <c r="AC37" s="131"/>
      <c r="AD37" s="10"/>
      <c r="AE37" s="10"/>
      <c r="AF37" s="10"/>
      <c r="AG37" s="10"/>
      <c r="AH37" s="10"/>
    </row>
    <row r="38" spans="1:34" x14ac:dyDescent="0.2">
      <c r="A38" s="15"/>
      <c r="B38" s="118"/>
      <c r="C38" s="110" t="s">
        <v>234</v>
      </c>
      <c r="D38" s="124"/>
      <c r="E38" s="125"/>
      <c r="F38" s="29"/>
      <c r="G38" s="110"/>
      <c r="H38" s="119"/>
      <c r="I38" s="10"/>
      <c r="J38" s="10"/>
      <c r="K38" s="10"/>
      <c r="L38" s="10"/>
      <c r="M38" s="10"/>
      <c r="N38" s="10"/>
      <c r="O38" s="10"/>
      <c r="P38" s="10"/>
      <c r="Q38" s="10"/>
      <c r="R38" s="20"/>
      <c r="S38" s="20"/>
      <c r="T38" s="20"/>
      <c r="U38" s="10"/>
      <c r="V38" s="10"/>
      <c r="W38" s="10"/>
      <c r="X38" s="10"/>
      <c r="Y38" s="92" t="s">
        <v>275</v>
      </c>
      <c r="Z38" s="92">
        <v>1281</v>
      </c>
      <c r="AA38" s="3" t="s">
        <v>285</v>
      </c>
      <c r="AB38" s="104" t="str">
        <f t="shared" si="1"/>
        <v xml:space="preserve">2987, 358, 962, 1417, 2737, 518, 551, 675, 803, 1281, </v>
      </c>
      <c r="AC38" s="131"/>
      <c r="AD38" s="10"/>
      <c r="AE38" s="10"/>
      <c r="AF38" s="10"/>
      <c r="AG38" s="10"/>
      <c r="AH38" s="10"/>
    </row>
    <row r="39" spans="1:34" x14ac:dyDescent="0.2">
      <c r="A39" s="15"/>
      <c r="B39" s="118"/>
      <c r="C39" s="110"/>
      <c r="D39" s="110"/>
      <c r="E39" s="110"/>
      <c r="F39" s="110"/>
      <c r="G39" s="110"/>
      <c r="H39" s="11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92" t="s">
        <v>276</v>
      </c>
      <c r="Z39" s="92">
        <v>2270</v>
      </c>
      <c r="AB39" s="104" t="str">
        <f t="shared" si="1"/>
        <v>2987, 358, 962, 1417, 2737, 518, 551, 675, 803, 1281, 2270</v>
      </c>
      <c r="AC39" s="131"/>
      <c r="AD39" s="10"/>
      <c r="AE39" s="10"/>
      <c r="AF39" s="10"/>
      <c r="AG39" s="10"/>
      <c r="AH39" s="10"/>
    </row>
    <row r="40" spans="1:34" x14ac:dyDescent="0.2">
      <c r="B40" s="118"/>
      <c r="C40" s="110"/>
      <c r="D40" s="110"/>
      <c r="F40" s="110"/>
      <c r="G40" s="110"/>
      <c r="H40" s="11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92"/>
      <c r="Z40" s="92"/>
      <c r="AB40" s="104"/>
      <c r="AC40" s="131"/>
      <c r="AD40" s="10"/>
      <c r="AE40" s="10"/>
      <c r="AF40" s="10"/>
      <c r="AG40" s="10"/>
      <c r="AH40" s="10"/>
    </row>
    <row r="41" spans="1:34" x14ac:dyDescent="0.2">
      <c r="B41" s="118"/>
      <c r="C41" s="110"/>
      <c r="D41" s="110"/>
      <c r="E41" s="127" t="s">
        <v>235</v>
      </c>
      <c r="F41" s="110"/>
      <c r="G41" s="110"/>
      <c r="H41" s="11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92"/>
      <c r="Z41" s="92"/>
      <c r="AB41" s="104"/>
      <c r="AC41" s="131"/>
      <c r="AD41" s="10"/>
      <c r="AE41" s="10"/>
      <c r="AF41" s="10"/>
      <c r="AG41" s="10"/>
      <c r="AH41" s="10"/>
    </row>
    <row r="42" spans="1:34" x14ac:dyDescent="0.2">
      <c r="B42" s="118"/>
      <c r="C42" s="110"/>
      <c r="D42" s="110"/>
      <c r="E42" s="110"/>
      <c r="F42" s="110"/>
      <c r="G42" s="110"/>
      <c r="H42" s="11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2" t="s">
        <v>236</v>
      </c>
      <c r="Z42" s="92"/>
      <c r="AB42" s="104"/>
      <c r="AC42" s="131"/>
      <c r="AD42" s="10"/>
      <c r="AE42" s="10"/>
      <c r="AF42" s="10"/>
      <c r="AG42" s="10"/>
      <c r="AH42" s="10"/>
    </row>
    <row r="43" spans="1:34" x14ac:dyDescent="0.2">
      <c r="B43" s="118"/>
      <c r="C43" s="110"/>
      <c r="D43" s="110"/>
      <c r="E43" s="110"/>
      <c r="F43" s="110"/>
      <c r="G43" s="110"/>
      <c r="H43" s="11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Y43" s="135" t="s">
        <v>277</v>
      </c>
      <c r="Z43" s="135"/>
      <c r="AB43" s="104"/>
    </row>
    <row r="44" spans="1:34" x14ac:dyDescent="0.2">
      <c r="B44" s="118"/>
      <c r="C44" s="110"/>
      <c r="D44" s="110"/>
      <c r="E44" s="110"/>
      <c r="F44" s="110"/>
      <c r="G44" s="110"/>
      <c r="H44" s="119"/>
      <c r="I44" s="10"/>
      <c r="J44" s="10"/>
      <c r="K44" s="10"/>
      <c r="L44" s="10"/>
      <c r="M44" s="10"/>
      <c r="N44" s="10"/>
      <c r="O44" s="10"/>
      <c r="P44" s="10"/>
      <c r="Q44" s="10"/>
      <c r="Y44" s="135" t="s">
        <v>278</v>
      </c>
      <c r="Z44" s="135">
        <v>2805</v>
      </c>
      <c r="AA44" s="3" t="s">
        <v>285</v>
      </c>
      <c r="AB44" s="104" t="str">
        <f>Z44&amp;AA44</f>
        <v xml:space="preserve">2805, </v>
      </c>
      <c r="AC44" s="131"/>
    </row>
    <row r="45" spans="1:34" x14ac:dyDescent="0.2">
      <c r="B45" s="118"/>
      <c r="C45" s="110"/>
      <c r="D45" s="110"/>
      <c r="E45" s="110"/>
      <c r="F45" s="110"/>
      <c r="G45" s="110"/>
      <c r="H45" s="119"/>
      <c r="I45" s="10"/>
      <c r="K45" s="10"/>
      <c r="L45" s="10"/>
      <c r="M45" s="10"/>
      <c r="N45" s="10"/>
      <c r="O45" s="10"/>
      <c r="P45" s="10"/>
      <c r="Q45" s="10"/>
      <c r="Y45" s="135" t="s">
        <v>279</v>
      </c>
      <c r="Z45" s="135">
        <v>2830</v>
      </c>
      <c r="AA45" s="3" t="s">
        <v>285</v>
      </c>
      <c r="AB45" s="104" t="str">
        <f>AB44&amp;Z45&amp;AA45</f>
        <v xml:space="preserve">2805, 2830, </v>
      </c>
      <c r="AC45" s="131"/>
    </row>
    <row r="46" spans="1:34" x14ac:dyDescent="0.2">
      <c r="B46" s="121"/>
      <c r="C46" s="122"/>
      <c r="D46" s="122"/>
      <c r="E46" s="122"/>
      <c r="F46" s="122"/>
      <c r="G46" s="122"/>
      <c r="H46" s="123"/>
      <c r="K46" s="10"/>
      <c r="L46" s="10"/>
      <c r="M46" s="10"/>
      <c r="N46" s="10"/>
      <c r="O46" s="10"/>
      <c r="P46" s="10"/>
      <c r="Q46" s="10"/>
      <c r="Y46" s="135" t="s">
        <v>280</v>
      </c>
      <c r="Z46" s="135">
        <v>2971</v>
      </c>
      <c r="AA46" s="3" t="s">
        <v>285</v>
      </c>
      <c r="AB46" s="104" t="str">
        <f t="shared" ref="AB46:AB50" si="2">AB45&amp;Z46&amp;AA46</f>
        <v xml:space="preserve">2805, 2830, 2971, </v>
      </c>
      <c r="AC46" s="131"/>
    </row>
    <row r="47" spans="1:34" x14ac:dyDescent="0.2">
      <c r="Y47" s="135" t="s">
        <v>281</v>
      </c>
      <c r="Z47" s="135">
        <v>2058</v>
      </c>
      <c r="AA47" s="3" t="s">
        <v>285</v>
      </c>
      <c r="AB47" s="104" t="str">
        <f t="shared" si="2"/>
        <v xml:space="preserve">2805, 2830, 2971, 2058, </v>
      </c>
      <c r="AC47" s="131"/>
    </row>
    <row r="48" spans="1:34" x14ac:dyDescent="0.2">
      <c r="K48" s="82"/>
      <c r="L48" s="82"/>
      <c r="M48" s="82"/>
      <c r="N48" s="82"/>
      <c r="O48" s="82"/>
      <c r="P48" s="82"/>
      <c r="Q48" s="82"/>
      <c r="Y48" s="135" t="s">
        <v>282</v>
      </c>
      <c r="Z48" s="135">
        <v>1842</v>
      </c>
      <c r="AA48" s="3" t="s">
        <v>285</v>
      </c>
      <c r="AB48" s="104" t="str">
        <f t="shared" si="2"/>
        <v xml:space="preserve">2805, 2830, 2971, 2058, 1842, </v>
      </c>
      <c r="AC48" s="131"/>
    </row>
    <row r="49" spans="25:29" x14ac:dyDescent="0.2">
      <c r="Y49" s="135" t="s">
        <v>283</v>
      </c>
      <c r="Z49" s="135">
        <v>2049</v>
      </c>
      <c r="AA49" s="3" t="s">
        <v>285</v>
      </c>
      <c r="AB49" s="104" t="str">
        <f t="shared" si="2"/>
        <v xml:space="preserve">2805, 2830, 2971, 2058, 1842, 2049, </v>
      </c>
      <c r="AC49" s="131"/>
    </row>
    <row r="50" spans="25:29" x14ac:dyDescent="0.2">
      <c r="Y50" s="135" t="s">
        <v>284</v>
      </c>
      <c r="Z50" s="135">
        <v>2975</v>
      </c>
      <c r="AB50" s="104" t="str">
        <f t="shared" si="2"/>
        <v>2805, 2830, 2971, 2058, 1842, 2049, 2975</v>
      </c>
      <c r="AC50" s="131"/>
    </row>
    <row r="51" spans="25:29" x14ac:dyDescent="0.2">
      <c r="Y51" s="135"/>
      <c r="Z51" s="135"/>
      <c r="AB51" s="104"/>
      <c r="AC51" s="131"/>
    </row>
    <row r="52" spans="25:29" x14ac:dyDescent="0.2">
      <c r="Y52" s="135"/>
      <c r="Z52" s="135"/>
      <c r="AB52" s="104"/>
      <c r="AC52" s="131"/>
    </row>
    <row r="53" spans="25:29" x14ac:dyDescent="0.2">
      <c r="Y53" s="135"/>
      <c r="Z53" s="135"/>
      <c r="AB53" s="104"/>
      <c r="AC53" s="131"/>
    </row>
    <row r="54" spans="25:29" x14ac:dyDescent="0.2">
      <c r="Y54" s="135"/>
      <c r="Z54" s="135"/>
      <c r="AB54" s="104"/>
      <c r="AC54" s="1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R70"/>
  <sheetViews>
    <sheetView zoomScale="85" zoomScaleNormal="85" workbookViewId="0">
      <selection activeCell="N34" sqref="N34"/>
    </sheetView>
  </sheetViews>
  <sheetFormatPr defaultRowHeight="15" x14ac:dyDescent="0.25"/>
  <cols>
    <col min="1" max="1" width="9.140625" style="146"/>
    <col min="2" max="2" width="17.85546875" style="146" bestFit="1" customWidth="1"/>
    <col min="3" max="3" width="20.140625" style="146" bestFit="1" customWidth="1"/>
    <col min="4" max="5" width="9.140625" style="146"/>
    <col min="6" max="6" width="17.85546875" style="146" bestFit="1" customWidth="1"/>
    <col min="7" max="7" width="20.140625" style="146" bestFit="1" customWidth="1"/>
    <col min="8" max="9" width="9.140625" style="146"/>
    <col min="10" max="10" width="17.85546875" style="146" bestFit="1" customWidth="1"/>
    <col min="11" max="11" width="20.140625" style="146" bestFit="1" customWidth="1"/>
    <col min="12" max="12" width="17.85546875" style="146" bestFit="1" customWidth="1"/>
    <col min="13" max="13" width="9.140625" style="146"/>
    <col min="14" max="14" width="17.85546875" style="146" bestFit="1" customWidth="1"/>
    <col min="15" max="15" width="20.140625" style="146" bestFit="1" customWidth="1"/>
    <col min="16" max="16384" width="9.140625" style="146"/>
  </cols>
  <sheetData>
    <row r="2" spans="2:18" x14ac:dyDescent="0.25">
      <c r="M2" s="148"/>
    </row>
    <row r="3" spans="2:18" x14ac:dyDescent="0.25">
      <c r="C3" s="148">
        <v>41944</v>
      </c>
      <c r="G3" s="148">
        <v>41944</v>
      </c>
      <c r="K3" s="148">
        <v>41944</v>
      </c>
      <c r="O3" s="148">
        <v>41944</v>
      </c>
    </row>
    <row r="4" spans="2:18" x14ac:dyDescent="0.25">
      <c r="C4" s="146" t="s">
        <v>306</v>
      </c>
      <c r="G4" s="146" t="s">
        <v>306</v>
      </c>
      <c r="K4" s="146" t="s">
        <v>306</v>
      </c>
      <c r="O4" s="146" t="s">
        <v>306</v>
      </c>
    </row>
    <row r="5" spans="2:18" x14ac:dyDescent="0.25">
      <c r="C5" s="146">
        <f>COUNT(C8:C37)</f>
        <v>29</v>
      </c>
      <c r="G5" s="146">
        <f>COUNT(G8:G58)</f>
        <v>50</v>
      </c>
      <c r="K5" s="146">
        <f>COUNT(K8:K58)</f>
        <v>50</v>
      </c>
      <c r="M5" s="147"/>
      <c r="O5" s="146">
        <f>COUNT(O8:O58)</f>
        <v>20</v>
      </c>
      <c r="R5" s="146">
        <f>O5+K5+G5+C5</f>
        <v>149</v>
      </c>
    </row>
    <row r="6" spans="2:18" x14ac:dyDescent="0.25">
      <c r="C6" s="146" t="s">
        <v>307</v>
      </c>
      <c r="G6" s="146" t="s">
        <v>310</v>
      </c>
      <c r="K6" s="146" t="s">
        <v>32</v>
      </c>
      <c r="L6" s="149"/>
      <c r="M6" s="150"/>
      <c r="O6" s="146" t="s">
        <v>311</v>
      </c>
    </row>
    <row r="7" spans="2:18" x14ac:dyDescent="0.25">
      <c r="C7" s="147" t="s">
        <v>308</v>
      </c>
      <c r="G7" s="147" t="s">
        <v>309</v>
      </c>
      <c r="K7" s="147" t="s">
        <v>312</v>
      </c>
      <c r="L7" s="149"/>
      <c r="M7" s="150"/>
      <c r="O7" s="147" t="s">
        <v>313</v>
      </c>
    </row>
    <row r="8" spans="2:18" x14ac:dyDescent="0.25">
      <c r="B8" s="149">
        <f t="array" ref="B8:C37">_xll.PICompDat('80Cycles'!$C$7,'80Cycles'!$C$3,'80Cycles'!$C$4,9,"PI_SERVER","inside")</f>
        <v>41958.753472222219</v>
      </c>
      <c r="C8" s="150">
        <v>1</v>
      </c>
      <c r="F8" s="149">
        <f t="array" ref="F8:G58">_xll.PICompDat('80Cycles'!$G$7,'80Cycles'!$C$3,'80Cycles'!$C$4,9,"PI_SERVER","inside")</f>
        <v>41944.270833333336</v>
      </c>
      <c r="G8" s="150">
        <v>57</v>
      </c>
      <c r="J8" s="149">
        <f t="array" ref="J8:K58">_xll.PICompDat('80Cycles'!$K$7,'80Cycles'!$C$3,'80Cycles'!$C$4,9,"PI_SERVER","inside")</f>
        <v>41944.465277777781</v>
      </c>
      <c r="K8" s="150">
        <v>18</v>
      </c>
      <c r="L8" s="149"/>
      <c r="M8" s="150"/>
      <c r="N8" s="149">
        <f t="array" ref="N8:O28">_xll.PICompDat('80Cycles'!$O$7,'80Cycles'!$C$3,'80Cycles'!$C$4,9,"PI_SERVER","inside")</f>
        <v>41944.149305555555</v>
      </c>
      <c r="O8" s="150">
        <v>281</v>
      </c>
    </row>
    <row r="9" spans="2:18" x14ac:dyDescent="0.25">
      <c r="B9" s="149">
        <v>41959.361111111109</v>
      </c>
      <c r="C9" s="150">
        <v>2</v>
      </c>
      <c r="F9" s="149">
        <v>41944.818055555559</v>
      </c>
      <c r="G9" s="150">
        <v>58</v>
      </c>
      <c r="J9" s="149">
        <v>41945.02847222222</v>
      </c>
      <c r="K9" s="150">
        <v>19</v>
      </c>
      <c r="L9" s="149"/>
      <c r="M9" s="150"/>
      <c r="N9" s="149">
        <v>41944.572916666664</v>
      </c>
      <c r="O9" s="150">
        <v>282</v>
      </c>
    </row>
    <row r="10" spans="2:18" x14ac:dyDescent="0.25">
      <c r="B10" s="149">
        <v>41959.918749999997</v>
      </c>
      <c r="C10" s="150">
        <v>3</v>
      </c>
      <c r="F10" s="149">
        <v>41945.34375</v>
      </c>
      <c r="G10" s="150">
        <v>59</v>
      </c>
      <c r="J10" s="149">
        <v>41947.090277777781</v>
      </c>
      <c r="K10" s="150">
        <v>20</v>
      </c>
      <c r="L10" s="149"/>
      <c r="M10" s="150"/>
      <c r="N10" s="149">
        <v>41945.171527777777</v>
      </c>
      <c r="O10" s="150">
        <v>283</v>
      </c>
    </row>
    <row r="11" spans="2:18" x14ac:dyDescent="0.25">
      <c r="B11" s="149">
        <v>41960.447916666664</v>
      </c>
      <c r="C11" s="150">
        <v>4</v>
      </c>
      <c r="F11" s="149">
        <v>41947.222222222219</v>
      </c>
      <c r="G11" s="150">
        <v>60</v>
      </c>
      <c r="J11" s="149">
        <v>41947.583333333336</v>
      </c>
      <c r="K11" s="150">
        <v>21</v>
      </c>
      <c r="L11" s="149"/>
      <c r="M11" s="150"/>
      <c r="N11" s="149">
        <v>41947.381944444445</v>
      </c>
      <c r="O11" s="150">
        <v>284</v>
      </c>
    </row>
    <row r="12" spans="2:18" x14ac:dyDescent="0.25">
      <c r="B12" s="149">
        <v>41961.0625</v>
      </c>
      <c r="C12" s="150">
        <v>5</v>
      </c>
      <c r="F12" s="149">
        <v>41948.208333333336</v>
      </c>
      <c r="G12" s="150">
        <v>61</v>
      </c>
      <c r="J12" s="149">
        <v>41948.570138888892</v>
      </c>
      <c r="K12" s="150">
        <v>22</v>
      </c>
      <c r="L12" s="149"/>
      <c r="M12" s="150"/>
      <c r="N12" s="149">
        <v>41948.409722222219</v>
      </c>
      <c r="O12" s="150">
        <v>285</v>
      </c>
    </row>
    <row r="13" spans="2:18" x14ac:dyDescent="0.25">
      <c r="B13" s="149">
        <v>41961.456944444442</v>
      </c>
      <c r="C13" s="150">
        <v>6</v>
      </c>
      <c r="F13" s="149">
        <v>41948.768055555556</v>
      </c>
      <c r="G13" s="150">
        <v>62</v>
      </c>
      <c r="J13" s="149">
        <v>41949.138888888891</v>
      </c>
      <c r="K13" s="150">
        <v>23</v>
      </c>
      <c r="L13" s="149"/>
      <c r="M13" s="150"/>
      <c r="N13" s="149">
        <v>41948.993055555555</v>
      </c>
      <c r="O13" s="150">
        <v>286</v>
      </c>
    </row>
    <row r="14" spans="2:18" x14ac:dyDescent="0.25">
      <c r="B14" s="149">
        <v>41961.904861111114</v>
      </c>
      <c r="C14" s="150">
        <v>7</v>
      </c>
      <c r="F14" s="149">
        <v>41949.374305555553</v>
      </c>
      <c r="G14" s="150">
        <v>63</v>
      </c>
      <c r="J14" s="149">
        <v>41949.769444444442</v>
      </c>
      <c r="K14" s="150">
        <v>24</v>
      </c>
      <c r="L14" s="149"/>
      <c r="M14" s="150"/>
      <c r="N14" s="149">
        <v>41949.52847222222</v>
      </c>
      <c r="O14" s="150">
        <v>287</v>
      </c>
    </row>
    <row r="15" spans="2:18" x14ac:dyDescent="0.25">
      <c r="B15" s="149">
        <v>41962.462500000001</v>
      </c>
      <c r="C15" s="150">
        <v>8</v>
      </c>
      <c r="F15" s="149">
        <v>41949.989583333336</v>
      </c>
      <c r="G15" s="150">
        <v>64</v>
      </c>
      <c r="J15" s="149">
        <v>41950.450694444444</v>
      </c>
      <c r="K15" s="150">
        <v>25</v>
      </c>
      <c r="L15" s="149"/>
      <c r="M15" s="150"/>
      <c r="N15" s="149">
        <v>41950.145833333336</v>
      </c>
      <c r="O15" s="150">
        <v>288</v>
      </c>
    </row>
    <row r="16" spans="2:18" x14ac:dyDescent="0.25">
      <c r="B16" s="149">
        <v>41963.079861111109</v>
      </c>
      <c r="C16" s="150">
        <v>9</v>
      </c>
      <c r="F16" s="149">
        <v>41950.836805555555</v>
      </c>
      <c r="G16" s="150">
        <v>65</v>
      </c>
      <c r="J16" s="149">
        <v>41951.185416666667</v>
      </c>
      <c r="K16" s="150">
        <v>26</v>
      </c>
      <c r="L16" s="149"/>
      <c r="M16" s="150"/>
      <c r="N16" s="149">
        <v>41950.635416666664</v>
      </c>
      <c r="O16" s="150">
        <v>289</v>
      </c>
    </row>
    <row r="17" spans="2:15" x14ac:dyDescent="0.25">
      <c r="B17" s="149">
        <v>41963.590277777781</v>
      </c>
      <c r="C17" s="150">
        <v>10</v>
      </c>
      <c r="F17" s="149">
        <v>41951.334027777775</v>
      </c>
      <c r="G17" s="150">
        <v>66</v>
      </c>
      <c r="J17" s="149">
        <v>41951.57708333333</v>
      </c>
      <c r="K17" s="150">
        <v>27</v>
      </c>
      <c r="L17" s="149"/>
      <c r="M17" s="150"/>
      <c r="N17" s="149">
        <v>41951.104166666664</v>
      </c>
      <c r="O17" s="150">
        <v>290</v>
      </c>
    </row>
    <row r="18" spans="2:15" x14ac:dyDescent="0.25">
      <c r="B18" s="149">
        <v>41964.163194444445</v>
      </c>
      <c r="C18" s="150">
        <v>11</v>
      </c>
      <c r="F18" s="149">
        <v>41951.680555555555</v>
      </c>
      <c r="G18" s="150">
        <v>67</v>
      </c>
      <c r="J18" s="149">
        <v>41952.072916666664</v>
      </c>
      <c r="K18" s="150">
        <v>28</v>
      </c>
      <c r="L18" s="149"/>
      <c r="M18" s="150"/>
      <c r="N18" s="149">
        <v>41951.856944444444</v>
      </c>
      <c r="O18" s="150">
        <v>291</v>
      </c>
    </row>
    <row r="19" spans="2:15" x14ac:dyDescent="0.25">
      <c r="B19" s="149">
        <v>41964.680555555555</v>
      </c>
      <c r="C19" s="150">
        <v>12</v>
      </c>
      <c r="F19" s="149">
        <v>41952.25</v>
      </c>
      <c r="G19" s="150">
        <v>68</v>
      </c>
      <c r="J19" s="149">
        <v>41952.663194444445</v>
      </c>
      <c r="K19" s="150">
        <v>29</v>
      </c>
      <c r="L19" s="149"/>
      <c r="M19" s="150"/>
      <c r="N19" s="149">
        <v>41952.491666666669</v>
      </c>
      <c r="O19" s="150">
        <v>292</v>
      </c>
    </row>
    <row r="20" spans="2:15" x14ac:dyDescent="0.25">
      <c r="B20" s="149">
        <v>41965.135416666664</v>
      </c>
      <c r="C20" s="150">
        <v>13</v>
      </c>
      <c r="F20" s="149">
        <v>41952.80972222222</v>
      </c>
      <c r="G20" s="150">
        <v>69</v>
      </c>
      <c r="J20" s="149">
        <v>41953.134722222225</v>
      </c>
      <c r="K20" s="150">
        <v>30</v>
      </c>
      <c r="L20" s="149"/>
      <c r="M20" s="150"/>
      <c r="N20" s="149">
        <v>41953.055555555555</v>
      </c>
      <c r="O20" s="150">
        <v>293</v>
      </c>
    </row>
    <row r="21" spans="2:15" x14ac:dyDescent="0.25">
      <c r="B21" s="149">
        <v>41966.088888888888</v>
      </c>
      <c r="C21" s="150">
        <v>14</v>
      </c>
      <c r="F21" s="149">
        <v>41953.340277777781</v>
      </c>
      <c r="G21" s="150">
        <v>70</v>
      </c>
      <c r="J21" s="149">
        <v>41953.668055555558</v>
      </c>
      <c r="K21" s="150">
        <v>31</v>
      </c>
      <c r="L21" s="149"/>
      <c r="M21" s="150"/>
      <c r="N21" s="149">
        <v>41953.491666666669</v>
      </c>
      <c r="O21" s="150">
        <v>294</v>
      </c>
    </row>
    <row r="22" spans="2:15" x14ac:dyDescent="0.25">
      <c r="B22" s="149">
        <v>41966.7</v>
      </c>
      <c r="C22" s="150">
        <v>15</v>
      </c>
      <c r="F22" s="149">
        <v>41953.892361111109</v>
      </c>
      <c r="G22" s="150">
        <v>71</v>
      </c>
      <c r="J22" s="149">
        <v>41954.243055555555</v>
      </c>
      <c r="K22" s="150">
        <v>32</v>
      </c>
      <c r="L22" s="149"/>
      <c r="M22" s="150"/>
      <c r="N22" s="149">
        <v>41954.052083333336</v>
      </c>
      <c r="O22" s="150">
        <v>295</v>
      </c>
    </row>
    <row r="23" spans="2:15" x14ac:dyDescent="0.25">
      <c r="B23" s="149">
        <v>41967.222222222219</v>
      </c>
      <c r="C23" s="150">
        <v>16</v>
      </c>
      <c r="F23" s="149">
        <v>41954.368055555555</v>
      </c>
      <c r="G23" s="150">
        <v>72</v>
      </c>
      <c r="J23" s="149">
        <v>41954.802083333336</v>
      </c>
      <c r="K23" s="150">
        <v>33</v>
      </c>
      <c r="L23" s="149"/>
      <c r="M23" s="150"/>
      <c r="N23" s="149">
        <v>41954.545138888891</v>
      </c>
      <c r="O23" s="150">
        <v>296</v>
      </c>
    </row>
    <row r="24" spans="2:15" x14ac:dyDescent="0.25">
      <c r="B24" s="149">
        <v>41967.788194444445</v>
      </c>
      <c r="C24" s="150">
        <v>17</v>
      </c>
      <c r="F24" s="149">
        <v>41955.411805555559</v>
      </c>
      <c r="G24" s="150">
        <v>73</v>
      </c>
      <c r="J24" s="149">
        <v>41955.730555555558</v>
      </c>
      <c r="K24" s="150">
        <v>34</v>
      </c>
      <c r="L24" s="149"/>
      <c r="M24" s="150"/>
      <c r="N24" s="149">
        <v>41955.552777777775</v>
      </c>
      <c r="O24" s="150">
        <v>297</v>
      </c>
    </row>
    <row r="25" spans="2:15" x14ac:dyDescent="0.25">
      <c r="B25" s="149">
        <v>41968.270833333336</v>
      </c>
      <c r="C25" s="150">
        <v>18</v>
      </c>
      <c r="F25" s="149">
        <v>41955.881944444445</v>
      </c>
      <c r="G25" s="150">
        <v>74</v>
      </c>
      <c r="J25" s="149">
        <v>41956.215277777781</v>
      </c>
      <c r="K25" s="150">
        <v>35</v>
      </c>
      <c r="L25" s="149"/>
      <c r="M25" s="150"/>
      <c r="N25" s="149">
        <v>41956.048611111109</v>
      </c>
      <c r="O25" s="150">
        <v>298</v>
      </c>
    </row>
    <row r="26" spans="2:15" x14ac:dyDescent="0.25">
      <c r="B26" s="149">
        <v>41968.847222222219</v>
      </c>
      <c r="C26" s="150">
        <v>19</v>
      </c>
      <c r="F26" s="149">
        <v>41956.363194444442</v>
      </c>
      <c r="G26" s="150">
        <v>75</v>
      </c>
      <c r="J26" s="149">
        <v>41956.715277777781</v>
      </c>
      <c r="K26" s="150">
        <v>36</v>
      </c>
      <c r="L26" s="149"/>
      <c r="M26" s="150"/>
      <c r="N26" s="149">
        <v>41956.532638888886</v>
      </c>
      <c r="O26" s="150">
        <v>299</v>
      </c>
    </row>
    <row r="27" spans="2:15" x14ac:dyDescent="0.25">
      <c r="B27" s="149">
        <v>41969.378472222219</v>
      </c>
      <c r="C27" s="150">
        <v>20</v>
      </c>
      <c r="F27" s="149">
        <v>41956.930555555555</v>
      </c>
      <c r="G27" s="150">
        <v>76</v>
      </c>
      <c r="J27" s="149">
        <v>41957.263888888891</v>
      </c>
      <c r="K27" s="150">
        <v>37</v>
      </c>
      <c r="L27" s="149"/>
      <c r="M27" s="150"/>
      <c r="N27" s="149">
        <v>41957.038194444445</v>
      </c>
      <c r="O27" s="150">
        <v>300</v>
      </c>
    </row>
    <row r="28" spans="2:15" x14ac:dyDescent="0.25">
      <c r="B28" s="149">
        <v>41969.847222222219</v>
      </c>
      <c r="C28" s="150">
        <v>21</v>
      </c>
      <c r="F28" s="149">
        <v>41957.436805555553</v>
      </c>
      <c r="G28" s="150">
        <v>77</v>
      </c>
      <c r="J28" s="149">
        <v>41957.854166666664</v>
      </c>
      <c r="K28" s="150">
        <v>38</v>
      </c>
      <c r="L28" s="149"/>
      <c r="M28" s="150"/>
      <c r="N28" s="149" t="str">
        <v>Resize to show all values</v>
      </c>
      <c r="O28" s="150" t="str">
        <v>Resize to show all values</v>
      </c>
    </row>
    <row r="29" spans="2:15" x14ac:dyDescent="0.25">
      <c r="B29" s="149">
        <v>41970.388888888891</v>
      </c>
      <c r="C29" s="150">
        <v>22</v>
      </c>
      <c r="F29" s="149">
        <v>41958.96875</v>
      </c>
      <c r="G29" s="150">
        <v>78</v>
      </c>
      <c r="J29" s="149">
        <v>41958.659722222219</v>
      </c>
      <c r="K29" s="150">
        <v>39</v>
      </c>
      <c r="L29" s="149"/>
      <c r="M29" s="150"/>
      <c r="N29" s="149"/>
      <c r="O29" s="150"/>
    </row>
    <row r="30" spans="2:15" x14ac:dyDescent="0.25">
      <c r="B30" s="149">
        <v>41970.850694444445</v>
      </c>
      <c r="C30" s="150">
        <v>23</v>
      </c>
      <c r="F30" s="149">
        <v>41959.493055555555</v>
      </c>
      <c r="G30" s="150">
        <v>79</v>
      </c>
      <c r="J30" s="149">
        <v>41959.138194444444</v>
      </c>
      <c r="K30" s="150">
        <v>40</v>
      </c>
      <c r="L30" s="149"/>
      <c r="M30" s="150"/>
      <c r="N30" s="149"/>
      <c r="O30" s="150"/>
    </row>
    <row r="31" spans="2:15" x14ac:dyDescent="0.25">
      <c r="B31" s="149">
        <v>41971.484027777777</v>
      </c>
      <c r="C31" s="150">
        <v>24</v>
      </c>
      <c r="F31" s="149">
        <v>41960.114583333336</v>
      </c>
      <c r="G31" s="150">
        <v>80</v>
      </c>
      <c r="J31" s="149">
        <v>41959.75</v>
      </c>
      <c r="K31" s="150">
        <v>41</v>
      </c>
      <c r="L31" s="149"/>
      <c r="M31" s="150"/>
      <c r="N31" s="149"/>
      <c r="O31" s="150"/>
    </row>
    <row r="32" spans="2:15" x14ac:dyDescent="0.25">
      <c r="B32" s="149">
        <v>41971.916666666664</v>
      </c>
      <c r="C32" s="150">
        <v>25</v>
      </c>
      <c r="F32" s="149">
        <v>41960.597222222219</v>
      </c>
      <c r="G32" s="150">
        <v>81</v>
      </c>
      <c r="J32" s="149">
        <v>41960.286805555559</v>
      </c>
      <c r="K32" s="150">
        <v>42</v>
      </c>
      <c r="L32" s="149"/>
      <c r="M32" s="150"/>
      <c r="N32" s="149"/>
      <c r="O32" s="150"/>
    </row>
    <row r="33" spans="2:15" x14ac:dyDescent="0.25">
      <c r="B33" s="149">
        <v>41972.556250000001</v>
      </c>
      <c r="C33" s="150">
        <v>26</v>
      </c>
      <c r="F33" s="149">
        <v>41961.109722222223</v>
      </c>
      <c r="G33" s="150">
        <v>82</v>
      </c>
      <c r="J33" s="149">
        <v>41960.821527777778</v>
      </c>
      <c r="K33" s="150">
        <v>43</v>
      </c>
      <c r="L33" s="149"/>
      <c r="M33" s="150"/>
      <c r="N33" s="149"/>
      <c r="O33" s="150"/>
    </row>
    <row r="34" spans="2:15" x14ac:dyDescent="0.25">
      <c r="B34" s="149">
        <v>41973.156944444447</v>
      </c>
      <c r="C34" s="150">
        <v>27</v>
      </c>
      <c r="F34" s="149">
        <v>41961.580555555556</v>
      </c>
      <c r="G34" s="150">
        <v>83</v>
      </c>
      <c r="J34" s="149">
        <v>41961.263888888891</v>
      </c>
      <c r="K34" s="150">
        <v>44</v>
      </c>
      <c r="L34" s="149"/>
      <c r="M34" s="150"/>
      <c r="N34" s="149"/>
      <c r="O34" s="150"/>
    </row>
    <row r="35" spans="2:15" x14ac:dyDescent="0.25">
      <c r="B35" s="149">
        <v>41973.729166666664</v>
      </c>
      <c r="C35" s="150">
        <v>28</v>
      </c>
      <c r="F35" s="149">
        <v>41962.275694444441</v>
      </c>
      <c r="G35" s="150">
        <v>84</v>
      </c>
      <c r="J35" s="149">
        <v>41962.118055555555</v>
      </c>
      <c r="K35" s="150">
        <v>45</v>
      </c>
      <c r="L35" s="149"/>
      <c r="M35" s="150"/>
      <c r="N35" s="149"/>
      <c r="O35" s="150"/>
    </row>
    <row r="36" spans="2:15" x14ac:dyDescent="0.25">
      <c r="B36" s="149">
        <v>41974.277777777781</v>
      </c>
      <c r="C36" s="150">
        <v>29</v>
      </c>
      <c r="F36" s="149">
        <v>41962.840277777781</v>
      </c>
      <c r="G36" s="150">
        <v>85</v>
      </c>
      <c r="J36" s="149">
        <v>41962.689583333333</v>
      </c>
      <c r="K36" s="150">
        <v>46</v>
      </c>
      <c r="L36" s="149"/>
      <c r="M36" s="150"/>
      <c r="N36" s="149"/>
      <c r="O36" s="150"/>
    </row>
    <row r="37" spans="2:15" x14ac:dyDescent="0.25">
      <c r="B37" s="149" t="str">
        <v>Resize to show all values</v>
      </c>
      <c r="C37" s="150" t="str">
        <v>Resize to show all values</v>
      </c>
      <c r="F37" s="149">
        <v>41963.454861111109</v>
      </c>
      <c r="G37" s="150">
        <v>86</v>
      </c>
      <c r="J37" s="149">
        <v>41963.256944444445</v>
      </c>
      <c r="K37" s="150">
        <v>47</v>
      </c>
      <c r="L37" s="149"/>
      <c r="M37" s="150"/>
      <c r="N37" s="149"/>
      <c r="O37" s="150"/>
    </row>
    <row r="38" spans="2:15" x14ac:dyDescent="0.25">
      <c r="B38" s="149"/>
      <c r="C38" s="150"/>
      <c r="F38" s="149">
        <v>41963.847222222219</v>
      </c>
      <c r="G38" s="150">
        <v>87</v>
      </c>
      <c r="J38" s="149">
        <v>41963.791666666664</v>
      </c>
      <c r="K38" s="150">
        <v>48</v>
      </c>
      <c r="L38" s="149"/>
      <c r="M38" s="150"/>
      <c r="N38" s="149"/>
      <c r="O38" s="150"/>
    </row>
    <row r="39" spans="2:15" x14ac:dyDescent="0.25">
      <c r="B39" s="149"/>
      <c r="C39" s="150"/>
      <c r="F39" s="149">
        <v>41964.465277777781</v>
      </c>
      <c r="G39" s="150">
        <v>88</v>
      </c>
      <c r="J39" s="149">
        <v>41964.336805555555</v>
      </c>
      <c r="K39" s="150">
        <v>49</v>
      </c>
      <c r="L39" s="149"/>
      <c r="M39" s="150"/>
      <c r="N39" s="149"/>
      <c r="O39" s="150"/>
    </row>
    <row r="40" spans="2:15" x14ac:dyDescent="0.25">
      <c r="B40" s="149"/>
      <c r="C40" s="150"/>
      <c r="F40" s="149">
        <v>41965.395833333336</v>
      </c>
      <c r="G40" s="150">
        <v>89</v>
      </c>
      <c r="J40" s="149">
        <v>41965.020833333336</v>
      </c>
      <c r="K40" s="150">
        <v>50</v>
      </c>
      <c r="L40" s="149"/>
      <c r="M40" s="150"/>
      <c r="N40" s="149"/>
      <c r="O40" s="150"/>
    </row>
    <row r="41" spans="2:15" x14ac:dyDescent="0.25">
      <c r="B41" s="149"/>
      <c r="C41" s="150"/>
      <c r="F41" s="149">
        <v>41965.815972222219</v>
      </c>
      <c r="G41" s="150">
        <v>90</v>
      </c>
      <c r="J41" s="149">
        <v>41965.684027777781</v>
      </c>
      <c r="K41" s="150">
        <v>51</v>
      </c>
      <c r="L41" s="149"/>
      <c r="M41" s="150"/>
      <c r="N41" s="149"/>
      <c r="O41" s="150"/>
    </row>
    <row r="42" spans="2:15" x14ac:dyDescent="0.25">
      <c r="B42" s="149"/>
      <c r="C42" s="150"/>
      <c r="F42" s="149">
        <v>41966.450694444444</v>
      </c>
      <c r="G42" s="150">
        <v>91</v>
      </c>
      <c r="J42" s="149">
        <v>41966.209722222222</v>
      </c>
      <c r="K42" s="150">
        <v>52</v>
      </c>
      <c r="L42" s="149"/>
      <c r="M42" s="150"/>
      <c r="N42" s="149"/>
      <c r="O42" s="150"/>
    </row>
    <row r="43" spans="2:15" x14ac:dyDescent="0.25">
      <c r="B43" s="149"/>
      <c r="C43" s="150"/>
      <c r="F43" s="149">
        <v>41966.979166666664</v>
      </c>
      <c r="G43" s="150">
        <v>92</v>
      </c>
      <c r="J43" s="149">
        <v>41966.910416666666</v>
      </c>
      <c r="K43" s="150">
        <v>53</v>
      </c>
      <c r="L43" s="149"/>
      <c r="M43" s="150"/>
      <c r="N43" s="149"/>
      <c r="O43" s="150"/>
    </row>
    <row r="44" spans="2:15" x14ac:dyDescent="0.25">
      <c r="B44" s="149"/>
      <c r="C44" s="150"/>
      <c r="F44" s="149">
        <v>41967.513888888891</v>
      </c>
      <c r="G44" s="150">
        <v>93</v>
      </c>
      <c r="J44" s="149">
        <v>41967.291666666664</v>
      </c>
      <c r="K44" s="150">
        <v>54</v>
      </c>
      <c r="L44" s="149"/>
      <c r="M44" s="150"/>
      <c r="N44" s="149"/>
      <c r="O44" s="150"/>
    </row>
    <row r="45" spans="2:15" x14ac:dyDescent="0.25">
      <c r="B45" s="149"/>
      <c r="C45" s="150"/>
      <c r="F45" s="149">
        <v>41968.104166666664</v>
      </c>
      <c r="G45" s="150">
        <v>94</v>
      </c>
      <c r="J45" s="149">
        <v>41967.940972222219</v>
      </c>
      <c r="K45" s="150">
        <v>55</v>
      </c>
      <c r="L45" s="149"/>
      <c r="M45" s="150"/>
      <c r="N45" s="149"/>
      <c r="O45" s="150"/>
    </row>
    <row r="46" spans="2:15" x14ac:dyDescent="0.25">
      <c r="B46" s="149"/>
      <c r="C46" s="150"/>
      <c r="F46" s="149">
        <v>41968.621527777781</v>
      </c>
      <c r="G46" s="150">
        <v>95</v>
      </c>
      <c r="J46" s="149">
        <v>41968.459722222222</v>
      </c>
      <c r="K46" s="150">
        <v>56</v>
      </c>
      <c r="L46" s="149"/>
      <c r="M46" s="150"/>
      <c r="N46" s="149"/>
      <c r="O46" s="150"/>
    </row>
    <row r="47" spans="2:15" x14ac:dyDescent="0.25">
      <c r="B47" s="149"/>
      <c r="C47" s="150"/>
      <c r="F47" s="149">
        <v>41969.170138888891</v>
      </c>
      <c r="G47" s="150">
        <v>96</v>
      </c>
      <c r="J47" s="149">
        <v>41968.994444444441</v>
      </c>
      <c r="K47" s="150">
        <v>57</v>
      </c>
      <c r="L47" s="149"/>
      <c r="M47" s="150"/>
      <c r="N47" s="149"/>
      <c r="O47" s="150"/>
    </row>
    <row r="48" spans="2:15" x14ac:dyDescent="0.25">
      <c r="B48" s="149"/>
      <c r="C48" s="150"/>
      <c r="F48" s="149">
        <v>41969.712500000001</v>
      </c>
      <c r="G48" s="150">
        <v>97</v>
      </c>
      <c r="J48" s="149">
        <v>41969.545138888891</v>
      </c>
      <c r="K48" s="150">
        <v>58</v>
      </c>
      <c r="L48" s="149"/>
      <c r="M48" s="150"/>
      <c r="N48" s="149"/>
      <c r="O48" s="150"/>
    </row>
    <row r="49" spans="2:15" x14ac:dyDescent="0.25">
      <c r="B49" s="149"/>
      <c r="C49" s="150"/>
      <c r="F49" s="149">
        <v>41970.190972222219</v>
      </c>
      <c r="G49" s="150">
        <v>98</v>
      </c>
      <c r="J49" s="149">
        <v>41970.061805555553</v>
      </c>
      <c r="K49" s="150">
        <v>59</v>
      </c>
      <c r="L49" s="149"/>
      <c r="M49" s="150"/>
      <c r="N49" s="149"/>
      <c r="O49" s="150"/>
    </row>
    <row r="50" spans="2:15" x14ac:dyDescent="0.25">
      <c r="B50" s="149"/>
      <c r="C50" s="150"/>
      <c r="F50" s="149">
        <v>41970.784722222219</v>
      </c>
      <c r="G50" s="150">
        <v>99</v>
      </c>
      <c r="J50" s="149">
        <v>41970.600694444445</v>
      </c>
      <c r="K50" s="150">
        <v>60</v>
      </c>
      <c r="L50" s="149"/>
      <c r="M50" s="150"/>
      <c r="N50" s="149"/>
      <c r="O50" s="150"/>
    </row>
    <row r="51" spans="2:15" x14ac:dyDescent="0.25">
      <c r="B51" s="149"/>
      <c r="C51" s="150"/>
      <c r="F51" s="149">
        <v>41971.219444444447</v>
      </c>
      <c r="G51" s="150">
        <v>100</v>
      </c>
      <c r="J51" s="149">
        <v>41971.159722222219</v>
      </c>
      <c r="K51" s="150">
        <v>61</v>
      </c>
      <c r="L51" s="149"/>
      <c r="M51" s="150"/>
      <c r="N51" s="149"/>
      <c r="O51" s="150"/>
    </row>
    <row r="52" spans="2:15" x14ac:dyDescent="0.25">
      <c r="B52" s="149"/>
      <c r="C52" s="150"/>
      <c r="F52" s="149">
        <v>41971.722222222219</v>
      </c>
      <c r="G52" s="150">
        <v>101</v>
      </c>
      <c r="J52" s="149">
        <v>41971.631944444445</v>
      </c>
      <c r="K52" s="150">
        <v>62</v>
      </c>
      <c r="L52" s="149"/>
      <c r="M52" s="150"/>
      <c r="N52" s="149"/>
      <c r="O52" s="150"/>
    </row>
    <row r="53" spans="2:15" x14ac:dyDescent="0.25">
      <c r="B53" s="149"/>
      <c r="C53" s="150"/>
      <c r="F53" s="149">
        <v>41972.286111111112</v>
      </c>
      <c r="G53" s="150">
        <v>102</v>
      </c>
      <c r="J53" s="149">
        <v>41972.207638888889</v>
      </c>
      <c r="K53" s="150">
        <v>63</v>
      </c>
      <c r="L53" s="149"/>
      <c r="M53" s="150"/>
      <c r="N53" s="149"/>
      <c r="O53" s="150"/>
    </row>
    <row r="54" spans="2:15" x14ac:dyDescent="0.25">
      <c r="B54" s="149"/>
      <c r="C54" s="150"/>
      <c r="F54" s="149">
        <v>41972.947916666664</v>
      </c>
      <c r="G54" s="150">
        <v>103</v>
      </c>
      <c r="J54" s="149">
        <v>41972.6875</v>
      </c>
      <c r="K54" s="150">
        <v>64</v>
      </c>
      <c r="L54" s="149"/>
      <c r="M54" s="150"/>
      <c r="N54" s="149"/>
      <c r="O54" s="150"/>
    </row>
    <row r="55" spans="2:15" x14ac:dyDescent="0.25">
      <c r="B55" s="149"/>
      <c r="C55" s="150"/>
      <c r="F55" s="149">
        <v>41973.493055555555</v>
      </c>
      <c r="G55" s="150">
        <v>104</v>
      </c>
      <c r="J55" s="149">
        <v>41973.395833333336</v>
      </c>
      <c r="K55" s="150">
        <v>65</v>
      </c>
      <c r="L55" s="149"/>
      <c r="M55" s="150"/>
      <c r="N55" s="149"/>
      <c r="O55" s="150"/>
    </row>
    <row r="56" spans="2:15" x14ac:dyDescent="0.25">
      <c r="B56" s="149"/>
      <c r="C56" s="150"/>
      <c r="F56" s="149">
        <v>41974.038194444445</v>
      </c>
      <c r="G56" s="150">
        <v>105</v>
      </c>
      <c r="J56" s="149">
        <v>41973.899305555555</v>
      </c>
      <c r="K56" s="150">
        <v>66</v>
      </c>
      <c r="L56" s="149"/>
      <c r="M56" s="150"/>
      <c r="N56" s="149"/>
      <c r="O56" s="150"/>
    </row>
    <row r="57" spans="2:15" x14ac:dyDescent="0.25">
      <c r="B57" s="149"/>
      <c r="C57" s="150"/>
      <c r="F57" s="149">
        <v>41974.663194444445</v>
      </c>
      <c r="G57" s="150">
        <v>106</v>
      </c>
      <c r="J57" s="149">
        <v>41974.427083333336</v>
      </c>
      <c r="K57" s="150">
        <v>67</v>
      </c>
      <c r="L57" s="149"/>
      <c r="M57" s="150"/>
      <c r="N57" s="149"/>
      <c r="O57" s="150"/>
    </row>
    <row r="58" spans="2:15" x14ac:dyDescent="0.25">
      <c r="B58" s="149"/>
      <c r="C58" s="150"/>
      <c r="F58" s="149" t="str">
        <v>Resize to show all values</v>
      </c>
      <c r="G58" s="150" t="str">
        <v>Resize to show all values</v>
      </c>
      <c r="J58" s="149" t="str">
        <v>Resize to show all values</v>
      </c>
      <c r="K58" s="150" t="str">
        <v>Resize to show all values</v>
      </c>
      <c r="L58" s="149"/>
      <c r="M58" s="150"/>
      <c r="N58" s="149"/>
      <c r="O58" s="150"/>
    </row>
    <row r="59" spans="2:15" x14ac:dyDescent="0.25">
      <c r="L59" s="149"/>
      <c r="M59" s="150"/>
    </row>
    <row r="60" spans="2:15" x14ac:dyDescent="0.25">
      <c r="L60" s="149"/>
      <c r="M60" s="150"/>
    </row>
    <row r="61" spans="2:15" x14ac:dyDescent="0.25">
      <c r="L61" s="149"/>
      <c r="M61" s="150"/>
    </row>
    <row r="62" spans="2:15" x14ac:dyDescent="0.25">
      <c r="L62" s="149"/>
      <c r="M62" s="150"/>
    </row>
    <row r="63" spans="2:15" x14ac:dyDescent="0.25">
      <c r="L63" s="149"/>
      <c r="M63" s="150"/>
    </row>
    <row r="64" spans="2:15" x14ac:dyDescent="0.25">
      <c r="L64" s="149"/>
      <c r="M64" s="150"/>
    </row>
    <row r="65" spans="12:13" x14ac:dyDescent="0.25">
      <c r="L65" s="149"/>
      <c r="M65" s="150"/>
    </row>
    <row r="66" spans="12:13" x14ac:dyDescent="0.25">
      <c r="L66" s="149"/>
      <c r="M66" s="150"/>
    </row>
    <row r="67" spans="12:13" x14ac:dyDescent="0.25">
      <c r="L67" s="149"/>
      <c r="M67" s="150"/>
    </row>
    <row r="68" spans="12:13" x14ac:dyDescent="0.25">
      <c r="L68" s="149"/>
      <c r="M68" s="150"/>
    </row>
    <row r="69" spans="12:13" x14ac:dyDescent="0.25">
      <c r="L69" s="149"/>
      <c r="M69" s="150"/>
    </row>
    <row r="70" spans="12:13" x14ac:dyDescent="0.25">
      <c r="L70" s="149"/>
      <c r="M70" s="15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AF167"/>
  <sheetViews>
    <sheetView zoomScale="85" zoomScaleNormal="85" workbookViewId="0">
      <selection activeCell="I16" sqref="I16"/>
    </sheetView>
  </sheetViews>
  <sheetFormatPr defaultRowHeight="12" x14ac:dyDescent="0.25"/>
  <cols>
    <col min="1" max="2" width="9.140625" style="166"/>
    <col min="3" max="3" width="13.85546875" style="166" customWidth="1"/>
    <col min="4" max="4" width="16.28515625" style="166" bestFit="1" customWidth="1"/>
    <col min="5" max="5" width="9.140625" style="166"/>
    <col min="6" max="6" width="15" style="166" bestFit="1" customWidth="1"/>
    <col min="7" max="7" width="13.85546875" style="166" bestFit="1" customWidth="1"/>
    <col min="8" max="8" width="7.85546875" style="166" customWidth="1"/>
    <col min="9" max="9" width="18.28515625" style="166" bestFit="1" customWidth="1"/>
    <col min="10" max="10" width="2.140625" style="166" bestFit="1" customWidth="1"/>
    <col min="11" max="13" width="0" style="166" hidden="1" customWidth="1"/>
    <col min="14" max="14" width="5.5703125" style="166" bestFit="1" customWidth="1"/>
    <col min="15" max="15" width="5.140625" style="166" bestFit="1" customWidth="1"/>
    <col min="16" max="16" width="6.85546875" style="166" bestFit="1" customWidth="1"/>
    <col min="17" max="18" width="9.42578125" style="166" bestFit="1" customWidth="1"/>
    <col min="19" max="20" width="16.28515625" style="166" bestFit="1" customWidth="1"/>
    <col min="21" max="21" width="4.7109375" style="166" bestFit="1" customWidth="1"/>
    <col min="22" max="22" width="5.42578125" style="166" bestFit="1" customWidth="1"/>
    <col min="23" max="23" width="15.42578125" style="166" bestFit="1" customWidth="1"/>
    <col min="24" max="24" width="7.140625" style="166" bestFit="1" customWidth="1"/>
    <col min="25" max="25" width="6.140625" style="166" bestFit="1" customWidth="1"/>
    <col min="26" max="26" width="5.5703125" style="166" bestFit="1" customWidth="1"/>
    <col min="27" max="27" width="0" style="166" hidden="1" customWidth="1"/>
    <col min="28" max="16384" width="9.140625" style="166"/>
  </cols>
  <sheetData>
    <row r="3" spans="3:20" ht="15" x14ac:dyDescent="0.25">
      <c r="C3" s="151" t="s">
        <v>16</v>
      </c>
      <c r="D3" s="155">
        <v>4</v>
      </c>
      <c r="S3" s="166" t="s">
        <v>314</v>
      </c>
      <c r="T3" s="166" t="s">
        <v>185</v>
      </c>
    </row>
    <row r="4" spans="3:20" x14ac:dyDescent="0.25">
      <c r="O4" s="166" t="str">
        <f>R4&amp;Q4</f>
        <v>11</v>
      </c>
      <c r="P4" s="166">
        <v>25</v>
      </c>
      <c r="Q4" s="166">
        <v>1</v>
      </c>
      <c r="R4" s="166">
        <v>1</v>
      </c>
      <c r="S4" s="168">
        <v>41958.334027777775</v>
      </c>
      <c r="T4" s="168">
        <v>41958.753472222219</v>
      </c>
    </row>
    <row r="5" spans="3:20" ht="15" x14ac:dyDescent="0.25">
      <c r="C5" s="166" t="s">
        <v>17</v>
      </c>
      <c r="D5" s="155">
        <v>285</v>
      </c>
      <c r="O5" s="166" t="str">
        <f t="shared" ref="O5:O23" si="0">R5&amp;Q5</f>
        <v>12</v>
      </c>
      <c r="P5" s="166">
        <v>26</v>
      </c>
      <c r="Q5" s="166">
        <v>2</v>
      </c>
      <c r="R5" s="166">
        <v>1</v>
      </c>
      <c r="S5" s="168">
        <v>41958.754166666666</v>
      </c>
      <c r="T5" s="168">
        <v>41959.361111111109</v>
      </c>
    </row>
    <row r="6" spans="3:20" x14ac:dyDescent="0.25">
      <c r="O6" s="166" t="str">
        <f t="shared" si="0"/>
        <v>13</v>
      </c>
      <c r="P6" s="166">
        <v>27</v>
      </c>
      <c r="Q6" s="166">
        <v>3</v>
      </c>
      <c r="R6" s="166">
        <v>1</v>
      </c>
      <c r="S6" s="168">
        <v>41959.361805555556</v>
      </c>
      <c r="T6" s="168">
        <v>41959.918749999997</v>
      </c>
    </row>
    <row r="7" spans="3:20" x14ac:dyDescent="0.25">
      <c r="C7" s="169" t="s">
        <v>323</v>
      </c>
      <c r="D7" s="168">
        <f>VLOOKUP($D$3&amp;$D$5,$O$4:$S$23,5,FALSE)</f>
        <v>41947.382638888885</v>
      </c>
      <c r="O7" s="166" t="str">
        <f t="shared" si="0"/>
        <v>14</v>
      </c>
      <c r="P7" s="166">
        <v>28</v>
      </c>
      <c r="Q7" s="166">
        <v>4</v>
      </c>
      <c r="R7" s="166">
        <v>1</v>
      </c>
      <c r="S7" s="168">
        <v>41959.919444444444</v>
      </c>
      <c r="T7" s="168">
        <v>41960.447916666664</v>
      </c>
    </row>
    <row r="8" spans="3:20" x14ac:dyDescent="0.25">
      <c r="C8" s="169" t="s">
        <v>322</v>
      </c>
      <c r="D8" s="168">
        <f>VLOOKUP($D$3&amp;$D$5,$O$4:$T$23,6,FALSE)</f>
        <v>41948.409722222219</v>
      </c>
      <c r="O8" s="166" t="str">
        <f t="shared" si="0"/>
        <v>15</v>
      </c>
      <c r="P8" s="166">
        <v>29</v>
      </c>
      <c r="Q8" s="166">
        <v>5</v>
      </c>
      <c r="R8" s="166">
        <v>1</v>
      </c>
      <c r="S8" s="168">
        <v>41960.448611111111</v>
      </c>
      <c r="T8" s="168">
        <v>41961.0625</v>
      </c>
    </row>
    <row r="9" spans="3:20" x14ac:dyDescent="0.25">
      <c r="O9" s="166" t="str">
        <f t="shared" si="0"/>
        <v>257</v>
      </c>
      <c r="P9" s="166">
        <v>55</v>
      </c>
      <c r="Q9" s="166">
        <v>57</v>
      </c>
      <c r="R9" s="166">
        <v>2</v>
      </c>
      <c r="S9" s="168">
        <v>41943.827083333337</v>
      </c>
      <c r="T9" s="168">
        <v>41944.270833333336</v>
      </c>
    </row>
    <row r="10" spans="3:20" x14ac:dyDescent="0.25">
      <c r="F10" s="168">
        <v>41974.831944444442</v>
      </c>
      <c r="O10" s="166" t="str">
        <f t="shared" si="0"/>
        <v>258</v>
      </c>
      <c r="P10" s="166">
        <v>56</v>
      </c>
      <c r="Q10" s="166">
        <v>58</v>
      </c>
      <c r="R10" s="166">
        <v>2</v>
      </c>
      <c r="S10" s="168">
        <v>41944.271527777782</v>
      </c>
      <c r="T10" s="168">
        <v>41944.818055555559</v>
      </c>
    </row>
    <row r="11" spans="3:20" x14ac:dyDescent="0.25">
      <c r="O11" s="166" t="str">
        <f t="shared" si="0"/>
        <v>259</v>
      </c>
      <c r="P11" s="166">
        <v>57</v>
      </c>
      <c r="Q11" s="166">
        <v>59</v>
      </c>
      <c r="R11" s="166">
        <v>2</v>
      </c>
      <c r="S11" s="168">
        <v>41944.818749999999</v>
      </c>
      <c r="T11" s="168">
        <v>41945.34375</v>
      </c>
    </row>
    <row r="12" spans="3:20" x14ac:dyDescent="0.25">
      <c r="F12" s="166">
        <v>207</v>
      </c>
      <c r="O12" s="166" t="str">
        <f t="shared" si="0"/>
        <v>260</v>
      </c>
      <c r="P12" s="166">
        <v>58</v>
      </c>
      <c r="Q12" s="166">
        <v>60</v>
      </c>
      <c r="R12" s="166">
        <v>2</v>
      </c>
      <c r="S12" s="168">
        <v>41945.344444444439</v>
      </c>
      <c r="T12" s="168">
        <v>41947.222222222219</v>
      </c>
    </row>
    <row r="13" spans="3:20" x14ac:dyDescent="0.25">
      <c r="O13" s="166" t="str">
        <f t="shared" si="0"/>
        <v>261</v>
      </c>
      <c r="P13" s="166">
        <v>59</v>
      </c>
      <c r="Q13" s="166">
        <v>61</v>
      </c>
      <c r="R13" s="166">
        <v>2</v>
      </c>
      <c r="S13" s="168">
        <v>41947.222916666666</v>
      </c>
      <c r="T13" s="168">
        <v>41948.208333333336</v>
      </c>
    </row>
    <row r="14" spans="3:20" x14ac:dyDescent="0.25">
      <c r="O14" s="166" t="str">
        <f t="shared" si="0"/>
        <v>318</v>
      </c>
      <c r="P14" s="166">
        <v>106</v>
      </c>
      <c r="Q14" s="166">
        <v>18</v>
      </c>
      <c r="R14" s="166">
        <v>3</v>
      </c>
      <c r="S14" s="168">
        <v>41943.979861111111</v>
      </c>
      <c r="T14" s="168">
        <v>41944.465277777781</v>
      </c>
    </row>
    <row r="15" spans="3:20" x14ac:dyDescent="0.25">
      <c r="O15" s="166" t="str">
        <f t="shared" si="0"/>
        <v>319</v>
      </c>
      <c r="P15" s="166">
        <v>107</v>
      </c>
      <c r="Q15" s="166">
        <v>19</v>
      </c>
      <c r="R15" s="166">
        <v>3</v>
      </c>
      <c r="S15" s="168">
        <v>41944.46597222222</v>
      </c>
      <c r="T15" s="168">
        <v>41945.02847222222</v>
      </c>
    </row>
    <row r="16" spans="3:20" x14ac:dyDescent="0.25">
      <c r="F16" s="168">
        <f>F10+(F12/1440)</f>
        <v>41974.975694444445</v>
      </c>
      <c r="O16" s="166" t="str">
        <f t="shared" si="0"/>
        <v>320</v>
      </c>
      <c r="P16" s="166">
        <v>108</v>
      </c>
      <c r="Q16" s="166">
        <v>20</v>
      </c>
      <c r="R16" s="166">
        <v>3</v>
      </c>
      <c r="S16" s="168">
        <v>41945.029166666667</v>
      </c>
      <c r="T16" s="168">
        <v>41947.090277777781</v>
      </c>
    </row>
    <row r="17" spans="2:32" x14ac:dyDescent="0.25">
      <c r="O17" s="166" t="str">
        <f t="shared" si="0"/>
        <v>321</v>
      </c>
      <c r="P17" s="166">
        <v>109</v>
      </c>
      <c r="Q17" s="166">
        <v>21</v>
      </c>
      <c r="R17" s="166">
        <v>3</v>
      </c>
      <c r="S17" s="168">
        <v>41947.090972222228</v>
      </c>
      <c r="T17" s="168">
        <v>41947.583333333336</v>
      </c>
    </row>
    <row r="18" spans="2:32" x14ac:dyDescent="0.25">
      <c r="O18" s="166" t="str">
        <f t="shared" si="0"/>
        <v>322</v>
      </c>
      <c r="P18" s="166">
        <v>110</v>
      </c>
      <c r="Q18" s="166">
        <v>22</v>
      </c>
      <c r="R18" s="166">
        <v>3</v>
      </c>
      <c r="S18" s="168">
        <v>41947.584027777782</v>
      </c>
      <c r="T18" s="168">
        <v>41948.570138888892</v>
      </c>
    </row>
    <row r="19" spans="2:32" x14ac:dyDescent="0.25">
      <c r="O19" s="166" t="str">
        <f t="shared" si="0"/>
        <v>4281</v>
      </c>
      <c r="P19" s="166">
        <v>157</v>
      </c>
      <c r="Q19" s="166">
        <v>281</v>
      </c>
      <c r="R19" s="166">
        <v>4</v>
      </c>
      <c r="S19" s="168">
        <v>41943.13958333333</v>
      </c>
      <c r="T19" s="168">
        <v>41944.149305555555</v>
      </c>
    </row>
    <row r="20" spans="2:32" x14ac:dyDescent="0.25">
      <c r="O20" s="166" t="str">
        <f t="shared" si="0"/>
        <v>4282</v>
      </c>
      <c r="P20" s="166">
        <v>158</v>
      </c>
      <c r="Q20" s="166">
        <v>282</v>
      </c>
      <c r="R20" s="166">
        <v>4</v>
      </c>
      <c r="S20" s="168">
        <v>41944.149999999994</v>
      </c>
      <c r="T20" s="168">
        <v>41944.572916666664</v>
      </c>
    </row>
    <row r="21" spans="2:32" x14ac:dyDescent="0.25">
      <c r="O21" s="166" t="str">
        <f t="shared" si="0"/>
        <v>4283</v>
      </c>
      <c r="P21" s="166">
        <v>159</v>
      </c>
      <c r="Q21" s="166">
        <v>283</v>
      </c>
      <c r="R21" s="166">
        <v>4</v>
      </c>
      <c r="S21" s="168">
        <v>41944.573611111111</v>
      </c>
      <c r="T21" s="168">
        <v>41945.171527777777</v>
      </c>
    </row>
    <row r="22" spans="2:32" x14ac:dyDescent="0.25">
      <c r="O22" s="166" t="str">
        <f t="shared" si="0"/>
        <v>4284</v>
      </c>
      <c r="P22" s="166">
        <v>160</v>
      </c>
      <c r="Q22" s="166">
        <v>284</v>
      </c>
      <c r="R22" s="166">
        <v>4</v>
      </c>
      <c r="S22" s="168">
        <v>41945.172222222223</v>
      </c>
      <c r="T22" s="168">
        <v>41947.381944444445</v>
      </c>
    </row>
    <row r="23" spans="2:32" x14ac:dyDescent="0.25">
      <c r="O23" s="166" t="str">
        <f t="shared" si="0"/>
        <v>4285</v>
      </c>
      <c r="P23" s="166">
        <v>161</v>
      </c>
      <c r="Q23" s="166">
        <v>285</v>
      </c>
      <c r="R23" s="166">
        <v>4</v>
      </c>
      <c r="S23" s="168">
        <v>41947.382638888885</v>
      </c>
      <c r="T23" s="168">
        <v>41948.409722222219</v>
      </c>
      <c r="AF23" s="191" t="s">
        <v>328</v>
      </c>
    </row>
    <row r="25" spans="2:32" s="170" customFormat="1" x14ac:dyDescent="0.25"/>
    <row r="26" spans="2:32" ht="15" x14ac:dyDescent="0.25">
      <c r="C26" s="172" t="s">
        <v>205</v>
      </c>
      <c r="D26" s="173"/>
      <c r="E26" s="174" t="s">
        <v>208</v>
      </c>
      <c r="F26" s="172" t="s">
        <v>324</v>
      </c>
      <c r="G26" s="175" t="s">
        <v>35</v>
      </c>
      <c r="H26" s="172" t="s">
        <v>325</v>
      </c>
      <c r="I26" s="176" t="s">
        <v>326</v>
      </c>
      <c r="N26" s="185">
        <f>VLOOKUP($D$3&amp;$D$5,$O$4:$T$23,2,FALSE)</f>
        <v>161</v>
      </c>
      <c r="P26" s="166" t="s">
        <v>190</v>
      </c>
      <c r="Q26" s="166" t="s">
        <v>191</v>
      </c>
      <c r="R26" s="166" t="s">
        <v>320</v>
      </c>
      <c r="S26" s="166" t="s">
        <v>218</v>
      </c>
      <c r="T26" s="166" t="s">
        <v>208</v>
      </c>
      <c r="U26" s="166" t="s">
        <v>209</v>
      </c>
      <c r="V26" s="166" t="s">
        <v>210</v>
      </c>
      <c r="W26" s="166" t="s">
        <v>207</v>
      </c>
      <c r="X26" s="166" t="s">
        <v>289</v>
      </c>
      <c r="Y26" s="166" t="s">
        <v>11</v>
      </c>
      <c r="Z26" s="166" t="s">
        <v>321</v>
      </c>
      <c r="AF26" s="191" t="s">
        <v>298</v>
      </c>
    </row>
    <row r="27" spans="2:32" ht="15" x14ac:dyDescent="0.25">
      <c r="B27" s="187" t="s">
        <v>327</v>
      </c>
      <c r="C27" s="177" t="s">
        <v>169</v>
      </c>
      <c r="D27" s="178" t="s">
        <v>327</v>
      </c>
      <c r="E27" s="178" t="s">
        <v>327</v>
      </c>
      <c r="F27" s="177" t="s">
        <v>327</v>
      </c>
      <c r="G27" s="179" t="s">
        <v>329</v>
      </c>
      <c r="H27" s="180">
        <v>1</v>
      </c>
      <c r="I27" s="181" t="s">
        <v>170</v>
      </c>
      <c r="J27" s="166">
        <v>1</v>
      </c>
      <c r="P27" s="166">
        <f>IF(C27="","",$N$26)</f>
        <v>161</v>
      </c>
      <c r="Q27" s="166">
        <f>IF(P27="","",100)</f>
        <v>100</v>
      </c>
      <c r="R27" s="166">
        <f t="shared" ref="R27:R58" si="1">IF(P27="","",VLOOKUP(C27,$AC$102:$AD$167,2,FALSE))</f>
        <v>60</v>
      </c>
      <c r="S27" s="186">
        <f>IF($P27="","",H27)</f>
        <v>1</v>
      </c>
      <c r="T27" s="189">
        <f>IF(E27=" ",0,E27)</f>
        <v>0</v>
      </c>
      <c r="U27" s="189">
        <f>IF(OR(F27=" ",C27="N"),0,F27)</f>
        <v>0</v>
      </c>
      <c r="V27" s="189">
        <f>IF(C27="N",F27,0)</f>
        <v>0</v>
      </c>
      <c r="W27" s="186" t="str">
        <f>IF($P27="","",IF(B27=" ","-",B27))</f>
        <v>-</v>
      </c>
      <c r="X27" s="186">
        <f>IF($P27="","",J27)</f>
        <v>1</v>
      </c>
      <c r="Y27" s="166">
        <v>1</v>
      </c>
      <c r="Z27" s="166">
        <v>1</v>
      </c>
      <c r="AF27" s="192" t="str">
        <f>$AF$26&amp;P27&amp;", "&amp;Q27&amp;", "&amp;R27&amp;", "&amp;S27&amp;", "&amp;T27&amp;", "&amp;U27&amp;", "&amp;V27&amp;", '"&amp;W27&amp;"', "&amp;X27&amp;","&amp;Y27&amp;", "&amp;Z27 &amp;");  "</f>
        <v xml:space="preserve">INSERT INTO ACTIVITY VALUES (161, 100, 60, 1, 0, 0, 0, '-', 1,1, 1);  </v>
      </c>
    </row>
    <row r="28" spans="2:32" ht="15" x14ac:dyDescent="0.25">
      <c r="B28" s="187" t="s">
        <v>327</v>
      </c>
      <c r="C28" s="177" t="s">
        <v>163</v>
      </c>
      <c r="D28" s="178" t="s">
        <v>327</v>
      </c>
      <c r="E28" s="178" t="s">
        <v>327</v>
      </c>
      <c r="F28" s="177" t="s">
        <v>327</v>
      </c>
      <c r="G28" s="179">
        <v>912</v>
      </c>
      <c r="H28" s="180">
        <v>903</v>
      </c>
      <c r="I28" s="181" t="s">
        <v>164</v>
      </c>
      <c r="J28" s="166">
        <v>1</v>
      </c>
      <c r="P28" s="166">
        <f t="shared" ref="P28:P91" si="2">IF(C28="","",$N$26)</f>
        <v>161</v>
      </c>
      <c r="Q28" s="166">
        <f>IF(P28="","",Q27+100)</f>
        <v>200</v>
      </c>
      <c r="R28" s="166">
        <f t="shared" si="1"/>
        <v>57</v>
      </c>
      <c r="S28" s="186">
        <f t="shared" ref="S28:S91" si="3">IF($P28="","",H28)</f>
        <v>903</v>
      </c>
      <c r="T28" s="189">
        <f t="shared" ref="T28:T91" si="4">IF(E28=" ",0,E28)</f>
        <v>0</v>
      </c>
      <c r="U28" s="189">
        <f t="shared" ref="U28:U91" si="5">IF(OR(F28=" ",C28="N"),0,F28)</f>
        <v>0</v>
      </c>
      <c r="V28" s="189">
        <f t="shared" ref="V28:V91" si="6">IF(C28="N",F28,0)</f>
        <v>0</v>
      </c>
      <c r="W28" s="186" t="str">
        <f t="shared" ref="W28:W91" si="7">IF($P28="","",IF(B28=" ","-",B28))</f>
        <v>-</v>
      </c>
      <c r="X28" s="186">
        <f t="shared" ref="X28:X91" si="8">IF($P28="","",J28)</f>
        <v>1</v>
      </c>
      <c r="Y28" s="166">
        <v>1</v>
      </c>
      <c r="Z28" s="166">
        <v>1</v>
      </c>
      <c r="AF28" s="133" t="str">
        <f t="shared" ref="AF28:AF91" si="9">$AF$26&amp;P28&amp;", "&amp;Q28&amp;", "&amp;R28&amp;", "&amp;S28&amp;", "&amp;T28&amp;", "&amp;U28&amp;", "&amp;V28&amp;", '"&amp;W28&amp;"', "&amp;X28&amp;","&amp;Y28&amp;", "&amp;Z28 &amp;");  "</f>
        <v xml:space="preserve">INSERT INTO ACTIVITY VALUES (161, 200, 57, 903, 0, 0, 0, '-', 1,1, 1);  </v>
      </c>
    </row>
    <row r="29" spans="2:32" ht="15" x14ac:dyDescent="0.25">
      <c r="B29" s="187" t="s">
        <v>327</v>
      </c>
      <c r="C29" s="177" t="s">
        <v>167</v>
      </c>
      <c r="D29" s="178" t="s">
        <v>327</v>
      </c>
      <c r="E29" s="178" t="s">
        <v>327</v>
      </c>
      <c r="F29" s="177" t="s">
        <v>327</v>
      </c>
      <c r="G29" s="179">
        <v>15</v>
      </c>
      <c r="H29" s="180">
        <v>3</v>
      </c>
      <c r="I29" s="181" t="s">
        <v>168</v>
      </c>
      <c r="J29" s="166">
        <v>1</v>
      </c>
      <c r="P29" s="166">
        <f t="shared" si="2"/>
        <v>161</v>
      </c>
      <c r="Q29" s="166">
        <f t="shared" ref="Q29:Q92" si="10">IF(P29="","",Q28+100)</f>
        <v>300</v>
      </c>
      <c r="R29" s="166">
        <f t="shared" si="1"/>
        <v>59</v>
      </c>
      <c r="S29" s="186">
        <f t="shared" si="3"/>
        <v>3</v>
      </c>
      <c r="T29" s="189">
        <f t="shared" si="4"/>
        <v>0</v>
      </c>
      <c r="U29" s="189">
        <f t="shared" si="5"/>
        <v>0</v>
      </c>
      <c r="V29" s="189">
        <f t="shared" si="6"/>
        <v>0</v>
      </c>
      <c r="W29" s="186" t="str">
        <f t="shared" si="7"/>
        <v>-</v>
      </c>
      <c r="X29" s="186">
        <f t="shared" si="8"/>
        <v>1</v>
      </c>
      <c r="Y29" s="166">
        <v>1</v>
      </c>
      <c r="Z29" s="166">
        <v>1</v>
      </c>
      <c r="AF29" s="133" t="str">
        <f t="shared" si="9"/>
        <v xml:space="preserve">INSERT INTO ACTIVITY VALUES (161, 300, 59, 3, 0, 0, 0, '-', 1,1, 1);  </v>
      </c>
    </row>
    <row r="30" spans="2:32" ht="15" x14ac:dyDescent="0.25">
      <c r="B30" s="187" t="s">
        <v>330</v>
      </c>
      <c r="C30" s="177" t="s">
        <v>57</v>
      </c>
      <c r="D30" s="178" t="s">
        <v>327</v>
      </c>
      <c r="E30" s="178">
        <v>82</v>
      </c>
      <c r="F30" s="177">
        <v>78</v>
      </c>
      <c r="G30" s="179">
        <v>18</v>
      </c>
      <c r="H30" s="180">
        <v>17</v>
      </c>
      <c r="I30" s="181" t="s">
        <v>58</v>
      </c>
      <c r="J30" s="166">
        <v>1</v>
      </c>
      <c r="P30" s="166">
        <f t="shared" si="2"/>
        <v>161</v>
      </c>
      <c r="Q30" s="166">
        <f t="shared" si="10"/>
        <v>400</v>
      </c>
      <c r="R30" s="166">
        <f t="shared" si="1"/>
        <v>4</v>
      </c>
      <c r="S30" s="186">
        <f t="shared" si="3"/>
        <v>17</v>
      </c>
      <c r="T30" s="189">
        <f t="shared" si="4"/>
        <v>82</v>
      </c>
      <c r="U30" s="189">
        <f t="shared" si="5"/>
        <v>78</v>
      </c>
      <c r="V30" s="189">
        <f t="shared" si="6"/>
        <v>0</v>
      </c>
      <c r="W30" s="186" t="str">
        <f t="shared" si="7"/>
        <v>w/ wood</v>
      </c>
      <c r="X30" s="186">
        <f t="shared" si="8"/>
        <v>1</v>
      </c>
      <c r="Y30" s="166">
        <v>1</v>
      </c>
      <c r="Z30" s="166">
        <v>1</v>
      </c>
      <c r="AF30" s="133" t="str">
        <f t="shared" si="9"/>
        <v xml:space="preserve">INSERT INTO ACTIVITY VALUES (161, 400, 4, 17, 82, 78, 0, 'w/ wood', 1,1, 1);  </v>
      </c>
    </row>
    <row r="31" spans="2:32" ht="15" x14ac:dyDescent="0.25">
      <c r="B31" s="187" t="s">
        <v>327</v>
      </c>
      <c r="C31" s="177" t="s">
        <v>55</v>
      </c>
      <c r="D31" s="178" t="s">
        <v>327</v>
      </c>
      <c r="E31" s="178" t="s">
        <v>327</v>
      </c>
      <c r="F31" s="177" t="s">
        <v>327</v>
      </c>
      <c r="G31" s="179">
        <v>35</v>
      </c>
      <c r="H31" s="180">
        <v>5</v>
      </c>
      <c r="I31" s="181" t="s">
        <v>56</v>
      </c>
      <c r="J31" s="166">
        <v>1</v>
      </c>
      <c r="P31" s="166">
        <f t="shared" si="2"/>
        <v>161</v>
      </c>
      <c r="Q31" s="166">
        <f t="shared" si="10"/>
        <v>500</v>
      </c>
      <c r="R31" s="166">
        <f t="shared" si="1"/>
        <v>3</v>
      </c>
      <c r="S31" s="186">
        <f t="shared" si="3"/>
        <v>5</v>
      </c>
      <c r="T31" s="189">
        <f t="shared" si="4"/>
        <v>0</v>
      </c>
      <c r="U31" s="189">
        <f t="shared" si="5"/>
        <v>0</v>
      </c>
      <c r="V31" s="189">
        <f t="shared" si="6"/>
        <v>0</v>
      </c>
      <c r="W31" s="186" t="str">
        <f t="shared" si="7"/>
        <v>-</v>
      </c>
      <c r="X31" s="186">
        <f t="shared" si="8"/>
        <v>1</v>
      </c>
      <c r="Y31" s="166">
        <v>1</v>
      </c>
      <c r="Z31" s="166">
        <v>1</v>
      </c>
      <c r="AF31" s="133" t="str">
        <f t="shared" si="9"/>
        <v xml:space="preserve">INSERT INTO ACTIVITY VALUES (161, 500, 3, 5, 0, 0, 0, '-', 1,1, 1);  </v>
      </c>
    </row>
    <row r="32" spans="2:32" ht="15" x14ac:dyDescent="0.25">
      <c r="B32" s="187" t="s">
        <v>331</v>
      </c>
      <c r="C32" s="177" t="s">
        <v>111</v>
      </c>
      <c r="D32" s="178" t="s">
        <v>327</v>
      </c>
      <c r="E32" s="178" t="s">
        <v>327</v>
      </c>
      <c r="F32" s="177">
        <v>5</v>
      </c>
      <c r="G32" s="179">
        <v>40</v>
      </c>
      <c r="H32" s="180">
        <v>1</v>
      </c>
      <c r="I32" s="181" t="s">
        <v>112</v>
      </c>
      <c r="J32" s="166">
        <v>1</v>
      </c>
      <c r="P32" s="166">
        <f t="shared" si="2"/>
        <v>161</v>
      </c>
      <c r="Q32" s="166">
        <f t="shared" si="10"/>
        <v>600</v>
      </c>
      <c r="R32" s="166">
        <f t="shared" si="1"/>
        <v>31</v>
      </c>
      <c r="S32" s="186">
        <f t="shared" si="3"/>
        <v>1</v>
      </c>
      <c r="T32" s="189">
        <f t="shared" si="4"/>
        <v>0</v>
      </c>
      <c r="U32" s="189">
        <f t="shared" si="5"/>
        <v>5</v>
      </c>
      <c r="V32" s="189">
        <f t="shared" si="6"/>
        <v>0</v>
      </c>
      <c r="W32" s="186" t="str">
        <f t="shared" si="7"/>
        <v>BADANA</v>
      </c>
      <c r="X32" s="186">
        <f t="shared" si="8"/>
        <v>1</v>
      </c>
      <c r="Y32" s="166">
        <v>1</v>
      </c>
      <c r="Z32" s="166">
        <v>1</v>
      </c>
      <c r="AF32" s="133" t="str">
        <f t="shared" si="9"/>
        <v xml:space="preserve">INSERT INTO ACTIVITY VALUES (161, 600, 31, 1, 0, 5, 0, 'BADANA', 1,1, 1);  </v>
      </c>
    </row>
    <row r="33" spans="2:32" ht="15" x14ac:dyDescent="0.25">
      <c r="B33" s="187" t="s">
        <v>327</v>
      </c>
      <c r="C33" s="177" t="s">
        <v>55</v>
      </c>
      <c r="D33" s="178" t="s">
        <v>327</v>
      </c>
      <c r="E33" s="178" t="s">
        <v>327</v>
      </c>
      <c r="F33" s="177" t="s">
        <v>327</v>
      </c>
      <c r="G33" s="179">
        <v>41</v>
      </c>
      <c r="H33" s="180">
        <v>16</v>
      </c>
      <c r="I33" s="181" t="s">
        <v>56</v>
      </c>
      <c r="J33" s="166">
        <v>1</v>
      </c>
      <c r="P33" s="166">
        <f t="shared" si="2"/>
        <v>161</v>
      </c>
      <c r="Q33" s="166">
        <f t="shared" si="10"/>
        <v>700</v>
      </c>
      <c r="R33" s="166">
        <f t="shared" si="1"/>
        <v>3</v>
      </c>
      <c r="S33" s="186">
        <f t="shared" si="3"/>
        <v>16</v>
      </c>
      <c r="T33" s="189">
        <f t="shared" si="4"/>
        <v>0</v>
      </c>
      <c r="U33" s="189">
        <f t="shared" si="5"/>
        <v>0</v>
      </c>
      <c r="V33" s="189">
        <f t="shared" si="6"/>
        <v>0</v>
      </c>
      <c r="W33" s="186" t="str">
        <f t="shared" si="7"/>
        <v>-</v>
      </c>
      <c r="X33" s="186">
        <f t="shared" si="8"/>
        <v>1</v>
      </c>
      <c r="Y33" s="166">
        <v>1</v>
      </c>
      <c r="Z33" s="166">
        <v>1</v>
      </c>
      <c r="AF33" s="133" t="str">
        <f t="shared" si="9"/>
        <v xml:space="preserve">INSERT INTO ACTIVITY VALUES (161, 700, 3, 16, 0, 0, 0, '-', 1,1, 1);  </v>
      </c>
    </row>
    <row r="34" spans="2:32" ht="15" x14ac:dyDescent="0.25">
      <c r="B34" s="187" t="s">
        <v>327</v>
      </c>
      <c r="C34" s="177" t="s">
        <v>79</v>
      </c>
      <c r="D34" s="178" t="s">
        <v>327</v>
      </c>
      <c r="E34" s="178" t="s">
        <v>327</v>
      </c>
      <c r="F34" s="177">
        <v>5</v>
      </c>
      <c r="G34" s="179">
        <v>57</v>
      </c>
      <c r="H34" s="180">
        <v>2</v>
      </c>
      <c r="I34" s="181" t="s">
        <v>80</v>
      </c>
      <c r="J34" s="166">
        <v>1</v>
      </c>
      <c r="P34" s="166">
        <f t="shared" si="2"/>
        <v>161</v>
      </c>
      <c r="Q34" s="166">
        <f t="shared" si="10"/>
        <v>800</v>
      </c>
      <c r="R34" s="166">
        <f t="shared" si="1"/>
        <v>15</v>
      </c>
      <c r="S34" s="186">
        <f t="shared" si="3"/>
        <v>2</v>
      </c>
      <c r="T34" s="189">
        <f t="shared" si="4"/>
        <v>0</v>
      </c>
      <c r="U34" s="189">
        <f t="shared" si="5"/>
        <v>5</v>
      </c>
      <c r="V34" s="189">
        <f t="shared" si="6"/>
        <v>0</v>
      </c>
      <c r="W34" s="186" t="str">
        <f t="shared" si="7"/>
        <v>-</v>
      </c>
      <c r="X34" s="186">
        <f t="shared" si="8"/>
        <v>1</v>
      </c>
      <c r="Y34" s="166">
        <v>1</v>
      </c>
      <c r="Z34" s="166">
        <v>1</v>
      </c>
      <c r="AF34" s="133" t="str">
        <f t="shared" si="9"/>
        <v xml:space="preserve">INSERT INTO ACTIVITY VALUES (161, 800, 15, 2, 0, 5, 0, '-', 1,1, 1);  </v>
      </c>
    </row>
    <row r="35" spans="2:32" ht="15" x14ac:dyDescent="0.25">
      <c r="B35" s="187" t="s">
        <v>327</v>
      </c>
      <c r="C35" s="177" t="s">
        <v>55</v>
      </c>
      <c r="D35" s="178" t="s">
        <v>327</v>
      </c>
      <c r="E35" s="178" t="s">
        <v>327</v>
      </c>
      <c r="F35" s="177" t="s">
        <v>327</v>
      </c>
      <c r="G35" s="179">
        <v>59</v>
      </c>
      <c r="H35" s="180">
        <v>3</v>
      </c>
      <c r="I35" s="181" t="s">
        <v>56</v>
      </c>
      <c r="J35" s="166">
        <v>1</v>
      </c>
      <c r="P35" s="166">
        <f t="shared" si="2"/>
        <v>161</v>
      </c>
      <c r="Q35" s="166">
        <f t="shared" si="10"/>
        <v>900</v>
      </c>
      <c r="R35" s="166">
        <f t="shared" si="1"/>
        <v>3</v>
      </c>
      <c r="S35" s="186">
        <f t="shared" si="3"/>
        <v>3</v>
      </c>
      <c r="T35" s="189">
        <f t="shared" si="4"/>
        <v>0</v>
      </c>
      <c r="U35" s="189">
        <f t="shared" si="5"/>
        <v>0</v>
      </c>
      <c r="V35" s="189">
        <f t="shared" si="6"/>
        <v>0</v>
      </c>
      <c r="W35" s="186" t="str">
        <f t="shared" si="7"/>
        <v>-</v>
      </c>
      <c r="X35" s="186">
        <f t="shared" si="8"/>
        <v>1</v>
      </c>
      <c r="Y35" s="166">
        <v>1</v>
      </c>
      <c r="Z35" s="166">
        <v>1</v>
      </c>
      <c r="AF35" s="133" t="str">
        <f t="shared" si="9"/>
        <v xml:space="preserve">INSERT INTO ACTIVITY VALUES (161, 900, 3, 3, 0, 0, 0, '-', 1,1, 1);  </v>
      </c>
    </row>
    <row r="36" spans="2:32" ht="15" x14ac:dyDescent="0.25">
      <c r="B36" s="187" t="s">
        <v>327</v>
      </c>
      <c r="C36" s="177" t="s">
        <v>111</v>
      </c>
      <c r="D36" s="178" t="s">
        <v>327</v>
      </c>
      <c r="E36" s="178" t="s">
        <v>327</v>
      </c>
      <c r="F36" s="177">
        <v>5.7</v>
      </c>
      <c r="G36" s="179">
        <v>102</v>
      </c>
      <c r="H36" s="180">
        <v>1</v>
      </c>
      <c r="I36" s="181" t="s">
        <v>112</v>
      </c>
      <c r="J36" s="166">
        <v>1</v>
      </c>
      <c r="P36" s="166">
        <f t="shared" si="2"/>
        <v>161</v>
      </c>
      <c r="Q36" s="166">
        <f t="shared" si="10"/>
        <v>1000</v>
      </c>
      <c r="R36" s="166">
        <f t="shared" si="1"/>
        <v>31</v>
      </c>
      <c r="S36" s="186">
        <f t="shared" si="3"/>
        <v>1</v>
      </c>
      <c r="T36" s="189">
        <f t="shared" si="4"/>
        <v>0</v>
      </c>
      <c r="U36" s="189">
        <f t="shared" si="5"/>
        <v>5.7</v>
      </c>
      <c r="V36" s="189">
        <f t="shared" si="6"/>
        <v>0</v>
      </c>
      <c r="W36" s="186" t="str">
        <f t="shared" si="7"/>
        <v>-</v>
      </c>
      <c r="X36" s="186">
        <f t="shared" si="8"/>
        <v>1</v>
      </c>
      <c r="Y36" s="166">
        <v>1</v>
      </c>
      <c r="Z36" s="166">
        <v>1</v>
      </c>
      <c r="AF36" s="133" t="str">
        <f t="shared" si="9"/>
        <v xml:space="preserve">INSERT INTO ACTIVITY VALUES (161, 1000, 31, 1, 0, 5.7, 0, '-', 1,1, 1);  </v>
      </c>
    </row>
    <row r="37" spans="2:32" ht="15" x14ac:dyDescent="0.25">
      <c r="B37" s="187" t="s">
        <v>327</v>
      </c>
      <c r="C37" s="177" t="s">
        <v>55</v>
      </c>
      <c r="D37" s="178" t="s">
        <v>327</v>
      </c>
      <c r="E37" s="178" t="s">
        <v>327</v>
      </c>
      <c r="F37" s="177" t="s">
        <v>327</v>
      </c>
      <c r="G37" s="179">
        <v>103</v>
      </c>
      <c r="H37" s="180">
        <v>4</v>
      </c>
      <c r="I37" s="181" t="s">
        <v>56</v>
      </c>
      <c r="J37" s="166">
        <v>1</v>
      </c>
      <c r="P37" s="166">
        <f t="shared" si="2"/>
        <v>161</v>
      </c>
      <c r="Q37" s="166">
        <f t="shared" si="10"/>
        <v>1100</v>
      </c>
      <c r="R37" s="166">
        <f t="shared" si="1"/>
        <v>3</v>
      </c>
      <c r="S37" s="186">
        <f t="shared" si="3"/>
        <v>4</v>
      </c>
      <c r="T37" s="189">
        <f t="shared" si="4"/>
        <v>0</v>
      </c>
      <c r="U37" s="189">
        <f t="shared" si="5"/>
        <v>0</v>
      </c>
      <c r="V37" s="189">
        <f t="shared" si="6"/>
        <v>0</v>
      </c>
      <c r="W37" s="186" t="str">
        <f t="shared" si="7"/>
        <v>-</v>
      </c>
      <c r="X37" s="186">
        <f t="shared" si="8"/>
        <v>1</v>
      </c>
      <c r="Y37" s="166">
        <v>1</v>
      </c>
      <c r="Z37" s="166">
        <v>1</v>
      </c>
      <c r="AF37" s="133" t="str">
        <f t="shared" si="9"/>
        <v xml:space="preserve">INSERT INTO ACTIVITY VALUES (161, 1100, 3, 4, 0, 0, 0, '-', 1,1, 1);  </v>
      </c>
    </row>
    <row r="38" spans="2:32" ht="15" x14ac:dyDescent="0.25">
      <c r="B38" s="187" t="s">
        <v>327</v>
      </c>
      <c r="C38" s="177" t="s">
        <v>95</v>
      </c>
      <c r="D38" s="178" t="s">
        <v>327</v>
      </c>
      <c r="E38" s="178" t="s">
        <v>327</v>
      </c>
      <c r="F38" s="177">
        <v>2</v>
      </c>
      <c r="G38" s="179">
        <v>107</v>
      </c>
      <c r="H38" s="180">
        <v>1</v>
      </c>
      <c r="I38" s="181" t="s">
        <v>96</v>
      </c>
      <c r="J38" s="166">
        <v>1</v>
      </c>
      <c r="P38" s="166">
        <f t="shared" si="2"/>
        <v>161</v>
      </c>
      <c r="Q38" s="166">
        <f t="shared" si="10"/>
        <v>1200</v>
      </c>
      <c r="R38" s="166">
        <f t="shared" si="1"/>
        <v>23</v>
      </c>
      <c r="S38" s="186">
        <f t="shared" si="3"/>
        <v>1</v>
      </c>
      <c r="T38" s="189">
        <f t="shared" si="4"/>
        <v>0</v>
      </c>
      <c r="U38" s="189">
        <f t="shared" si="5"/>
        <v>2</v>
      </c>
      <c r="V38" s="189">
        <f t="shared" si="6"/>
        <v>0</v>
      </c>
      <c r="W38" s="186" t="str">
        <f t="shared" si="7"/>
        <v>-</v>
      </c>
      <c r="X38" s="186">
        <f t="shared" si="8"/>
        <v>1</v>
      </c>
      <c r="Y38" s="166">
        <v>1</v>
      </c>
      <c r="Z38" s="166">
        <v>1</v>
      </c>
      <c r="AF38" s="133" t="str">
        <f t="shared" si="9"/>
        <v xml:space="preserve">INSERT INTO ACTIVITY VALUES (161, 1200, 23, 1, 0, 2, 0, '-', 1,1, 1);  </v>
      </c>
    </row>
    <row r="39" spans="2:32" ht="15" x14ac:dyDescent="0.25">
      <c r="B39" s="187" t="s">
        <v>327</v>
      </c>
      <c r="C39" s="177" t="s">
        <v>55</v>
      </c>
      <c r="D39" s="182" t="s">
        <v>327</v>
      </c>
      <c r="E39" s="182" t="s">
        <v>327</v>
      </c>
      <c r="F39" s="177" t="s">
        <v>327</v>
      </c>
      <c r="G39" s="179">
        <v>108</v>
      </c>
      <c r="H39" s="180">
        <v>34</v>
      </c>
      <c r="I39" s="181" t="s">
        <v>56</v>
      </c>
      <c r="J39" s="166">
        <v>1</v>
      </c>
      <c r="P39" s="166">
        <f t="shared" si="2"/>
        <v>161</v>
      </c>
      <c r="Q39" s="166">
        <f t="shared" si="10"/>
        <v>1300</v>
      </c>
      <c r="R39" s="166">
        <f t="shared" si="1"/>
        <v>3</v>
      </c>
      <c r="S39" s="186">
        <f t="shared" si="3"/>
        <v>34</v>
      </c>
      <c r="T39" s="189">
        <f t="shared" si="4"/>
        <v>0</v>
      </c>
      <c r="U39" s="189">
        <f t="shared" si="5"/>
        <v>0</v>
      </c>
      <c r="V39" s="189">
        <f t="shared" si="6"/>
        <v>0</v>
      </c>
      <c r="W39" s="186" t="str">
        <f t="shared" si="7"/>
        <v>-</v>
      </c>
      <c r="X39" s="186">
        <f t="shared" si="8"/>
        <v>1</v>
      </c>
      <c r="Y39" s="166">
        <v>1</v>
      </c>
      <c r="Z39" s="166">
        <v>1</v>
      </c>
      <c r="AF39" s="133" t="str">
        <f t="shared" si="9"/>
        <v xml:space="preserve">INSERT INTO ACTIVITY VALUES (161, 1300, 3, 34, 0, 0, 0, '-', 1,1, 1);  </v>
      </c>
    </row>
    <row r="40" spans="2:32" ht="15" x14ac:dyDescent="0.25">
      <c r="B40" s="188" t="s">
        <v>327</v>
      </c>
      <c r="C40" s="183" t="s">
        <v>115</v>
      </c>
      <c r="D40" s="182" t="s">
        <v>327</v>
      </c>
      <c r="E40" s="182" t="s">
        <v>327</v>
      </c>
      <c r="F40" s="183">
        <v>26</v>
      </c>
      <c r="G40" s="184">
        <v>142</v>
      </c>
      <c r="H40" s="180">
        <v>5</v>
      </c>
      <c r="I40" s="181" t="s">
        <v>116</v>
      </c>
      <c r="J40" s="166">
        <v>1</v>
      </c>
      <c r="P40" s="166">
        <f t="shared" si="2"/>
        <v>161</v>
      </c>
      <c r="Q40" s="166">
        <f t="shared" si="10"/>
        <v>1400</v>
      </c>
      <c r="R40" s="166">
        <f t="shared" si="1"/>
        <v>33</v>
      </c>
      <c r="S40" s="186">
        <f t="shared" si="3"/>
        <v>5</v>
      </c>
      <c r="T40" s="189">
        <f t="shared" si="4"/>
        <v>0</v>
      </c>
      <c r="U40" s="189">
        <f t="shared" si="5"/>
        <v>26</v>
      </c>
      <c r="V40" s="189">
        <f t="shared" si="6"/>
        <v>0</v>
      </c>
      <c r="W40" s="186" t="str">
        <f t="shared" si="7"/>
        <v>-</v>
      </c>
      <c r="X40" s="186">
        <f t="shared" si="8"/>
        <v>1</v>
      </c>
      <c r="Y40" s="166">
        <v>1</v>
      </c>
      <c r="Z40" s="166">
        <v>1</v>
      </c>
      <c r="AF40" s="133" t="str">
        <f t="shared" si="9"/>
        <v xml:space="preserve">INSERT INTO ACTIVITY VALUES (161, 1400, 33, 5, 0, 26, 0, '-', 1,1, 1);  </v>
      </c>
    </row>
    <row r="41" spans="2:32" ht="15" x14ac:dyDescent="0.25">
      <c r="B41" s="188" t="s">
        <v>327</v>
      </c>
      <c r="C41" s="183" t="s">
        <v>115</v>
      </c>
      <c r="D41" s="182" t="s">
        <v>327</v>
      </c>
      <c r="E41" s="182" t="s">
        <v>327</v>
      </c>
      <c r="F41" s="183">
        <v>18.2</v>
      </c>
      <c r="G41" s="184">
        <v>147</v>
      </c>
      <c r="H41" s="180">
        <v>5</v>
      </c>
      <c r="I41" s="181" t="s">
        <v>116</v>
      </c>
      <c r="J41" s="166">
        <v>1</v>
      </c>
      <c r="P41" s="166">
        <f t="shared" si="2"/>
        <v>161</v>
      </c>
      <c r="Q41" s="166">
        <f t="shared" si="10"/>
        <v>1500</v>
      </c>
      <c r="R41" s="166">
        <f t="shared" si="1"/>
        <v>33</v>
      </c>
      <c r="S41" s="186">
        <f t="shared" si="3"/>
        <v>5</v>
      </c>
      <c r="T41" s="189">
        <f t="shared" si="4"/>
        <v>0</v>
      </c>
      <c r="U41" s="189">
        <f t="shared" si="5"/>
        <v>18.2</v>
      </c>
      <c r="V41" s="189">
        <f t="shared" si="6"/>
        <v>0</v>
      </c>
      <c r="W41" s="186" t="str">
        <f t="shared" si="7"/>
        <v>-</v>
      </c>
      <c r="X41" s="186">
        <f t="shared" si="8"/>
        <v>1</v>
      </c>
      <c r="Y41" s="166">
        <v>1</v>
      </c>
      <c r="Z41" s="166">
        <v>1</v>
      </c>
      <c r="AF41" s="133" t="str">
        <f t="shared" si="9"/>
        <v xml:space="preserve">INSERT INTO ACTIVITY VALUES (161, 1500, 33, 5, 0, 18.2, 0, '-', 1,1, 1);  </v>
      </c>
    </row>
    <row r="42" spans="2:32" ht="15" x14ac:dyDescent="0.25">
      <c r="B42" s="188" t="s">
        <v>327</v>
      </c>
      <c r="C42" s="183" t="s">
        <v>57</v>
      </c>
      <c r="D42" s="182" t="s">
        <v>327</v>
      </c>
      <c r="E42" s="182">
        <v>37</v>
      </c>
      <c r="F42" s="183">
        <v>35</v>
      </c>
      <c r="G42" s="184">
        <v>152</v>
      </c>
      <c r="H42" s="180">
        <v>2</v>
      </c>
      <c r="I42" s="181" t="s">
        <v>58</v>
      </c>
      <c r="J42" s="166">
        <v>2</v>
      </c>
      <c r="P42" s="166">
        <f t="shared" si="2"/>
        <v>161</v>
      </c>
      <c r="Q42" s="166">
        <f t="shared" si="10"/>
        <v>1600</v>
      </c>
      <c r="R42" s="166">
        <f t="shared" si="1"/>
        <v>4</v>
      </c>
      <c r="S42" s="186">
        <f t="shared" si="3"/>
        <v>2</v>
      </c>
      <c r="T42" s="189">
        <f t="shared" si="4"/>
        <v>37</v>
      </c>
      <c r="U42" s="189">
        <f t="shared" si="5"/>
        <v>35</v>
      </c>
      <c r="V42" s="189">
        <f t="shared" si="6"/>
        <v>0</v>
      </c>
      <c r="W42" s="186" t="str">
        <f t="shared" si="7"/>
        <v>-</v>
      </c>
      <c r="X42" s="186">
        <f t="shared" si="8"/>
        <v>2</v>
      </c>
      <c r="Y42" s="166">
        <v>1</v>
      </c>
      <c r="Z42" s="166">
        <v>1</v>
      </c>
      <c r="AF42" s="133" t="str">
        <f t="shared" si="9"/>
        <v xml:space="preserve">INSERT INTO ACTIVITY VALUES (161, 1600, 4, 2, 37, 35, 0, '-', 2,1, 1);  </v>
      </c>
    </row>
    <row r="43" spans="2:32" ht="15" x14ac:dyDescent="0.25">
      <c r="B43" s="188" t="s">
        <v>332</v>
      </c>
      <c r="C43" s="183" t="s">
        <v>55</v>
      </c>
      <c r="D43" s="182" t="s">
        <v>327</v>
      </c>
      <c r="E43" s="182" t="s">
        <v>327</v>
      </c>
      <c r="F43" s="183" t="s">
        <v>327</v>
      </c>
      <c r="G43" s="184">
        <v>154</v>
      </c>
      <c r="H43" s="180">
        <v>5</v>
      </c>
      <c r="I43" s="181" t="s">
        <v>56</v>
      </c>
      <c r="J43" s="166">
        <v>2</v>
      </c>
      <c r="P43" s="166">
        <f t="shared" si="2"/>
        <v>161</v>
      </c>
      <c r="Q43" s="166">
        <f t="shared" si="10"/>
        <v>1700</v>
      </c>
      <c r="R43" s="166">
        <f t="shared" si="1"/>
        <v>3</v>
      </c>
      <c r="S43" s="186">
        <f t="shared" si="3"/>
        <v>5</v>
      </c>
      <c r="T43" s="189">
        <f t="shared" si="4"/>
        <v>0</v>
      </c>
      <c r="U43" s="189">
        <f t="shared" si="5"/>
        <v>0</v>
      </c>
      <c r="V43" s="189">
        <f t="shared" si="6"/>
        <v>0</v>
      </c>
      <c r="W43" s="186" t="str">
        <f t="shared" si="7"/>
        <v>CUAYZON</v>
      </c>
      <c r="X43" s="186">
        <f t="shared" si="8"/>
        <v>2</v>
      </c>
      <c r="Y43" s="166">
        <v>1</v>
      </c>
      <c r="Z43" s="166">
        <v>1</v>
      </c>
      <c r="AF43" s="133" t="str">
        <f t="shared" si="9"/>
        <v xml:space="preserve">INSERT INTO ACTIVITY VALUES (161, 1700, 3, 5, 0, 0, 0, 'CUAYZON', 2,1, 1);  </v>
      </c>
    </row>
    <row r="44" spans="2:32" ht="15" x14ac:dyDescent="0.25">
      <c r="B44" s="188" t="s">
        <v>327</v>
      </c>
      <c r="C44" s="183" t="s">
        <v>111</v>
      </c>
      <c r="D44" s="182" t="s">
        <v>327</v>
      </c>
      <c r="E44" s="182" t="s">
        <v>327</v>
      </c>
      <c r="F44" s="183">
        <v>5.7</v>
      </c>
      <c r="G44" s="184">
        <v>159</v>
      </c>
      <c r="H44" s="180">
        <v>1</v>
      </c>
      <c r="I44" s="181" t="s">
        <v>112</v>
      </c>
      <c r="J44" s="166">
        <v>2</v>
      </c>
      <c r="P44" s="166">
        <f t="shared" si="2"/>
        <v>161</v>
      </c>
      <c r="Q44" s="166">
        <f t="shared" si="10"/>
        <v>1800</v>
      </c>
      <c r="R44" s="166">
        <f t="shared" si="1"/>
        <v>31</v>
      </c>
      <c r="S44" s="186">
        <f t="shared" si="3"/>
        <v>1</v>
      </c>
      <c r="T44" s="189">
        <f t="shared" si="4"/>
        <v>0</v>
      </c>
      <c r="U44" s="189">
        <f t="shared" si="5"/>
        <v>5.7</v>
      </c>
      <c r="V44" s="189">
        <f t="shared" si="6"/>
        <v>0</v>
      </c>
      <c r="W44" s="186" t="str">
        <f t="shared" si="7"/>
        <v>-</v>
      </c>
      <c r="X44" s="186">
        <f t="shared" si="8"/>
        <v>2</v>
      </c>
      <c r="Y44" s="166">
        <v>1</v>
      </c>
      <c r="Z44" s="166">
        <v>1</v>
      </c>
      <c r="AF44" s="133" t="str">
        <f t="shared" si="9"/>
        <v xml:space="preserve">INSERT INTO ACTIVITY VALUES (161, 1800, 31, 1, 0, 5.7, 0, '-', 2,1, 1);  </v>
      </c>
    </row>
    <row r="45" spans="2:32" ht="15" x14ac:dyDescent="0.25">
      <c r="B45" s="188" t="s">
        <v>327</v>
      </c>
      <c r="C45" s="183" t="s">
        <v>55</v>
      </c>
      <c r="D45" s="182" t="s">
        <v>327</v>
      </c>
      <c r="E45" s="182" t="s">
        <v>327</v>
      </c>
      <c r="F45" s="183" t="s">
        <v>327</v>
      </c>
      <c r="G45" s="184">
        <v>200</v>
      </c>
      <c r="H45" s="180">
        <v>6</v>
      </c>
      <c r="I45" s="181" t="s">
        <v>56</v>
      </c>
      <c r="J45" s="166">
        <v>2</v>
      </c>
      <c r="P45" s="166">
        <f t="shared" si="2"/>
        <v>161</v>
      </c>
      <c r="Q45" s="166">
        <f t="shared" si="10"/>
        <v>1900</v>
      </c>
      <c r="R45" s="166">
        <f t="shared" si="1"/>
        <v>3</v>
      </c>
      <c r="S45" s="186">
        <f t="shared" si="3"/>
        <v>6</v>
      </c>
      <c r="T45" s="189">
        <f t="shared" si="4"/>
        <v>0</v>
      </c>
      <c r="U45" s="189">
        <f t="shared" si="5"/>
        <v>0</v>
      </c>
      <c r="V45" s="189">
        <f t="shared" si="6"/>
        <v>0</v>
      </c>
      <c r="W45" s="186" t="str">
        <f t="shared" si="7"/>
        <v>-</v>
      </c>
      <c r="X45" s="186">
        <f t="shared" si="8"/>
        <v>2</v>
      </c>
      <c r="Y45" s="166">
        <v>1</v>
      </c>
      <c r="Z45" s="166">
        <v>1</v>
      </c>
      <c r="AF45" s="133" t="str">
        <f t="shared" si="9"/>
        <v xml:space="preserve">INSERT INTO ACTIVITY VALUES (161, 1900, 3, 6, 0, 0, 0, '-', 2,1, 1);  </v>
      </c>
    </row>
    <row r="46" spans="2:32" ht="15" x14ac:dyDescent="0.25">
      <c r="B46" s="188" t="s">
        <v>327</v>
      </c>
      <c r="C46" s="183" t="s">
        <v>79</v>
      </c>
      <c r="D46" s="182" t="s">
        <v>327</v>
      </c>
      <c r="E46" s="182" t="s">
        <v>327</v>
      </c>
      <c r="F46" s="183">
        <v>10</v>
      </c>
      <c r="G46" s="184">
        <v>206</v>
      </c>
      <c r="H46" s="180">
        <v>2</v>
      </c>
      <c r="I46" s="181" t="s">
        <v>80</v>
      </c>
      <c r="J46" s="166">
        <v>2</v>
      </c>
      <c r="P46" s="166">
        <f t="shared" si="2"/>
        <v>161</v>
      </c>
      <c r="Q46" s="166">
        <f t="shared" si="10"/>
        <v>2000</v>
      </c>
      <c r="R46" s="166">
        <f t="shared" si="1"/>
        <v>15</v>
      </c>
      <c r="S46" s="186">
        <f t="shared" si="3"/>
        <v>2</v>
      </c>
      <c r="T46" s="189">
        <f t="shared" si="4"/>
        <v>0</v>
      </c>
      <c r="U46" s="189">
        <f t="shared" si="5"/>
        <v>10</v>
      </c>
      <c r="V46" s="189">
        <f t="shared" si="6"/>
        <v>0</v>
      </c>
      <c r="W46" s="186" t="str">
        <f t="shared" si="7"/>
        <v>-</v>
      </c>
      <c r="X46" s="186">
        <f t="shared" si="8"/>
        <v>2</v>
      </c>
      <c r="Y46" s="166">
        <v>1</v>
      </c>
      <c r="Z46" s="166">
        <v>1</v>
      </c>
      <c r="AF46" s="133" t="str">
        <f t="shared" si="9"/>
        <v xml:space="preserve">INSERT INTO ACTIVITY VALUES (161, 2000, 15, 2, 0, 10, 0, '-', 2,1, 1);  </v>
      </c>
    </row>
    <row r="47" spans="2:32" ht="15" x14ac:dyDescent="0.25">
      <c r="B47" s="188" t="s">
        <v>327</v>
      </c>
      <c r="C47" s="183" t="s">
        <v>55</v>
      </c>
      <c r="D47" s="182" t="s">
        <v>327</v>
      </c>
      <c r="E47" s="182" t="s">
        <v>327</v>
      </c>
      <c r="F47" s="183" t="s">
        <v>327</v>
      </c>
      <c r="G47" s="184">
        <v>208</v>
      </c>
      <c r="H47" s="180">
        <v>3</v>
      </c>
      <c r="I47" s="181" t="s">
        <v>56</v>
      </c>
      <c r="J47" s="166">
        <v>2</v>
      </c>
      <c r="P47" s="166">
        <f t="shared" si="2"/>
        <v>161</v>
      </c>
      <c r="Q47" s="166">
        <f t="shared" si="10"/>
        <v>2100</v>
      </c>
      <c r="R47" s="166">
        <f t="shared" si="1"/>
        <v>3</v>
      </c>
      <c r="S47" s="186">
        <f t="shared" si="3"/>
        <v>3</v>
      </c>
      <c r="T47" s="189">
        <f t="shared" si="4"/>
        <v>0</v>
      </c>
      <c r="U47" s="189">
        <f t="shared" si="5"/>
        <v>0</v>
      </c>
      <c r="V47" s="189">
        <f t="shared" si="6"/>
        <v>0</v>
      </c>
      <c r="W47" s="186" t="str">
        <f t="shared" si="7"/>
        <v>-</v>
      </c>
      <c r="X47" s="186">
        <f t="shared" si="8"/>
        <v>2</v>
      </c>
      <c r="Y47" s="166">
        <v>1</v>
      </c>
      <c r="Z47" s="166">
        <v>1</v>
      </c>
      <c r="AF47" s="133" t="str">
        <f t="shared" si="9"/>
        <v xml:space="preserve">INSERT INTO ACTIVITY VALUES (161, 2100, 3, 3, 0, 0, 0, '-', 2,1, 1);  </v>
      </c>
    </row>
    <row r="48" spans="2:32" ht="15" x14ac:dyDescent="0.25">
      <c r="B48" s="188" t="s">
        <v>327</v>
      </c>
      <c r="C48" s="183" t="s">
        <v>95</v>
      </c>
      <c r="D48" s="182" t="s">
        <v>327</v>
      </c>
      <c r="E48" s="182" t="s">
        <v>327</v>
      </c>
      <c r="F48" s="183">
        <v>2</v>
      </c>
      <c r="G48" s="184">
        <v>211</v>
      </c>
      <c r="H48" s="180">
        <v>1</v>
      </c>
      <c r="I48" s="181" t="s">
        <v>96</v>
      </c>
      <c r="J48" s="166">
        <v>2</v>
      </c>
      <c r="P48" s="166">
        <f t="shared" si="2"/>
        <v>161</v>
      </c>
      <c r="Q48" s="166">
        <f t="shared" si="10"/>
        <v>2200</v>
      </c>
      <c r="R48" s="166">
        <f t="shared" si="1"/>
        <v>23</v>
      </c>
      <c r="S48" s="186">
        <f t="shared" si="3"/>
        <v>1</v>
      </c>
      <c r="T48" s="189">
        <f t="shared" si="4"/>
        <v>0</v>
      </c>
      <c r="U48" s="189">
        <f t="shared" si="5"/>
        <v>2</v>
      </c>
      <c r="V48" s="189">
        <f t="shared" si="6"/>
        <v>0</v>
      </c>
      <c r="W48" s="186" t="str">
        <f t="shared" si="7"/>
        <v>-</v>
      </c>
      <c r="X48" s="186">
        <f t="shared" si="8"/>
        <v>2</v>
      </c>
      <c r="Y48" s="166">
        <v>1</v>
      </c>
      <c r="Z48" s="166">
        <v>1</v>
      </c>
      <c r="AF48" s="133" t="str">
        <f t="shared" si="9"/>
        <v xml:space="preserve">INSERT INTO ACTIVITY VALUES (161, 2200, 23, 1, 0, 2, 0, '-', 2,1, 1);  </v>
      </c>
    </row>
    <row r="49" spans="2:32" ht="15" x14ac:dyDescent="0.25">
      <c r="B49" s="188" t="s">
        <v>327</v>
      </c>
      <c r="C49" s="183" t="s">
        <v>55</v>
      </c>
      <c r="D49" s="182" t="s">
        <v>327</v>
      </c>
      <c r="E49" s="182" t="s">
        <v>327</v>
      </c>
      <c r="F49" s="183" t="s">
        <v>327</v>
      </c>
      <c r="G49" s="184">
        <v>212</v>
      </c>
      <c r="H49" s="180">
        <v>24</v>
      </c>
      <c r="I49" s="181" t="s">
        <v>56</v>
      </c>
      <c r="J49" s="166">
        <v>2</v>
      </c>
      <c r="P49" s="166">
        <f t="shared" si="2"/>
        <v>161</v>
      </c>
      <c r="Q49" s="166">
        <f t="shared" si="10"/>
        <v>2300</v>
      </c>
      <c r="R49" s="166">
        <f t="shared" si="1"/>
        <v>3</v>
      </c>
      <c r="S49" s="186">
        <f t="shared" si="3"/>
        <v>24</v>
      </c>
      <c r="T49" s="189">
        <f t="shared" si="4"/>
        <v>0</v>
      </c>
      <c r="U49" s="189">
        <f t="shared" si="5"/>
        <v>0</v>
      </c>
      <c r="V49" s="189">
        <f t="shared" si="6"/>
        <v>0</v>
      </c>
      <c r="W49" s="186" t="str">
        <f t="shared" si="7"/>
        <v>-</v>
      </c>
      <c r="X49" s="186">
        <f t="shared" si="8"/>
        <v>2</v>
      </c>
      <c r="Y49" s="166">
        <v>1</v>
      </c>
      <c r="Z49" s="166">
        <v>1</v>
      </c>
      <c r="AF49" s="133" t="str">
        <f t="shared" si="9"/>
        <v xml:space="preserve">INSERT INTO ACTIVITY VALUES (161, 2300, 3, 24, 0, 0, 0, '-', 2,1, 1);  </v>
      </c>
    </row>
    <row r="50" spans="2:32" ht="15" x14ac:dyDescent="0.25">
      <c r="B50" s="188" t="s">
        <v>327</v>
      </c>
      <c r="C50" s="183" t="s">
        <v>115</v>
      </c>
      <c r="D50" s="182" t="s">
        <v>327</v>
      </c>
      <c r="E50" s="182" t="s">
        <v>327</v>
      </c>
      <c r="F50" s="183">
        <v>26</v>
      </c>
      <c r="G50" s="184">
        <v>236</v>
      </c>
      <c r="H50" s="180">
        <v>7</v>
      </c>
      <c r="I50" s="181" t="s">
        <v>116</v>
      </c>
      <c r="J50" s="166">
        <v>2</v>
      </c>
      <c r="P50" s="166">
        <f t="shared" si="2"/>
        <v>161</v>
      </c>
      <c r="Q50" s="166">
        <f t="shared" si="10"/>
        <v>2400</v>
      </c>
      <c r="R50" s="166">
        <f t="shared" si="1"/>
        <v>33</v>
      </c>
      <c r="S50" s="186">
        <f t="shared" si="3"/>
        <v>7</v>
      </c>
      <c r="T50" s="189">
        <f t="shared" si="4"/>
        <v>0</v>
      </c>
      <c r="U50" s="189">
        <f t="shared" si="5"/>
        <v>26</v>
      </c>
      <c r="V50" s="189">
        <f t="shared" si="6"/>
        <v>0</v>
      </c>
      <c r="W50" s="186" t="str">
        <f t="shared" si="7"/>
        <v>-</v>
      </c>
      <c r="X50" s="186">
        <f t="shared" si="8"/>
        <v>2</v>
      </c>
      <c r="Y50" s="166">
        <v>1</v>
      </c>
      <c r="Z50" s="166">
        <v>1</v>
      </c>
      <c r="AF50" s="133" t="str">
        <f t="shared" si="9"/>
        <v xml:space="preserve">INSERT INTO ACTIVITY VALUES (161, 2400, 33, 7, 0, 26, 0, '-', 2,1, 1);  </v>
      </c>
    </row>
    <row r="51" spans="2:32" ht="15" x14ac:dyDescent="0.25">
      <c r="B51" s="188" t="s">
        <v>327</v>
      </c>
      <c r="C51" s="183" t="s">
        <v>115</v>
      </c>
      <c r="D51" s="182" t="s">
        <v>327</v>
      </c>
      <c r="E51" s="182" t="s">
        <v>327</v>
      </c>
      <c r="F51" s="183">
        <v>10.4</v>
      </c>
      <c r="G51" s="184">
        <v>243</v>
      </c>
      <c r="H51" s="180">
        <v>7</v>
      </c>
      <c r="I51" s="181" t="s">
        <v>116</v>
      </c>
      <c r="J51" s="166">
        <v>2</v>
      </c>
      <c r="P51" s="166">
        <f t="shared" si="2"/>
        <v>161</v>
      </c>
      <c r="Q51" s="166">
        <f t="shared" si="10"/>
        <v>2500</v>
      </c>
      <c r="R51" s="166">
        <f t="shared" si="1"/>
        <v>33</v>
      </c>
      <c r="S51" s="186">
        <f t="shared" si="3"/>
        <v>7</v>
      </c>
      <c r="T51" s="189">
        <f t="shared" si="4"/>
        <v>0</v>
      </c>
      <c r="U51" s="189">
        <f t="shared" si="5"/>
        <v>10.4</v>
      </c>
      <c r="V51" s="189">
        <f t="shared" si="6"/>
        <v>0</v>
      </c>
      <c r="W51" s="186" t="str">
        <f t="shared" si="7"/>
        <v>-</v>
      </c>
      <c r="X51" s="186">
        <f t="shared" si="8"/>
        <v>2</v>
      </c>
      <c r="Y51" s="166">
        <v>1</v>
      </c>
      <c r="Z51" s="166">
        <v>1</v>
      </c>
      <c r="AF51" s="133" t="str">
        <f t="shared" si="9"/>
        <v xml:space="preserve">INSERT INTO ACTIVITY VALUES (161, 2500, 33, 7, 0, 10.4, 0, '-', 2,1, 1);  </v>
      </c>
    </row>
    <row r="52" spans="2:32" ht="15" x14ac:dyDescent="0.25">
      <c r="B52" s="188" t="s">
        <v>327</v>
      </c>
      <c r="C52" s="183" t="s">
        <v>57</v>
      </c>
      <c r="D52" s="182" t="s">
        <v>327</v>
      </c>
      <c r="E52" s="182">
        <v>42</v>
      </c>
      <c r="F52" s="183">
        <v>39</v>
      </c>
      <c r="G52" s="184">
        <v>250</v>
      </c>
      <c r="H52" s="180">
        <v>2</v>
      </c>
      <c r="I52" s="181" t="s">
        <v>58</v>
      </c>
      <c r="J52" s="166">
        <v>2</v>
      </c>
      <c r="P52" s="166">
        <f t="shared" si="2"/>
        <v>161</v>
      </c>
      <c r="Q52" s="166">
        <f t="shared" si="10"/>
        <v>2600</v>
      </c>
      <c r="R52" s="166">
        <f t="shared" si="1"/>
        <v>4</v>
      </c>
      <c r="S52" s="186">
        <f t="shared" si="3"/>
        <v>2</v>
      </c>
      <c r="T52" s="189">
        <f t="shared" si="4"/>
        <v>42</v>
      </c>
      <c r="U52" s="189">
        <f t="shared" si="5"/>
        <v>39</v>
      </c>
      <c r="V52" s="189">
        <f t="shared" si="6"/>
        <v>0</v>
      </c>
      <c r="W52" s="186" t="str">
        <f t="shared" si="7"/>
        <v>-</v>
      </c>
      <c r="X52" s="186">
        <f t="shared" si="8"/>
        <v>2</v>
      </c>
      <c r="Y52" s="166">
        <v>1</v>
      </c>
      <c r="Z52" s="166">
        <v>1</v>
      </c>
      <c r="AF52" s="133" t="str">
        <f t="shared" si="9"/>
        <v xml:space="preserve">INSERT INTO ACTIVITY VALUES (161, 2600, 4, 2, 42, 39, 0, '-', 2,1, 1);  </v>
      </c>
    </row>
    <row r="53" spans="2:32" ht="15" x14ac:dyDescent="0.25">
      <c r="B53" s="188" t="s">
        <v>333</v>
      </c>
      <c r="C53" s="183" t="s">
        <v>55</v>
      </c>
      <c r="D53" s="182" t="s">
        <v>327</v>
      </c>
      <c r="E53" s="182" t="s">
        <v>327</v>
      </c>
      <c r="F53" s="183" t="s">
        <v>327</v>
      </c>
      <c r="G53" s="184">
        <v>252</v>
      </c>
      <c r="H53" s="180">
        <v>1</v>
      </c>
      <c r="I53" s="181" t="s">
        <v>56</v>
      </c>
      <c r="J53" s="166">
        <v>2</v>
      </c>
      <c r="P53" s="166">
        <f t="shared" si="2"/>
        <v>161</v>
      </c>
      <c r="Q53" s="166">
        <f t="shared" si="10"/>
        <v>2700</v>
      </c>
      <c r="R53" s="166">
        <f t="shared" si="1"/>
        <v>3</v>
      </c>
      <c r="S53" s="186">
        <f t="shared" si="3"/>
        <v>1</v>
      </c>
      <c r="T53" s="189">
        <f t="shared" si="4"/>
        <v>0</v>
      </c>
      <c r="U53" s="189">
        <f t="shared" si="5"/>
        <v>0</v>
      </c>
      <c r="V53" s="189">
        <f t="shared" si="6"/>
        <v>0</v>
      </c>
      <c r="W53" s="186" t="str">
        <f t="shared" si="7"/>
        <v>LARUSCAIN</v>
      </c>
      <c r="X53" s="186">
        <f t="shared" si="8"/>
        <v>2</v>
      </c>
      <c r="Y53" s="166">
        <v>1</v>
      </c>
      <c r="Z53" s="166">
        <v>1</v>
      </c>
      <c r="AF53" s="133" t="str">
        <f t="shared" si="9"/>
        <v xml:space="preserve">INSERT INTO ACTIVITY VALUES (161, 2700, 3, 1, 0, 0, 0, 'LARUSCAIN', 2,1, 1);  </v>
      </c>
    </row>
    <row r="54" spans="2:32" ht="15" x14ac:dyDescent="0.25">
      <c r="B54" s="188" t="s">
        <v>327</v>
      </c>
      <c r="C54" s="183" t="s">
        <v>111</v>
      </c>
      <c r="D54" s="182" t="s">
        <v>327</v>
      </c>
      <c r="E54" s="182" t="s">
        <v>327</v>
      </c>
      <c r="F54" s="183">
        <v>6.25</v>
      </c>
      <c r="G54" s="184">
        <v>253</v>
      </c>
      <c r="H54" s="180">
        <v>1</v>
      </c>
      <c r="I54" s="181" t="s">
        <v>112</v>
      </c>
      <c r="J54" s="166">
        <v>2</v>
      </c>
      <c r="P54" s="166">
        <f t="shared" si="2"/>
        <v>161</v>
      </c>
      <c r="Q54" s="166">
        <f t="shared" si="10"/>
        <v>2800</v>
      </c>
      <c r="R54" s="166">
        <f t="shared" si="1"/>
        <v>31</v>
      </c>
      <c r="S54" s="186">
        <f t="shared" si="3"/>
        <v>1</v>
      </c>
      <c r="T54" s="189">
        <f t="shared" si="4"/>
        <v>0</v>
      </c>
      <c r="U54" s="189">
        <f t="shared" si="5"/>
        <v>6.25</v>
      </c>
      <c r="V54" s="189">
        <f t="shared" si="6"/>
        <v>0</v>
      </c>
      <c r="W54" s="186" t="str">
        <f t="shared" si="7"/>
        <v>-</v>
      </c>
      <c r="X54" s="186">
        <f t="shared" si="8"/>
        <v>2</v>
      </c>
      <c r="Y54" s="166">
        <v>1</v>
      </c>
      <c r="Z54" s="166">
        <v>1</v>
      </c>
      <c r="AF54" s="133" t="str">
        <f t="shared" si="9"/>
        <v xml:space="preserve">INSERT INTO ACTIVITY VALUES (161, 2800, 31, 1, 0, 6.25, 0, '-', 2,1, 1);  </v>
      </c>
    </row>
    <row r="55" spans="2:32" ht="15" x14ac:dyDescent="0.25">
      <c r="B55" s="188" t="s">
        <v>327</v>
      </c>
      <c r="C55" s="183" t="s">
        <v>55</v>
      </c>
      <c r="D55" s="182" t="s">
        <v>327</v>
      </c>
      <c r="E55" s="182" t="s">
        <v>327</v>
      </c>
      <c r="F55" s="183" t="s">
        <v>327</v>
      </c>
      <c r="G55" s="184">
        <v>254</v>
      </c>
      <c r="H55" s="180">
        <v>14</v>
      </c>
      <c r="I55" s="181" t="s">
        <v>56</v>
      </c>
      <c r="J55" s="166">
        <v>2</v>
      </c>
      <c r="P55" s="166">
        <f t="shared" si="2"/>
        <v>161</v>
      </c>
      <c r="Q55" s="166">
        <f t="shared" si="10"/>
        <v>2900</v>
      </c>
      <c r="R55" s="166">
        <f t="shared" si="1"/>
        <v>3</v>
      </c>
      <c r="S55" s="186">
        <f t="shared" si="3"/>
        <v>14</v>
      </c>
      <c r="T55" s="189">
        <f t="shared" si="4"/>
        <v>0</v>
      </c>
      <c r="U55" s="189">
        <f t="shared" si="5"/>
        <v>0</v>
      </c>
      <c r="V55" s="189">
        <f t="shared" si="6"/>
        <v>0</v>
      </c>
      <c r="W55" s="186" t="str">
        <f t="shared" si="7"/>
        <v>-</v>
      </c>
      <c r="X55" s="186">
        <f t="shared" si="8"/>
        <v>2</v>
      </c>
      <c r="Y55" s="166">
        <v>1</v>
      </c>
      <c r="Z55" s="166">
        <v>1</v>
      </c>
      <c r="AF55" s="133" t="str">
        <f t="shared" si="9"/>
        <v xml:space="preserve">INSERT INTO ACTIVITY VALUES (161, 2900, 3, 14, 0, 0, 0, '-', 2,1, 1);  </v>
      </c>
    </row>
    <row r="56" spans="2:32" ht="15" x14ac:dyDescent="0.25">
      <c r="B56" s="188" t="s">
        <v>327</v>
      </c>
      <c r="C56" s="183" t="s">
        <v>79</v>
      </c>
      <c r="D56" s="182" t="s">
        <v>327</v>
      </c>
      <c r="E56" s="182" t="s">
        <v>327</v>
      </c>
      <c r="F56" s="183">
        <v>10</v>
      </c>
      <c r="G56" s="184">
        <v>308</v>
      </c>
      <c r="H56" s="180">
        <v>1</v>
      </c>
      <c r="I56" s="181" t="s">
        <v>80</v>
      </c>
      <c r="J56" s="166">
        <v>2</v>
      </c>
      <c r="P56" s="166">
        <f t="shared" si="2"/>
        <v>161</v>
      </c>
      <c r="Q56" s="166">
        <f t="shared" si="10"/>
        <v>3000</v>
      </c>
      <c r="R56" s="166">
        <f t="shared" si="1"/>
        <v>15</v>
      </c>
      <c r="S56" s="186">
        <f t="shared" si="3"/>
        <v>1</v>
      </c>
      <c r="T56" s="189">
        <f t="shared" si="4"/>
        <v>0</v>
      </c>
      <c r="U56" s="189">
        <f t="shared" si="5"/>
        <v>10</v>
      </c>
      <c r="V56" s="189">
        <f t="shared" si="6"/>
        <v>0</v>
      </c>
      <c r="W56" s="186" t="str">
        <f t="shared" si="7"/>
        <v>-</v>
      </c>
      <c r="X56" s="186">
        <f t="shared" si="8"/>
        <v>2</v>
      </c>
      <c r="Y56" s="166">
        <v>1</v>
      </c>
      <c r="Z56" s="166">
        <v>1</v>
      </c>
      <c r="AF56" s="133" t="str">
        <f t="shared" si="9"/>
        <v xml:space="preserve">INSERT INTO ACTIVITY VALUES (161, 3000, 15, 1, 0, 10, 0, '-', 2,1, 1);  </v>
      </c>
    </row>
    <row r="57" spans="2:32" ht="15" x14ac:dyDescent="0.25">
      <c r="B57" s="188" t="s">
        <v>327</v>
      </c>
      <c r="C57" s="183" t="s">
        <v>55</v>
      </c>
      <c r="D57" s="182" t="s">
        <v>327</v>
      </c>
      <c r="E57" s="182" t="s">
        <v>327</v>
      </c>
      <c r="F57" s="183" t="s">
        <v>327</v>
      </c>
      <c r="G57" s="184">
        <v>309</v>
      </c>
      <c r="H57" s="180">
        <v>1</v>
      </c>
      <c r="I57" s="181" t="s">
        <v>56</v>
      </c>
      <c r="J57" s="166">
        <v>2</v>
      </c>
      <c r="P57" s="166">
        <f>IF(C57="","",$N$26)</f>
        <v>161</v>
      </c>
      <c r="Q57" s="166">
        <f t="shared" si="10"/>
        <v>3100</v>
      </c>
      <c r="R57" s="166">
        <f t="shared" si="1"/>
        <v>3</v>
      </c>
      <c r="S57" s="186">
        <f t="shared" si="3"/>
        <v>1</v>
      </c>
      <c r="T57" s="189">
        <f t="shared" si="4"/>
        <v>0</v>
      </c>
      <c r="U57" s="189">
        <f t="shared" si="5"/>
        <v>0</v>
      </c>
      <c r="V57" s="189">
        <f t="shared" si="6"/>
        <v>0</v>
      </c>
      <c r="W57" s="186" t="str">
        <f t="shared" si="7"/>
        <v>-</v>
      </c>
      <c r="X57" s="186">
        <f t="shared" si="8"/>
        <v>2</v>
      </c>
      <c r="Y57" s="166">
        <v>1</v>
      </c>
      <c r="Z57" s="166">
        <v>1</v>
      </c>
      <c r="AF57" s="133" t="str">
        <f t="shared" si="9"/>
        <v xml:space="preserve">INSERT INTO ACTIVITY VALUES (161, 3100, 3, 1, 0, 0, 0, '-', 2,1, 1);  </v>
      </c>
    </row>
    <row r="58" spans="2:32" ht="15" x14ac:dyDescent="0.25">
      <c r="B58" s="188" t="s">
        <v>327</v>
      </c>
      <c r="C58" s="183" t="s">
        <v>95</v>
      </c>
      <c r="D58" s="182" t="s">
        <v>327</v>
      </c>
      <c r="E58" s="182" t="s">
        <v>327</v>
      </c>
      <c r="F58" s="183">
        <v>2</v>
      </c>
      <c r="G58" s="184">
        <v>310</v>
      </c>
      <c r="H58" s="180">
        <v>1</v>
      </c>
      <c r="I58" s="181" t="s">
        <v>96</v>
      </c>
      <c r="J58" s="166">
        <v>2</v>
      </c>
      <c r="P58" s="166">
        <f t="shared" si="2"/>
        <v>161</v>
      </c>
      <c r="Q58" s="166">
        <f t="shared" si="10"/>
        <v>3200</v>
      </c>
      <c r="R58" s="166">
        <f t="shared" si="1"/>
        <v>23</v>
      </c>
      <c r="S58" s="186">
        <f t="shared" si="3"/>
        <v>1</v>
      </c>
      <c r="T58" s="189">
        <f t="shared" si="4"/>
        <v>0</v>
      </c>
      <c r="U58" s="189">
        <f t="shared" si="5"/>
        <v>2</v>
      </c>
      <c r="V58" s="189">
        <f t="shared" si="6"/>
        <v>0</v>
      </c>
      <c r="W58" s="186" t="str">
        <f t="shared" si="7"/>
        <v>-</v>
      </c>
      <c r="X58" s="186">
        <f t="shared" si="8"/>
        <v>2</v>
      </c>
      <c r="Y58" s="166">
        <v>1</v>
      </c>
      <c r="Z58" s="166">
        <v>1</v>
      </c>
      <c r="AF58" s="133" t="str">
        <f t="shared" si="9"/>
        <v xml:space="preserve">INSERT INTO ACTIVITY VALUES (161, 3200, 23, 1, 0, 2, 0, '-', 2,1, 1);  </v>
      </c>
    </row>
    <row r="59" spans="2:32" ht="15" x14ac:dyDescent="0.25">
      <c r="B59" s="188" t="s">
        <v>327</v>
      </c>
      <c r="C59" s="177" t="s">
        <v>55</v>
      </c>
      <c r="D59" s="178" t="s">
        <v>327</v>
      </c>
      <c r="E59" s="178" t="s">
        <v>327</v>
      </c>
      <c r="F59" s="183" t="s">
        <v>327</v>
      </c>
      <c r="G59" s="184">
        <v>311</v>
      </c>
      <c r="H59" s="180">
        <v>17</v>
      </c>
      <c r="I59" s="181" t="s">
        <v>56</v>
      </c>
      <c r="J59" s="166">
        <v>2</v>
      </c>
      <c r="P59" s="166">
        <f t="shared" si="2"/>
        <v>161</v>
      </c>
      <c r="Q59" s="166">
        <f t="shared" si="10"/>
        <v>3300</v>
      </c>
      <c r="R59" s="166">
        <f t="shared" ref="R59:R90" si="11">IF(P59="","",VLOOKUP(C59,$AC$102:$AD$167,2,FALSE))</f>
        <v>3</v>
      </c>
      <c r="S59" s="186">
        <f t="shared" si="3"/>
        <v>17</v>
      </c>
      <c r="T59" s="189">
        <f t="shared" si="4"/>
        <v>0</v>
      </c>
      <c r="U59" s="189">
        <f t="shared" si="5"/>
        <v>0</v>
      </c>
      <c r="V59" s="189">
        <f t="shared" si="6"/>
        <v>0</v>
      </c>
      <c r="W59" s="186" t="str">
        <f t="shared" si="7"/>
        <v>-</v>
      </c>
      <c r="X59" s="186">
        <f t="shared" si="8"/>
        <v>2</v>
      </c>
      <c r="Y59" s="166">
        <v>1</v>
      </c>
      <c r="Z59" s="166">
        <v>1</v>
      </c>
      <c r="AF59" s="133" t="str">
        <f t="shared" si="9"/>
        <v xml:space="preserve">INSERT INTO ACTIVITY VALUES (161, 3300, 3, 17, 0, 0, 0, '-', 2,1, 1);  </v>
      </c>
    </row>
    <row r="60" spans="2:32" ht="15" x14ac:dyDescent="0.25">
      <c r="B60" s="188" t="s">
        <v>327</v>
      </c>
      <c r="C60" s="183" t="s">
        <v>115</v>
      </c>
      <c r="D60" s="182" t="s">
        <v>327</v>
      </c>
      <c r="E60" s="182" t="s">
        <v>327</v>
      </c>
      <c r="F60" s="183">
        <v>26</v>
      </c>
      <c r="G60" s="184">
        <v>328</v>
      </c>
      <c r="H60" s="180">
        <v>7</v>
      </c>
      <c r="I60" s="181" t="s">
        <v>116</v>
      </c>
      <c r="J60" s="166">
        <v>2</v>
      </c>
      <c r="P60" s="166">
        <f t="shared" si="2"/>
        <v>161</v>
      </c>
      <c r="Q60" s="166">
        <f t="shared" si="10"/>
        <v>3400</v>
      </c>
      <c r="R60" s="166">
        <f t="shared" si="11"/>
        <v>33</v>
      </c>
      <c r="S60" s="186">
        <f t="shared" si="3"/>
        <v>7</v>
      </c>
      <c r="T60" s="189">
        <f t="shared" si="4"/>
        <v>0</v>
      </c>
      <c r="U60" s="189">
        <f t="shared" si="5"/>
        <v>26</v>
      </c>
      <c r="V60" s="189">
        <f t="shared" si="6"/>
        <v>0</v>
      </c>
      <c r="W60" s="186" t="str">
        <f t="shared" si="7"/>
        <v>-</v>
      </c>
      <c r="X60" s="186">
        <f t="shared" si="8"/>
        <v>2</v>
      </c>
      <c r="Y60" s="166">
        <v>1</v>
      </c>
      <c r="Z60" s="166">
        <v>1</v>
      </c>
      <c r="AF60" s="133" t="str">
        <f t="shared" si="9"/>
        <v xml:space="preserve">INSERT INTO ACTIVITY VALUES (161, 3400, 33, 7, 0, 26, 0, '-', 2,1, 1);  </v>
      </c>
    </row>
    <row r="61" spans="2:32" ht="15" x14ac:dyDescent="0.25">
      <c r="B61" s="190" t="s">
        <v>333</v>
      </c>
      <c r="C61" s="183" t="s">
        <v>57</v>
      </c>
      <c r="D61" s="182" t="s">
        <v>327</v>
      </c>
      <c r="E61" s="182">
        <v>39</v>
      </c>
      <c r="F61" s="183">
        <v>37</v>
      </c>
      <c r="G61" s="184">
        <v>335</v>
      </c>
      <c r="H61" s="180">
        <v>3</v>
      </c>
      <c r="I61" s="181" t="s">
        <v>58</v>
      </c>
      <c r="J61" s="166">
        <v>2</v>
      </c>
      <c r="P61" s="166">
        <f t="shared" si="2"/>
        <v>161</v>
      </c>
      <c r="Q61" s="166">
        <f t="shared" si="10"/>
        <v>3500</v>
      </c>
      <c r="R61" s="166">
        <f t="shared" si="11"/>
        <v>4</v>
      </c>
      <c r="S61" s="186">
        <f t="shared" si="3"/>
        <v>3</v>
      </c>
      <c r="T61" s="189">
        <f t="shared" si="4"/>
        <v>39</v>
      </c>
      <c r="U61" s="189">
        <f t="shared" si="5"/>
        <v>37</v>
      </c>
      <c r="V61" s="189">
        <f t="shared" si="6"/>
        <v>0</v>
      </c>
      <c r="W61" s="186" t="str">
        <f t="shared" si="7"/>
        <v>LARUSCAIN</v>
      </c>
      <c r="X61" s="186">
        <f t="shared" si="8"/>
        <v>2</v>
      </c>
      <c r="Y61" s="166">
        <v>1</v>
      </c>
      <c r="Z61" s="166">
        <v>1</v>
      </c>
      <c r="AF61" s="133" t="str">
        <f t="shared" si="9"/>
        <v xml:space="preserve">INSERT INTO ACTIVITY VALUES (161, 3500, 4, 3, 39, 37, 0, 'LARUSCAIN', 2,1, 1);  </v>
      </c>
    </row>
    <row r="62" spans="2:32" ht="15" x14ac:dyDescent="0.25">
      <c r="B62" s="188" t="s">
        <v>327</v>
      </c>
      <c r="C62" s="183" t="s">
        <v>55</v>
      </c>
      <c r="D62" s="182" t="s">
        <v>327</v>
      </c>
      <c r="E62" s="182" t="s">
        <v>327</v>
      </c>
      <c r="F62" s="183" t="s">
        <v>327</v>
      </c>
      <c r="G62" s="184">
        <v>338</v>
      </c>
      <c r="H62" s="180">
        <v>1</v>
      </c>
      <c r="I62" s="181" t="s">
        <v>56</v>
      </c>
      <c r="J62" s="166">
        <v>2</v>
      </c>
      <c r="P62" s="166">
        <f t="shared" si="2"/>
        <v>161</v>
      </c>
      <c r="Q62" s="166">
        <f t="shared" si="10"/>
        <v>3600</v>
      </c>
      <c r="R62" s="166">
        <f t="shared" si="11"/>
        <v>3</v>
      </c>
      <c r="S62" s="186">
        <f t="shared" si="3"/>
        <v>1</v>
      </c>
      <c r="T62" s="189">
        <f t="shared" si="4"/>
        <v>0</v>
      </c>
      <c r="U62" s="189">
        <f t="shared" si="5"/>
        <v>0</v>
      </c>
      <c r="V62" s="189">
        <f t="shared" si="6"/>
        <v>0</v>
      </c>
      <c r="W62" s="186" t="str">
        <f t="shared" si="7"/>
        <v>-</v>
      </c>
      <c r="X62" s="186">
        <f t="shared" si="8"/>
        <v>2</v>
      </c>
      <c r="Y62" s="166">
        <v>1</v>
      </c>
      <c r="Z62" s="166">
        <v>1</v>
      </c>
      <c r="AF62" s="133" t="str">
        <f t="shared" si="9"/>
        <v xml:space="preserve">INSERT INTO ACTIVITY VALUES (161, 3600, 3, 1, 0, 0, 0, '-', 2,1, 1);  </v>
      </c>
    </row>
    <row r="63" spans="2:32" ht="15" x14ac:dyDescent="0.25">
      <c r="B63" s="190" t="s">
        <v>327</v>
      </c>
      <c r="C63" s="183" t="s">
        <v>111</v>
      </c>
      <c r="D63" s="182" t="s">
        <v>327</v>
      </c>
      <c r="E63" s="182" t="s">
        <v>327</v>
      </c>
      <c r="F63" s="183">
        <v>5.91</v>
      </c>
      <c r="G63" s="184">
        <v>339</v>
      </c>
      <c r="H63" s="180">
        <v>1</v>
      </c>
      <c r="I63" s="181" t="s">
        <v>112</v>
      </c>
      <c r="J63" s="166">
        <v>2</v>
      </c>
      <c r="P63" s="166">
        <f t="shared" si="2"/>
        <v>161</v>
      </c>
      <c r="Q63" s="166">
        <f t="shared" si="10"/>
        <v>3700</v>
      </c>
      <c r="R63" s="166">
        <f t="shared" si="11"/>
        <v>31</v>
      </c>
      <c r="S63" s="186">
        <f t="shared" si="3"/>
        <v>1</v>
      </c>
      <c r="T63" s="189">
        <f t="shared" si="4"/>
        <v>0</v>
      </c>
      <c r="U63" s="189">
        <f t="shared" si="5"/>
        <v>5.91</v>
      </c>
      <c r="V63" s="189">
        <f t="shared" si="6"/>
        <v>0</v>
      </c>
      <c r="W63" s="186" t="str">
        <f t="shared" si="7"/>
        <v>-</v>
      </c>
      <c r="X63" s="186">
        <f t="shared" si="8"/>
        <v>2</v>
      </c>
      <c r="Y63" s="166">
        <v>1</v>
      </c>
      <c r="Z63" s="166">
        <v>1</v>
      </c>
      <c r="AF63" s="133" t="str">
        <f t="shared" si="9"/>
        <v xml:space="preserve">INSERT INTO ACTIVITY VALUES (161, 3700, 31, 1, 0, 5.91, 0, '-', 2,1, 1);  </v>
      </c>
    </row>
    <row r="64" spans="2:32" ht="15" x14ac:dyDescent="0.25">
      <c r="B64" s="188" t="s">
        <v>327</v>
      </c>
      <c r="C64" s="183" t="s">
        <v>55</v>
      </c>
      <c r="D64" s="182" t="s">
        <v>327</v>
      </c>
      <c r="E64" s="182" t="s">
        <v>327</v>
      </c>
      <c r="F64" s="183" t="s">
        <v>327</v>
      </c>
      <c r="G64" s="184">
        <v>340</v>
      </c>
      <c r="H64" s="180">
        <v>20</v>
      </c>
      <c r="I64" s="181" t="s">
        <v>56</v>
      </c>
      <c r="J64" s="166">
        <v>2</v>
      </c>
      <c r="P64" s="166">
        <f t="shared" si="2"/>
        <v>161</v>
      </c>
      <c r="Q64" s="166">
        <f t="shared" si="10"/>
        <v>3800</v>
      </c>
      <c r="R64" s="166">
        <f t="shared" si="11"/>
        <v>3</v>
      </c>
      <c r="S64" s="186">
        <f t="shared" si="3"/>
        <v>20</v>
      </c>
      <c r="T64" s="189">
        <f t="shared" si="4"/>
        <v>0</v>
      </c>
      <c r="U64" s="189">
        <f t="shared" si="5"/>
        <v>0</v>
      </c>
      <c r="V64" s="189">
        <f t="shared" si="6"/>
        <v>0</v>
      </c>
      <c r="W64" s="186" t="str">
        <f t="shared" si="7"/>
        <v>-</v>
      </c>
      <c r="X64" s="186">
        <f t="shared" si="8"/>
        <v>2</v>
      </c>
      <c r="Y64" s="166">
        <v>1</v>
      </c>
      <c r="Z64" s="166">
        <v>1</v>
      </c>
      <c r="AF64" s="133" t="str">
        <f t="shared" si="9"/>
        <v xml:space="preserve">INSERT INTO ACTIVITY VALUES (161, 3800, 3, 20, 0, 0, 0, '-', 2,1, 1);  </v>
      </c>
    </row>
    <row r="65" spans="2:32" ht="15" x14ac:dyDescent="0.25">
      <c r="B65" s="190" t="s">
        <v>327</v>
      </c>
      <c r="C65" s="183" t="s">
        <v>79</v>
      </c>
      <c r="D65" s="182" t="s">
        <v>327</v>
      </c>
      <c r="E65" s="182" t="s">
        <v>327</v>
      </c>
      <c r="F65" s="183">
        <v>10</v>
      </c>
      <c r="G65" s="184">
        <v>400</v>
      </c>
      <c r="H65" s="180">
        <v>1</v>
      </c>
      <c r="I65" s="181" t="s">
        <v>80</v>
      </c>
      <c r="J65" s="166">
        <v>2</v>
      </c>
      <c r="P65" s="166">
        <f t="shared" si="2"/>
        <v>161</v>
      </c>
      <c r="Q65" s="166">
        <f t="shared" si="10"/>
        <v>3900</v>
      </c>
      <c r="R65" s="166">
        <f t="shared" si="11"/>
        <v>15</v>
      </c>
      <c r="S65" s="186">
        <f t="shared" si="3"/>
        <v>1</v>
      </c>
      <c r="T65" s="189">
        <f t="shared" si="4"/>
        <v>0</v>
      </c>
      <c r="U65" s="189">
        <f t="shared" si="5"/>
        <v>10</v>
      </c>
      <c r="V65" s="189">
        <f t="shared" si="6"/>
        <v>0</v>
      </c>
      <c r="W65" s="186" t="str">
        <f t="shared" si="7"/>
        <v>-</v>
      </c>
      <c r="X65" s="186">
        <f t="shared" si="8"/>
        <v>2</v>
      </c>
      <c r="Y65" s="166">
        <v>1</v>
      </c>
      <c r="Z65" s="166">
        <v>1</v>
      </c>
      <c r="AF65" s="133" t="str">
        <f t="shared" si="9"/>
        <v xml:space="preserve">INSERT INTO ACTIVITY VALUES (161, 3900, 15, 1, 0, 10, 0, '-', 2,1, 1);  </v>
      </c>
    </row>
    <row r="66" spans="2:32" ht="15" x14ac:dyDescent="0.25">
      <c r="B66" s="188" t="s">
        <v>327</v>
      </c>
      <c r="C66" s="183" t="s">
        <v>55</v>
      </c>
      <c r="D66" s="182" t="s">
        <v>327</v>
      </c>
      <c r="E66" s="182" t="s">
        <v>327</v>
      </c>
      <c r="F66" s="183" t="s">
        <v>327</v>
      </c>
      <c r="G66" s="184">
        <v>401</v>
      </c>
      <c r="H66" s="180">
        <v>13</v>
      </c>
      <c r="I66" s="181" t="s">
        <v>56</v>
      </c>
      <c r="J66" s="166">
        <v>2</v>
      </c>
      <c r="P66" s="166">
        <f t="shared" si="2"/>
        <v>161</v>
      </c>
      <c r="Q66" s="166">
        <f t="shared" si="10"/>
        <v>4000</v>
      </c>
      <c r="R66" s="166">
        <f t="shared" si="11"/>
        <v>3</v>
      </c>
      <c r="S66" s="186">
        <f t="shared" si="3"/>
        <v>13</v>
      </c>
      <c r="T66" s="189">
        <f t="shared" si="4"/>
        <v>0</v>
      </c>
      <c r="U66" s="189">
        <f t="shared" si="5"/>
        <v>0</v>
      </c>
      <c r="V66" s="189">
        <f t="shared" si="6"/>
        <v>0</v>
      </c>
      <c r="W66" s="186" t="str">
        <f t="shared" si="7"/>
        <v>-</v>
      </c>
      <c r="X66" s="186">
        <f t="shared" si="8"/>
        <v>2</v>
      </c>
      <c r="Y66" s="166">
        <v>1</v>
      </c>
      <c r="Z66" s="166">
        <v>1</v>
      </c>
      <c r="AF66" s="133" t="str">
        <f t="shared" si="9"/>
        <v xml:space="preserve">INSERT INTO ACTIVITY VALUES (161, 4000, 3, 13, 0, 0, 0, '-', 2,1, 1);  </v>
      </c>
    </row>
    <row r="67" spans="2:32" ht="15" x14ac:dyDescent="0.25">
      <c r="B67" s="190" t="s">
        <v>327</v>
      </c>
      <c r="C67" s="183" t="s">
        <v>115</v>
      </c>
      <c r="D67" s="182" t="s">
        <v>327</v>
      </c>
      <c r="E67" s="182" t="s">
        <v>327</v>
      </c>
      <c r="F67" s="183">
        <v>26</v>
      </c>
      <c r="G67" s="184">
        <v>414</v>
      </c>
      <c r="H67" s="180">
        <v>6</v>
      </c>
      <c r="I67" s="181" t="s">
        <v>116</v>
      </c>
      <c r="J67" s="166">
        <v>2</v>
      </c>
      <c r="P67" s="166">
        <f t="shared" si="2"/>
        <v>161</v>
      </c>
      <c r="Q67" s="166">
        <f t="shared" si="10"/>
        <v>4100</v>
      </c>
      <c r="R67" s="166">
        <f t="shared" si="11"/>
        <v>33</v>
      </c>
      <c r="S67" s="186">
        <f t="shared" si="3"/>
        <v>6</v>
      </c>
      <c r="T67" s="189">
        <f t="shared" si="4"/>
        <v>0</v>
      </c>
      <c r="U67" s="189">
        <f t="shared" si="5"/>
        <v>26</v>
      </c>
      <c r="V67" s="189">
        <f t="shared" si="6"/>
        <v>0</v>
      </c>
      <c r="W67" s="186" t="str">
        <f t="shared" si="7"/>
        <v>-</v>
      </c>
      <c r="X67" s="186">
        <f t="shared" si="8"/>
        <v>2</v>
      </c>
      <c r="Y67" s="166">
        <v>1</v>
      </c>
      <c r="Z67" s="166">
        <v>1</v>
      </c>
      <c r="AF67" s="133" t="str">
        <f t="shared" si="9"/>
        <v xml:space="preserve">INSERT INTO ACTIVITY VALUES (161, 4100, 33, 6, 0, 26, 0, '-', 2,1, 1);  </v>
      </c>
    </row>
    <row r="68" spans="2:32" ht="15" x14ac:dyDescent="0.25">
      <c r="B68" s="188" t="s">
        <v>327</v>
      </c>
      <c r="C68" s="183" t="s">
        <v>115</v>
      </c>
      <c r="D68" s="182" t="s">
        <v>327</v>
      </c>
      <c r="E68" s="182" t="s">
        <v>327</v>
      </c>
      <c r="F68" s="183">
        <v>5.2</v>
      </c>
      <c r="G68" s="184">
        <v>420</v>
      </c>
      <c r="H68" s="180">
        <v>2</v>
      </c>
      <c r="I68" s="181" t="s">
        <v>116</v>
      </c>
      <c r="J68" s="166">
        <v>2</v>
      </c>
      <c r="P68" s="166">
        <f t="shared" si="2"/>
        <v>161</v>
      </c>
      <c r="Q68" s="166">
        <f t="shared" si="10"/>
        <v>4200</v>
      </c>
      <c r="R68" s="166">
        <f t="shared" si="11"/>
        <v>33</v>
      </c>
      <c r="S68" s="186">
        <f t="shared" si="3"/>
        <v>2</v>
      </c>
      <c r="T68" s="189">
        <f t="shared" si="4"/>
        <v>0</v>
      </c>
      <c r="U68" s="189">
        <f t="shared" si="5"/>
        <v>5.2</v>
      </c>
      <c r="V68" s="189">
        <f t="shared" si="6"/>
        <v>0</v>
      </c>
      <c r="W68" s="186" t="str">
        <f t="shared" si="7"/>
        <v>-</v>
      </c>
      <c r="X68" s="186">
        <f t="shared" si="8"/>
        <v>2</v>
      </c>
      <c r="Y68" s="166">
        <v>1</v>
      </c>
      <c r="Z68" s="166">
        <v>1</v>
      </c>
      <c r="AF68" s="133" t="str">
        <f t="shared" si="9"/>
        <v xml:space="preserve">INSERT INTO ACTIVITY VALUES (161, 4200, 33, 2, 0, 5.2, 0, '-', 2,1, 1);  </v>
      </c>
    </row>
    <row r="69" spans="2:32" ht="15" x14ac:dyDescent="0.25">
      <c r="B69" s="190" t="s">
        <v>334</v>
      </c>
      <c r="C69" s="183" t="s">
        <v>55</v>
      </c>
      <c r="D69" s="182" t="s">
        <v>327</v>
      </c>
      <c r="E69" s="182" t="s">
        <v>327</v>
      </c>
      <c r="F69" s="183" t="s">
        <v>327</v>
      </c>
      <c r="G69" s="184">
        <v>422</v>
      </c>
      <c r="H69" s="180">
        <v>2</v>
      </c>
      <c r="I69" s="181" t="s">
        <v>56</v>
      </c>
      <c r="J69" s="166">
        <v>2</v>
      </c>
      <c r="P69" s="166">
        <f t="shared" si="2"/>
        <v>161</v>
      </c>
      <c r="Q69" s="166">
        <f t="shared" si="10"/>
        <v>4300</v>
      </c>
      <c r="R69" s="166">
        <f t="shared" si="11"/>
        <v>3</v>
      </c>
      <c r="S69" s="186">
        <f t="shared" si="3"/>
        <v>2</v>
      </c>
      <c r="T69" s="189">
        <f t="shared" si="4"/>
        <v>0</v>
      </c>
      <c r="U69" s="189">
        <f t="shared" si="5"/>
        <v>0</v>
      </c>
      <c r="V69" s="189">
        <f t="shared" si="6"/>
        <v>0</v>
      </c>
      <c r="W69" s="186" t="str">
        <f t="shared" si="7"/>
        <v>clean up blow</v>
      </c>
      <c r="X69" s="186">
        <f t="shared" si="8"/>
        <v>2</v>
      </c>
      <c r="Y69" s="166">
        <v>1</v>
      </c>
      <c r="Z69" s="166">
        <v>1</v>
      </c>
      <c r="AF69" s="133" t="str">
        <f t="shared" si="9"/>
        <v xml:space="preserve">INSERT INTO ACTIVITY VALUES (161, 4300, 3, 2, 0, 0, 0, 'clean up blow', 2,1, 1);  </v>
      </c>
    </row>
    <row r="70" spans="2:32" ht="15" x14ac:dyDescent="0.25">
      <c r="B70" s="188" t="s">
        <v>327</v>
      </c>
      <c r="C70" s="183" t="s">
        <v>111</v>
      </c>
      <c r="D70" s="182" t="s">
        <v>327</v>
      </c>
      <c r="E70" s="182" t="s">
        <v>327</v>
      </c>
      <c r="F70" s="183">
        <v>1</v>
      </c>
      <c r="G70" s="184">
        <v>424</v>
      </c>
      <c r="H70" s="180">
        <v>1</v>
      </c>
      <c r="I70" s="181" t="s">
        <v>112</v>
      </c>
      <c r="J70" s="166">
        <v>2</v>
      </c>
      <c r="P70" s="166">
        <f t="shared" si="2"/>
        <v>161</v>
      </c>
      <c r="Q70" s="166">
        <f t="shared" si="10"/>
        <v>4400</v>
      </c>
      <c r="R70" s="166">
        <f t="shared" si="11"/>
        <v>31</v>
      </c>
      <c r="S70" s="186">
        <f t="shared" si="3"/>
        <v>1</v>
      </c>
      <c r="T70" s="189">
        <f t="shared" si="4"/>
        <v>0</v>
      </c>
      <c r="U70" s="189">
        <f t="shared" si="5"/>
        <v>1</v>
      </c>
      <c r="V70" s="189">
        <f t="shared" si="6"/>
        <v>0</v>
      </c>
      <c r="W70" s="186" t="str">
        <f t="shared" si="7"/>
        <v>-</v>
      </c>
      <c r="X70" s="186">
        <f t="shared" si="8"/>
        <v>2</v>
      </c>
      <c r="Y70" s="166">
        <v>1</v>
      </c>
      <c r="Z70" s="166">
        <v>1</v>
      </c>
      <c r="AF70" s="133" t="str">
        <f t="shared" si="9"/>
        <v xml:space="preserve">INSERT INTO ACTIVITY VALUES (161, 4400, 31, 1, 0, 1, 0, '-', 2,1, 1);  </v>
      </c>
    </row>
    <row r="71" spans="2:32" ht="15" x14ac:dyDescent="0.25">
      <c r="B71" s="190" t="s">
        <v>327</v>
      </c>
      <c r="C71" s="183" t="s">
        <v>55</v>
      </c>
      <c r="D71" s="182" t="s">
        <v>327</v>
      </c>
      <c r="E71" s="182" t="s">
        <v>327</v>
      </c>
      <c r="F71" s="183" t="s">
        <v>327</v>
      </c>
      <c r="G71" s="184">
        <v>425</v>
      </c>
      <c r="H71" s="180">
        <v>7</v>
      </c>
      <c r="I71" s="181" t="s">
        <v>56</v>
      </c>
      <c r="J71" s="166">
        <v>2</v>
      </c>
      <c r="P71" s="166">
        <f t="shared" si="2"/>
        <v>161</v>
      </c>
      <c r="Q71" s="166">
        <f t="shared" si="10"/>
        <v>4500</v>
      </c>
      <c r="R71" s="166">
        <f t="shared" si="11"/>
        <v>3</v>
      </c>
      <c r="S71" s="186">
        <f t="shared" si="3"/>
        <v>7</v>
      </c>
      <c r="T71" s="189">
        <f t="shared" si="4"/>
        <v>0</v>
      </c>
      <c r="U71" s="189">
        <f t="shared" si="5"/>
        <v>0</v>
      </c>
      <c r="V71" s="189">
        <f t="shared" si="6"/>
        <v>0</v>
      </c>
      <c r="W71" s="186" t="str">
        <f t="shared" si="7"/>
        <v>-</v>
      </c>
      <c r="X71" s="186">
        <f t="shared" si="8"/>
        <v>2</v>
      </c>
      <c r="Y71" s="166">
        <v>1</v>
      </c>
      <c r="Z71" s="166">
        <v>1</v>
      </c>
      <c r="AF71" s="133" t="str">
        <f t="shared" si="9"/>
        <v xml:space="preserve">INSERT INTO ACTIVITY VALUES (161, 4500, 3, 7, 0, 0, 0, '-', 2,1, 1);  </v>
      </c>
    </row>
    <row r="72" spans="2:32" ht="15" x14ac:dyDescent="0.25">
      <c r="B72" s="188" t="s">
        <v>327</v>
      </c>
      <c r="C72" s="183" t="s">
        <v>115</v>
      </c>
      <c r="D72" s="182" t="s">
        <v>327</v>
      </c>
      <c r="E72" s="182" t="s">
        <v>327</v>
      </c>
      <c r="F72" s="183">
        <v>5.2</v>
      </c>
      <c r="G72" s="184">
        <v>432</v>
      </c>
      <c r="H72" s="180">
        <v>3</v>
      </c>
      <c r="I72" s="181" t="s">
        <v>116</v>
      </c>
      <c r="J72" s="166">
        <v>2</v>
      </c>
      <c r="P72" s="166">
        <f t="shared" si="2"/>
        <v>161</v>
      </c>
      <c r="Q72" s="166">
        <f t="shared" si="10"/>
        <v>4600</v>
      </c>
      <c r="R72" s="166">
        <f t="shared" si="11"/>
        <v>33</v>
      </c>
      <c r="S72" s="186">
        <f t="shared" si="3"/>
        <v>3</v>
      </c>
      <c r="T72" s="189">
        <f t="shared" si="4"/>
        <v>0</v>
      </c>
      <c r="U72" s="189">
        <f t="shared" si="5"/>
        <v>5.2</v>
      </c>
      <c r="V72" s="189">
        <f t="shared" si="6"/>
        <v>0</v>
      </c>
      <c r="W72" s="186" t="str">
        <f t="shared" si="7"/>
        <v>-</v>
      </c>
      <c r="X72" s="186">
        <f t="shared" si="8"/>
        <v>2</v>
      </c>
      <c r="Y72" s="166">
        <v>1</v>
      </c>
      <c r="Z72" s="166">
        <v>1</v>
      </c>
      <c r="AF72" s="133" t="str">
        <f t="shared" si="9"/>
        <v xml:space="preserve">INSERT INTO ACTIVITY VALUES (161, 4600, 33, 3, 0, 5.2, 0, '-', 2,1, 1);  </v>
      </c>
    </row>
    <row r="73" spans="2:32" ht="15" x14ac:dyDescent="0.25">
      <c r="B73" s="190" t="s">
        <v>327</v>
      </c>
      <c r="C73" s="183" t="s">
        <v>73</v>
      </c>
      <c r="D73" s="182" t="s">
        <v>327</v>
      </c>
      <c r="E73" s="182" t="s">
        <v>327</v>
      </c>
      <c r="F73" s="183">
        <v>15</v>
      </c>
      <c r="G73" s="184">
        <v>435</v>
      </c>
      <c r="H73" s="180">
        <v>5</v>
      </c>
      <c r="I73" s="181" t="s">
        <v>74</v>
      </c>
      <c r="J73" s="166">
        <v>7</v>
      </c>
      <c r="P73" s="166">
        <f t="shared" si="2"/>
        <v>161</v>
      </c>
      <c r="Q73" s="166">
        <f t="shared" si="10"/>
        <v>4700</v>
      </c>
      <c r="R73" s="166">
        <f t="shared" si="11"/>
        <v>12</v>
      </c>
      <c r="S73" s="186">
        <f t="shared" si="3"/>
        <v>5</v>
      </c>
      <c r="T73" s="189">
        <f t="shared" si="4"/>
        <v>0</v>
      </c>
      <c r="U73" s="189">
        <f t="shared" si="5"/>
        <v>15</v>
      </c>
      <c r="V73" s="189">
        <f t="shared" si="6"/>
        <v>0</v>
      </c>
      <c r="W73" s="186" t="str">
        <f t="shared" si="7"/>
        <v>-</v>
      </c>
      <c r="X73" s="186">
        <f t="shared" si="8"/>
        <v>7</v>
      </c>
      <c r="Y73" s="166">
        <v>1</v>
      </c>
      <c r="Z73" s="166">
        <v>1</v>
      </c>
      <c r="AF73" s="133" t="str">
        <f t="shared" si="9"/>
        <v xml:space="preserve">INSERT INTO ACTIVITY VALUES (161, 4700, 12, 5, 0, 15, 0, '-', 7,1, 1);  </v>
      </c>
    </row>
    <row r="74" spans="2:32" ht="15" x14ac:dyDescent="0.25">
      <c r="B74" s="188" t="s">
        <v>335</v>
      </c>
      <c r="C74" s="183" t="s">
        <v>77</v>
      </c>
      <c r="D74" s="182" t="s">
        <v>327</v>
      </c>
      <c r="E74" s="182" t="s">
        <v>327</v>
      </c>
      <c r="F74" s="183">
        <v>4</v>
      </c>
      <c r="G74" s="184">
        <v>440</v>
      </c>
      <c r="H74" s="180">
        <v>2</v>
      </c>
      <c r="I74" s="181" t="s">
        <v>78</v>
      </c>
      <c r="J74" s="166">
        <v>7</v>
      </c>
      <c r="P74" s="166">
        <f t="shared" si="2"/>
        <v>161</v>
      </c>
      <c r="Q74" s="166">
        <f t="shared" si="10"/>
        <v>4800</v>
      </c>
      <c r="R74" s="166">
        <f t="shared" si="11"/>
        <v>14</v>
      </c>
      <c r="S74" s="186">
        <f t="shared" si="3"/>
        <v>2</v>
      </c>
      <c r="T74" s="189">
        <f t="shared" si="4"/>
        <v>0</v>
      </c>
      <c r="U74" s="189">
        <f t="shared" si="5"/>
        <v>4</v>
      </c>
      <c r="V74" s="189">
        <f t="shared" si="6"/>
        <v>0</v>
      </c>
      <c r="W74" s="186" t="str">
        <f t="shared" si="7"/>
        <v>Laruscain</v>
      </c>
      <c r="X74" s="186">
        <f t="shared" si="8"/>
        <v>7</v>
      </c>
      <c r="Y74" s="166">
        <v>1</v>
      </c>
      <c r="Z74" s="166">
        <v>1</v>
      </c>
      <c r="AF74" s="133" t="str">
        <f t="shared" si="9"/>
        <v xml:space="preserve">INSERT INTO ACTIVITY VALUES (161, 4800, 14, 2, 0, 4, 0, 'Laruscain', 7,1, 1);  </v>
      </c>
    </row>
    <row r="75" spans="2:32" ht="15" x14ac:dyDescent="0.25">
      <c r="B75" s="190" t="s">
        <v>327</v>
      </c>
      <c r="C75" s="183" t="s">
        <v>55</v>
      </c>
      <c r="D75" s="182" t="s">
        <v>327</v>
      </c>
      <c r="E75" s="182" t="s">
        <v>327</v>
      </c>
      <c r="F75" s="183" t="s">
        <v>327</v>
      </c>
      <c r="G75" s="184">
        <v>442</v>
      </c>
      <c r="H75" s="180">
        <v>76</v>
      </c>
      <c r="I75" s="181" t="s">
        <v>56</v>
      </c>
      <c r="J75" s="166">
        <v>7</v>
      </c>
      <c r="P75" s="166">
        <f t="shared" si="2"/>
        <v>161</v>
      </c>
      <c r="Q75" s="166">
        <f t="shared" si="10"/>
        <v>4900</v>
      </c>
      <c r="R75" s="166">
        <f t="shared" si="11"/>
        <v>3</v>
      </c>
      <c r="S75" s="186">
        <f t="shared" si="3"/>
        <v>76</v>
      </c>
      <c r="T75" s="189">
        <f t="shared" si="4"/>
        <v>0</v>
      </c>
      <c r="U75" s="189">
        <f t="shared" si="5"/>
        <v>0</v>
      </c>
      <c r="V75" s="189">
        <f t="shared" si="6"/>
        <v>0</v>
      </c>
      <c r="W75" s="186" t="str">
        <f t="shared" si="7"/>
        <v>-</v>
      </c>
      <c r="X75" s="186">
        <f t="shared" si="8"/>
        <v>7</v>
      </c>
      <c r="Y75" s="166">
        <v>1</v>
      </c>
      <c r="Z75" s="166">
        <v>1</v>
      </c>
      <c r="AF75" s="133" t="str">
        <f t="shared" si="9"/>
        <v xml:space="preserve">INSERT INTO ACTIVITY VALUES (161, 4900, 3, 76, 0, 0, 0, '-', 7,1, 1);  </v>
      </c>
    </row>
    <row r="76" spans="2:32" ht="15" x14ac:dyDescent="0.25">
      <c r="B76" s="188" t="s">
        <v>336</v>
      </c>
      <c r="C76" s="183" t="s">
        <v>127</v>
      </c>
      <c r="D76" s="182" t="s">
        <v>327</v>
      </c>
      <c r="E76" s="182" t="s">
        <v>327</v>
      </c>
      <c r="F76" s="183" t="s">
        <v>327</v>
      </c>
      <c r="G76" s="184">
        <v>558</v>
      </c>
      <c r="H76" s="180">
        <v>20</v>
      </c>
      <c r="I76" s="181" t="s">
        <v>128</v>
      </c>
      <c r="J76" s="166">
        <v>7</v>
      </c>
      <c r="P76" s="166">
        <f t="shared" si="2"/>
        <v>161</v>
      </c>
      <c r="Q76" s="166">
        <f t="shared" si="10"/>
        <v>5000</v>
      </c>
      <c r="R76" s="166">
        <f t="shared" si="11"/>
        <v>39</v>
      </c>
      <c r="S76" s="186">
        <f t="shared" si="3"/>
        <v>20</v>
      </c>
      <c r="T76" s="189">
        <f t="shared" si="4"/>
        <v>0</v>
      </c>
      <c r="U76" s="189">
        <f t="shared" si="5"/>
        <v>0</v>
      </c>
      <c r="V76" s="189">
        <f t="shared" si="6"/>
        <v>0</v>
      </c>
      <c r="W76" s="186" t="str">
        <f t="shared" si="7"/>
        <v>FOAMING</v>
      </c>
      <c r="X76" s="186">
        <f t="shared" si="8"/>
        <v>7</v>
      </c>
      <c r="Y76" s="166">
        <v>1</v>
      </c>
      <c r="Z76" s="166">
        <v>1</v>
      </c>
      <c r="AF76" s="133" t="str">
        <f t="shared" si="9"/>
        <v xml:space="preserve">INSERT INTO ACTIVITY VALUES (161, 5000, 39, 20, 0, 0, 0, 'FOAMING', 7,1, 1);  </v>
      </c>
    </row>
    <row r="77" spans="2:32" ht="15" x14ac:dyDescent="0.25">
      <c r="B77" s="190" t="s">
        <v>327</v>
      </c>
      <c r="C77" s="183" t="s">
        <v>71</v>
      </c>
      <c r="D77" s="182" t="s">
        <v>327</v>
      </c>
      <c r="E77" s="182" t="s">
        <v>327</v>
      </c>
      <c r="F77" s="183">
        <v>3</v>
      </c>
      <c r="G77" s="184">
        <v>618</v>
      </c>
      <c r="H77" s="180">
        <v>1</v>
      </c>
      <c r="I77" s="181" t="s">
        <v>72</v>
      </c>
      <c r="J77" s="166">
        <v>7</v>
      </c>
      <c r="P77" s="166">
        <f t="shared" si="2"/>
        <v>161</v>
      </c>
      <c r="Q77" s="166">
        <f t="shared" si="10"/>
        <v>5100</v>
      </c>
      <c r="R77" s="166">
        <f t="shared" si="11"/>
        <v>11</v>
      </c>
      <c r="S77" s="186">
        <f t="shared" si="3"/>
        <v>1</v>
      </c>
      <c r="T77" s="189">
        <f t="shared" si="4"/>
        <v>0</v>
      </c>
      <c r="U77" s="189">
        <f t="shared" si="5"/>
        <v>3</v>
      </c>
      <c r="V77" s="189">
        <f t="shared" si="6"/>
        <v>0</v>
      </c>
      <c r="W77" s="186" t="str">
        <f t="shared" si="7"/>
        <v>-</v>
      </c>
      <c r="X77" s="186">
        <f t="shared" si="8"/>
        <v>7</v>
      </c>
      <c r="Y77" s="166">
        <v>1</v>
      </c>
      <c r="Z77" s="166">
        <v>1</v>
      </c>
      <c r="AF77" s="133" t="str">
        <f t="shared" si="9"/>
        <v xml:space="preserve">INSERT INTO ACTIVITY VALUES (161, 5100, 11, 1, 0, 3, 0, '-', 7,1, 1);  </v>
      </c>
    </row>
    <row r="78" spans="2:32" ht="15" x14ac:dyDescent="0.25">
      <c r="B78" s="188" t="s">
        <v>327</v>
      </c>
      <c r="C78" s="183" t="s">
        <v>73</v>
      </c>
      <c r="D78" s="182" t="s">
        <v>327</v>
      </c>
      <c r="E78" s="182" t="s">
        <v>327</v>
      </c>
      <c r="F78" s="183">
        <v>7</v>
      </c>
      <c r="G78" s="184">
        <v>619</v>
      </c>
      <c r="H78" s="180">
        <v>1</v>
      </c>
      <c r="I78" s="181" t="s">
        <v>74</v>
      </c>
      <c r="J78" s="166">
        <v>7</v>
      </c>
      <c r="P78" s="166">
        <f t="shared" si="2"/>
        <v>161</v>
      </c>
      <c r="Q78" s="166">
        <f t="shared" si="10"/>
        <v>5200</v>
      </c>
      <c r="R78" s="166">
        <f t="shared" si="11"/>
        <v>12</v>
      </c>
      <c r="S78" s="186">
        <f t="shared" si="3"/>
        <v>1</v>
      </c>
      <c r="T78" s="189">
        <f t="shared" si="4"/>
        <v>0</v>
      </c>
      <c r="U78" s="189">
        <f t="shared" si="5"/>
        <v>7</v>
      </c>
      <c r="V78" s="189">
        <f t="shared" si="6"/>
        <v>0</v>
      </c>
      <c r="W78" s="186" t="str">
        <f t="shared" si="7"/>
        <v>-</v>
      </c>
      <c r="X78" s="186">
        <f t="shared" si="8"/>
        <v>7</v>
      </c>
      <c r="Y78" s="166">
        <v>1</v>
      </c>
      <c r="Z78" s="166">
        <v>1</v>
      </c>
      <c r="AF78" s="133" t="str">
        <f t="shared" si="9"/>
        <v xml:space="preserve">INSERT INTO ACTIVITY VALUES (161, 5200, 12, 1, 0, 7, 0, '-', 7,1, 1);  </v>
      </c>
    </row>
    <row r="79" spans="2:32" ht="15" x14ac:dyDescent="0.25">
      <c r="B79" s="188" t="s">
        <v>327</v>
      </c>
      <c r="C79" s="183" t="s">
        <v>77</v>
      </c>
      <c r="D79" s="182" t="s">
        <v>327</v>
      </c>
      <c r="E79" s="182" t="s">
        <v>327</v>
      </c>
      <c r="F79" s="183">
        <v>2</v>
      </c>
      <c r="G79" s="184">
        <v>620</v>
      </c>
      <c r="H79" s="180">
        <v>1</v>
      </c>
      <c r="I79" s="181" t="s">
        <v>78</v>
      </c>
      <c r="J79" s="166">
        <v>7</v>
      </c>
      <c r="P79" s="166">
        <f>IF(C79="","",$N$26)</f>
        <v>161</v>
      </c>
      <c r="Q79" s="166">
        <f t="shared" si="10"/>
        <v>5300</v>
      </c>
      <c r="R79" s="166">
        <f t="shared" si="11"/>
        <v>14</v>
      </c>
      <c r="S79" s="186">
        <f t="shared" si="3"/>
        <v>1</v>
      </c>
      <c r="T79" s="189">
        <f t="shared" si="4"/>
        <v>0</v>
      </c>
      <c r="U79" s="189">
        <f t="shared" si="5"/>
        <v>2</v>
      </c>
      <c r="V79" s="189">
        <f t="shared" si="6"/>
        <v>0</v>
      </c>
      <c r="W79" s="186" t="str">
        <f t="shared" si="7"/>
        <v>-</v>
      </c>
      <c r="X79" s="186">
        <f t="shared" si="8"/>
        <v>7</v>
      </c>
      <c r="Y79" s="166">
        <v>1</v>
      </c>
      <c r="Z79" s="166">
        <v>1</v>
      </c>
      <c r="AF79" s="133" t="str">
        <f t="shared" si="9"/>
        <v xml:space="preserve">INSERT INTO ACTIVITY VALUES (161, 5300, 14, 1, 0, 2, 0, '-', 7,1, 1);  </v>
      </c>
    </row>
    <row r="80" spans="2:32" ht="15" x14ac:dyDescent="0.25">
      <c r="B80" s="190" t="s">
        <v>327</v>
      </c>
      <c r="C80" s="183" t="s">
        <v>55</v>
      </c>
      <c r="D80" s="182" t="s">
        <v>327</v>
      </c>
      <c r="E80" s="182" t="s">
        <v>327</v>
      </c>
      <c r="F80" s="183" t="s">
        <v>327</v>
      </c>
      <c r="G80" s="184">
        <v>621</v>
      </c>
      <c r="H80" s="180">
        <v>39</v>
      </c>
      <c r="I80" s="181" t="s">
        <v>56</v>
      </c>
      <c r="J80" s="166">
        <v>7</v>
      </c>
      <c r="P80" s="166">
        <f t="shared" si="2"/>
        <v>161</v>
      </c>
      <c r="Q80" s="166">
        <f t="shared" si="10"/>
        <v>5400</v>
      </c>
      <c r="R80" s="166">
        <f t="shared" si="11"/>
        <v>3</v>
      </c>
      <c r="S80" s="186">
        <f t="shared" si="3"/>
        <v>39</v>
      </c>
      <c r="T80" s="189">
        <f t="shared" si="4"/>
        <v>0</v>
      </c>
      <c r="U80" s="189">
        <f t="shared" si="5"/>
        <v>0</v>
      </c>
      <c r="V80" s="189">
        <f t="shared" si="6"/>
        <v>0</v>
      </c>
      <c r="W80" s="186" t="str">
        <f t="shared" si="7"/>
        <v>-</v>
      </c>
      <c r="X80" s="186">
        <f t="shared" si="8"/>
        <v>7</v>
      </c>
      <c r="Y80" s="166">
        <v>1</v>
      </c>
      <c r="Z80" s="166">
        <v>1</v>
      </c>
      <c r="AF80" s="133" t="str">
        <f t="shared" si="9"/>
        <v xml:space="preserve">INSERT INTO ACTIVITY VALUES (161, 5400, 3, 39, 0, 0, 0, '-', 7,1, 1);  </v>
      </c>
    </row>
    <row r="81" spans="2:32" ht="15" x14ac:dyDescent="0.25">
      <c r="B81" s="188" t="s">
        <v>327</v>
      </c>
      <c r="C81" s="183" t="s">
        <v>75</v>
      </c>
      <c r="D81" s="182" t="s">
        <v>327</v>
      </c>
      <c r="E81" s="182" t="s">
        <v>327</v>
      </c>
      <c r="F81" s="183">
        <v>5</v>
      </c>
      <c r="G81" s="184">
        <v>700</v>
      </c>
      <c r="H81" s="180">
        <v>14</v>
      </c>
      <c r="I81" s="181" t="s">
        <v>76</v>
      </c>
      <c r="J81" s="166">
        <v>7</v>
      </c>
      <c r="P81" s="166">
        <f t="shared" si="2"/>
        <v>161</v>
      </c>
      <c r="Q81" s="166">
        <f t="shared" si="10"/>
        <v>5500</v>
      </c>
      <c r="R81" s="166">
        <f t="shared" si="11"/>
        <v>13</v>
      </c>
      <c r="S81" s="186">
        <f t="shared" si="3"/>
        <v>14</v>
      </c>
      <c r="T81" s="189">
        <f t="shared" si="4"/>
        <v>0</v>
      </c>
      <c r="U81" s="189">
        <f t="shared" si="5"/>
        <v>5</v>
      </c>
      <c r="V81" s="189">
        <f t="shared" si="6"/>
        <v>0</v>
      </c>
      <c r="W81" s="186" t="str">
        <f t="shared" si="7"/>
        <v>-</v>
      </c>
      <c r="X81" s="186">
        <f t="shared" si="8"/>
        <v>7</v>
      </c>
      <c r="Y81" s="166">
        <v>1</v>
      </c>
      <c r="Z81" s="166">
        <v>1</v>
      </c>
      <c r="AF81" s="133" t="str">
        <f t="shared" si="9"/>
        <v xml:space="preserve">INSERT INTO ACTIVITY VALUES (161, 5500, 13, 14, 0, 5, 0, '-', 7,1, 1);  </v>
      </c>
    </row>
    <row r="82" spans="2:32" ht="15" x14ac:dyDescent="0.25">
      <c r="B82" s="190" t="s">
        <v>327</v>
      </c>
      <c r="C82" s="183" t="s">
        <v>55</v>
      </c>
      <c r="D82" s="182" t="s">
        <v>327</v>
      </c>
      <c r="E82" s="182" t="s">
        <v>327</v>
      </c>
      <c r="F82" s="183" t="s">
        <v>327</v>
      </c>
      <c r="G82" s="184">
        <v>714</v>
      </c>
      <c r="H82" s="180">
        <v>2</v>
      </c>
      <c r="I82" s="181" t="s">
        <v>56</v>
      </c>
      <c r="J82" s="166">
        <v>7</v>
      </c>
      <c r="P82" s="166">
        <f t="shared" si="2"/>
        <v>161</v>
      </c>
      <c r="Q82" s="166">
        <f t="shared" si="10"/>
        <v>5600</v>
      </c>
      <c r="R82" s="166">
        <f t="shared" si="11"/>
        <v>3</v>
      </c>
      <c r="S82" s="186">
        <f t="shared" si="3"/>
        <v>2</v>
      </c>
      <c r="T82" s="189">
        <f t="shared" si="4"/>
        <v>0</v>
      </c>
      <c r="U82" s="189">
        <f t="shared" si="5"/>
        <v>0</v>
      </c>
      <c r="V82" s="189">
        <f t="shared" si="6"/>
        <v>0</v>
      </c>
      <c r="W82" s="186" t="str">
        <f t="shared" si="7"/>
        <v>-</v>
      </c>
      <c r="X82" s="186">
        <f t="shared" si="8"/>
        <v>7</v>
      </c>
      <c r="Y82" s="166">
        <v>1</v>
      </c>
      <c r="Z82" s="166">
        <v>1</v>
      </c>
      <c r="AF82" s="133" t="str">
        <f t="shared" si="9"/>
        <v xml:space="preserve">INSERT INTO ACTIVITY VALUES (161, 5600, 3, 2, 0, 0, 0, '-', 7,1, 1);  </v>
      </c>
    </row>
    <row r="83" spans="2:32" ht="15" x14ac:dyDescent="0.25">
      <c r="B83" s="188" t="s">
        <v>327</v>
      </c>
      <c r="C83" s="183" t="s">
        <v>99</v>
      </c>
      <c r="D83" s="182" t="s">
        <v>327</v>
      </c>
      <c r="E83" s="182" t="s">
        <v>327</v>
      </c>
      <c r="F83" s="183">
        <v>4.5</v>
      </c>
      <c r="G83" s="184">
        <v>716</v>
      </c>
      <c r="H83" s="180">
        <v>3</v>
      </c>
      <c r="I83" s="181" t="s">
        <v>100</v>
      </c>
      <c r="J83" s="166">
        <v>7</v>
      </c>
      <c r="P83" s="166">
        <f t="shared" si="2"/>
        <v>161</v>
      </c>
      <c r="Q83" s="166">
        <f t="shared" si="10"/>
        <v>5700</v>
      </c>
      <c r="R83" s="166">
        <f t="shared" si="11"/>
        <v>25</v>
      </c>
      <c r="S83" s="186">
        <f t="shared" si="3"/>
        <v>3</v>
      </c>
      <c r="T83" s="189">
        <f t="shared" si="4"/>
        <v>0</v>
      </c>
      <c r="U83" s="189">
        <f t="shared" si="5"/>
        <v>4.5</v>
      </c>
      <c r="V83" s="189">
        <f t="shared" si="6"/>
        <v>0</v>
      </c>
      <c r="W83" s="186" t="str">
        <f t="shared" si="7"/>
        <v>-</v>
      </c>
      <c r="X83" s="186">
        <f t="shared" si="8"/>
        <v>7</v>
      </c>
      <c r="Y83" s="166">
        <v>1</v>
      </c>
      <c r="Z83" s="166">
        <v>1</v>
      </c>
      <c r="AF83" s="133" t="str">
        <f t="shared" si="9"/>
        <v xml:space="preserve">INSERT INTO ACTIVITY VALUES (161, 5700, 25, 3, 0, 4.5, 0, '-', 7,1, 1);  </v>
      </c>
    </row>
    <row r="84" spans="2:32" ht="15" x14ac:dyDescent="0.25">
      <c r="B84" s="188" t="s">
        <v>327</v>
      </c>
      <c r="C84" s="183" t="s">
        <v>55</v>
      </c>
      <c r="D84" s="182" t="s">
        <v>327</v>
      </c>
      <c r="E84" s="182" t="s">
        <v>327</v>
      </c>
      <c r="F84" s="183" t="s">
        <v>327</v>
      </c>
      <c r="G84" s="184">
        <v>719</v>
      </c>
      <c r="H84" s="180">
        <v>10</v>
      </c>
      <c r="I84" s="181" t="s">
        <v>56</v>
      </c>
      <c r="J84" s="166">
        <v>7</v>
      </c>
      <c r="P84" s="166">
        <f t="shared" si="2"/>
        <v>161</v>
      </c>
      <c r="Q84" s="166">
        <f t="shared" si="10"/>
        <v>5800</v>
      </c>
      <c r="R84" s="166">
        <f t="shared" si="11"/>
        <v>3</v>
      </c>
      <c r="S84" s="186">
        <f t="shared" si="3"/>
        <v>10</v>
      </c>
      <c r="T84" s="189">
        <f t="shared" si="4"/>
        <v>0</v>
      </c>
      <c r="U84" s="189">
        <f t="shared" si="5"/>
        <v>0</v>
      </c>
      <c r="V84" s="189">
        <f t="shared" si="6"/>
        <v>0</v>
      </c>
      <c r="W84" s="186" t="str">
        <f t="shared" si="7"/>
        <v>-</v>
      </c>
      <c r="X84" s="186">
        <f t="shared" si="8"/>
        <v>7</v>
      </c>
      <c r="Y84" s="166">
        <v>1</v>
      </c>
      <c r="Z84" s="166">
        <v>1</v>
      </c>
      <c r="AF84" s="133" t="str">
        <f t="shared" si="9"/>
        <v xml:space="preserve">INSERT INTO ACTIVITY VALUES (161, 5800, 3, 10, 0, 0, 0, '-', 7,1, 1);  </v>
      </c>
    </row>
    <row r="85" spans="2:32" ht="15" x14ac:dyDescent="0.25">
      <c r="B85" s="190" t="s">
        <v>337</v>
      </c>
      <c r="C85" s="183" t="s">
        <v>175</v>
      </c>
      <c r="D85" s="182" t="s">
        <v>327</v>
      </c>
      <c r="E85" s="182" t="s">
        <v>327</v>
      </c>
      <c r="F85" s="183" t="s">
        <v>327</v>
      </c>
      <c r="G85" s="184">
        <v>729</v>
      </c>
      <c r="H85" s="180">
        <v>16</v>
      </c>
      <c r="I85" s="181" t="s">
        <v>176</v>
      </c>
      <c r="J85" s="166">
        <v>7</v>
      </c>
      <c r="P85" s="166">
        <f t="shared" si="2"/>
        <v>161</v>
      </c>
      <c r="Q85" s="166">
        <f t="shared" si="10"/>
        <v>5900</v>
      </c>
      <c r="R85" s="166">
        <f t="shared" si="11"/>
        <v>63</v>
      </c>
      <c r="S85" s="186">
        <f t="shared" si="3"/>
        <v>16</v>
      </c>
      <c r="T85" s="189">
        <f t="shared" si="4"/>
        <v>0</v>
      </c>
      <c r="U85" s="189">
        <f t="shared" si="5"/>
        <v>0</v>
      </c>
      <c r="V85" s="189">
        <f t="shared" si="6"/>
        <v>0</v>
      </c>
      <c r="W85" s="186" t="str">
        <f t="shared" si="7"/>
        <v>S=485PPM</v>
      </c>
      <c r="X85" s="186">
        <f t="shared" si="8"/>
        <v>7</v>
      </c>
      <c r="Y85" s="166">
        <v>1</v>
      </c>
      <c r="Z85" s="166">
        <v>1</v>
      </c>
      <c r="AF85" s="133" t="str">
        <f t="shared" si="9"/>
        <v xml:space="preserve">INSERT INTO ACTIVITY VALUES (161, 5900, 63, 16, 0, 0, 0, 'S=485PPM', 7,1, 1);  </v>
      </c>
    </row>
    <row r="86" spans="2:32" ht="15" x14ac:dyDescent="0.25">
      <c r="B86" s="188" t="s">
        <v>327</v>
      </c>
      <c r="C86" s="183" t="s">
        <v>165</v>
      </c>
      <c r="D86" s="182" t="s">
        <v>327</v>
      </c>
      <c r="E86" s="182">
        <v>80</v>
      </c>
      <c r="F86" s="183">
        <v>83</v>
      </c>
      <c r="G86" s="184">
        <v>745</v>
      </c>
      <c r="H86" s="180">
        <v>61</v>
      </c>
      <c r="I86" s="181" t="s">
        <v>166</v>
      </c>
      <c r="J86" s="166">
        <v>7</v>
      </c>
      <c r="P86" s="166">
        <f t="shared" si="2"/>
        <v>161</v>
      </c>
      <c r="Q86" s="166">
        <f t="shared" si="10"/>
        <v>6000</v>
      </c>
      <c r="R86" s="166">
        <f t="shared" si="11"/>
        <v>58</v>
      </c>
      <c r="S86" s="186">
        <f t="shared" si="3"/>
        <v>61</v>
      </c>
      <c r="T86" s="189">
        <f t="shared" si="4"/>
        <v>80</v>
      </c>
      <c r="U86" s="189">
        <f t="shared" si="5"/>
        <v>0</v>
      </c>
      <c r="V86" s="189">
        <f t="shared" si="6"/>
        <v>83</v>
      </c>
      <c r="W86" s="186" t="str">
        <f t="shared" si="7"/>
        <v>-</v>
      </c>
      <c r="X86" s="186">
        <f t="shared" si="8"/>
        <v>7</v>
      </c>
      <c r="Y86" s="166">
        <v>1</v>
      </c>
      <c r="Z86" s="166">
        <v>1</v>
      </c>
      <c r="AF86" s="133" t="str">
        <f t="shared" si="9"/>
        <v xml:space="preserve">INSERT INTO ACTIVITY VALUES (161, 6000, 58, 61, 80, 0, 83, '-', 7,1, 1);  </v>
      </c>
    </row>
    <row r="87" spans="2:32" ht="15" x14ac:dyDescent="0.25">
      <c r="B87" s="188" t="s">
        <v>327</v>
      </c>
      <c r="C87" s="183" t="s">
        <v>171</v>
      </c>
      <c r="D87" s="182" t="s">
        <v>327</v>
      </c>
      <c r="E87" s="182" t="s">
        <v>327</v>
      </c>
      <c r="F87" s="183" t="s">
        <v>327</v>
      </c>
      <c r="G87" s="184">
        <v>846</v>
      </c>
      <c r="H87" s="180">
        <v>64</v>
      </c>
      <c r="I87" s="181" t="s">
        <v>172</v>
      </c>
      <c r="J87" s="166">
        <v>7</v>
      </c>
      <c r="P87" s="166">
        <f t="shared" si="2"/>
        <v>161</v>
      </c>
      <c r="Q87" s="166">
        <f t="shared" si="10"/>
        <v>6100</v>
      </c>
      <c r="R87" s="166">
        <f t="shared" si="11"/>
        <v>61</v>
      </c>
      <c r="S87" s="186">
        <f t="shared" si="3"/>
        <v>64</v>
      </c>
      <c r="T87" s="189">
        <f t="shared" si="4"/>
        <v>0</v>
      </c>
      <c r="U87" s="189">
        <f t="shared" si="5"/>
        <v>0</v>
      </c>
      <c r="V87" s="189">
        <f t="shared" si="6"/>
        <v>0</v>
      </c>
      <c r="W87" s="186" t="str">
        <f t="shared" si="7"/>
        <v>-</v>
      </c>
      <c r="X87" s="186">
        <f t="shared" si="8"/>
        <v>7</v>
      </c>
      <c r="Y87" s="166">
        <v>1</v>
      </c>
      <c r="Z87" s="166">
        <v>1</v>
      </c>
      <c r="AF87" s="133" t="str">
        <f t="shared" si="9"/>
        <v xml:space="preserve">INSERT INTO ACTIVITY VALUES (161, 6100, 61, 64, 0, 0, 0, '-', 7,1, 1);  </v>
      </c>
    </row>
    <row r="88" spans="2:32" ht="15" x14ac:dyDescent="0.25">
      <c r="B88" s="190"/>
      <c r="C88" s="183"/>
      <c r="D88" s="182"/>
      <c r="E88" s="182"/>
      <c r="F88" s="183"/>
      <c r="G88" s="184"/>
      <c r="H88" s="180"/>
      <c r="I88" s="181"/>
      <c r="J88" s="166">
        <v>7</v>
      </c>
      <c r="P88" s="166" t="str">
        <f t="shared" si="2"/>
        <v/>
      </c>
      <c r="Q88" s="166" t="str">
        <f t="shared" si="10"/>
        <v/>
      </c>
      <c r="R88" s="166" t="str">
        <f t="shared" si="11"/>
        <v/>
      </c>
      <c r="S88" s="186" t="str">
        <f t="shared" si="3"/>
        <v/>
      </c>
      <c r="T88" s="189">
        <f t="shared" si="4"/>
        <v>0</v>
      </c>
      <c r="U88" s="189">
        <f t="shared" si="5"/>
        <v>0</v>
      </c>
      <c r="V88" s="189">
        <f t="shared" si="6"/>
        <v>0</v>
      </c>
      <c r="W88" s="186" t="str">
        <f t="shared" si="7"/>
        <v/>
      </c>
      <c r="X88" s="186" t="str">
        <f t="shared" si="8"/>
        <v/>
      </c>
      <c r="Y88" s="166">
        <v>1</v>
      </c>
      <c r="Z88" s="166">
        <v>1</v>
      </c>
      <c r="AF88" s="133" t="str">
        <f t="shared" si="9"/>
        <v xml:space="preserve">INSERT INTO ACTIVITY VALUES (, , , , 0, 0, 0, '', ,1, 1);  </v>
      </c>
    </row>
    <row r="89" spans="2:32" ht="15" x14ac:dyDescent="0.25">
      <c r="B89" s="188"/>
      <c r="C89" s="183"/>
      <c r="D89" s="182"/>
      <c r="E89" s="182"/>
      <c r="F89" s="183"/>
      <c r="G89" s="184"/>
      <c r="H89" s="180"/>
      <c r="I89" s="181"/>
      <c r="J89" s="166">
        <v>7</v>
      </c>
      <c r="P89" s="166" t="str">
        <f t="shared" si="2"/>
        <v/>
      </c>
      <c r="Q89" s="166" t="str">
        <f t="shared" si="10"/>
        <v/>
      </c>
      <c r="R89" s="166" t="str">
        <f t="shared" si="11"/>
        <v/>
      </c>
      <c r="S89" s="186" t="str">
        <f t="shared" si="3"/>
        <v/>
      </c>
      <c r="T89" s="189">
        <f t="shared" si="4"/>
        <v>0</v>
      </c>
      <c r="U89" s="189">
        <f t="shared" si="5"/>
        <v>0</v>
      </c>
      <c r="V89" s="189">
        <f t="shared" si="6"/>
        <v>0</v>
      </c>
      <c r="W89" s="186" t="str">
        <f t="shared" si="7"/>
        <v/>
      </c>
      <c r="X89" s="186" t="str">
        <f t="shared" si="8"/>
        <v/>
      </c>
      <c r="Y89" s="166">
        <v>1</v>
      </c>
      <c r="Z89" s="166">
        <v>1</v>
      </c>
      <c r="AF89" s="133" t="str">
        <f t="shared" si="9"/>
        <v xml:space="preserve">INSERT INTO ACTIVITY VALUES (, , , , 0, 0, 0, '', ,1, 1);  </v>
      </c>
    </row>
    <row r="90" spans="2:32" ht="15" x14ac:dyDescent="0.25">
      <c r="B90" s="190"/>
      <c r="C90" s="183"/>
      <c r="D90" s="182"/>
      <c r="E90" s="182"/>
      <c r="F90" s="183"/>
      <c r="G90" s="184"/>
      <c r="H90" s="180"/>
      <c r="I90" s="181"/>
      <c r="J90" s="166">
        <v>7</v>
      </c>
      <c r="P90" s="166" t="str">
        <f>IF(C90="","",$N$26)</f>
        <v/>
      </c>
      <c r="Q90" s="166" t="str">
        <f t="shared" si="10"/>
        <v/>
      </c>
      <c r="R90" s="166" t="str">
        <f t="shared" si="11"/>
        <v/>
      </c>
      <c r="S90" s="186" t="str">
        <f t="shared" si="3"/>
        <v/>
      </c>
      <c r="T90" s="189">
        <f t="shared" si="4"/>
        <v>0</v>
      </c>
      <c r="U90" s="189">
        <f t="shared" si="5"/>
        <v>0</v>
      </c>
      <c r="V90" s="189">
        <f t="shared" si="6"/>
        <v>0</v>
      </c>
      <c r="W90" s="186" t="str">
        <f t="shared" si="7"/>
        <v/>
      </c>
      <c r="X90" s="186" t="str">
        <f t="shared" si="8"/>
        <v/>
      </c>
      <c r="Y90" s="166">
        <v>1</v>
      </c>
      <c r="Z90" s="166">
        <v>1</v>
      </c>
      <c r="AF90" s="133" t="str">
        <f t="shared" si="9"/>
        <v xml:space="preserve">INSERT INTO ACTIVITY VALUES (, , , , 0, 0, 0, '', ,1, 1);  </v>
      </c>
    </row>
    <row r="91" spans="2:32" ht="15" x14ac:dyDescent="0.25">
      <c r="B91" s="188"/>
      <c r="C91" s="183"/>
      <c r="D91" s="182"/>
      <c r="E91" s="182"/>
      <c r="F91" s="183"/>
      <c r="G91" s="184"/>
      <c r="H91" s="180"/>
      <c r="I91" s="181"/>
      <c r="J91" s="166">
        <v>7</v>
      </c>
      <c r="P91" s="166" t="str">
        <f t="shared" si="2"/>
        <v/>
      </c>
      <c r="Q91" s="166" t="str">
        <f t="shared" si="10"/>
        <v/>
      </c>
      <c r="R91" s="166" t="str">
        <f t="shared" ref="R91:R100" si="12">IF(P91="","",VLOOKUP(C91,$AC$102:$AD$167,2,FALSE))</f>
        <v/>
      </c>
      <c r="S91" s="186" t="str">
        <f t="shared" si="3"/>
        <v/>
      </c>
      <c r="T91" s="189">
        <f t="shared" si="4"/>
        <v>0</v>
      </c>
      <c r="U91" s="189">
        <f t="shared" si="5"/>
        <v>0</v>
      </c>
      <c r="V91" s="189">
        <f t="shared" si="6"/>
        <v>0</v>
      </c>
      <c r="W91" s="186" t="str">
        <f t="shared" si="7"/>
        <v/>
      </c>
      <c r="X91" s="186" t="str">
        <f t="shared" si="8"/>
        <v/>
      </c>
      <c r="Y91" s="166">
        <v>1</v>
      </c>
      <c r="Z91" s="166">
        <v>1</v>
      </c>
      <c r="AF91" s="133" t="str">
        <f t="shared" si="9"/>
        <v xml:space="preserve">INSERT INTO ACTIVITY VALUES (, , , , 0, 0, 0, '', ,1, 1);  </v>
      </c>
    </row>
    <row r="92" spans="2:32" x14ac:dyDescent="0.25">
      <c r="P92" s="166" t="str">
        <f t="shared" ref="P92:P100" si="13">IF(C92="","",$N$26)</f>
        <v/>
      </c>
      <c r="Q92" s="166" t="str">
        <f t="shared" si="10"/>
        <v/>
      </c>
      <c r="R92" s="166" t="str">
        <f t="shared" si="12"/>
        <v/>
      </c>
      <c r="S92" s="186" t="str">
        <f t="shared" ref="S92:S100" si="14">IF($P92="","",H92)</f>
        <v/>
      </c>
      <c r="T92" s="189">
        <f t="shared" ref="T92:T100" si="15">IF(E92=" ",0,E92)</f>
        <v>0</v>
      </c>
      <c r="U92" s="189">
        <f t="shared" ref="U92:U100" si="16">IF(OR(F92=" ",C92="N"),0,F92)</f>
        <v>0</v>
      </c>
      <c r="V92" s="189">
        <f t="shared" ref="V92:V100" si="17">IF(C92="N",F92,0)</f>
        <v>0</v>
      </c>
      <c r="W92" s="186" t="str">
        <f t="shared" ref="W92:W100" si="18">IF($P92="","",IF(B92=" ","-",B92))</f>
        <v/>
      </c>
      <c r="X92" s="186" t="str">
        <f t="shared" ref="X92:X100" si="19">IF($P92="","",J92)</f>
        <v/>
      </c>
      <c r="Y92" s="166">
        <v>1</v>
      </c>
      <c r="Z92" s="166">
        <v>1</v>
      </c>
      <c r="AF92" s="133"/>
    </row>
    <row r="93" spans="2:32" x14ac:dyDescent="0.25">
      <c r="F93" s="167"/>
      <c r="G93" s="167"/>
      <c r="H93" s="193"/>
      <c r="P93" s="166" t="str">
        <f t="shared" si="13"/>
        <v/>
      </c>
      <c r="Q93" s="166" t="str">
        <f t="shared" ref="Q93:Q100" si="20">IF(P93="","",Q92+100)</f>
        <v/>
      </c>
      <c r="R93" s="166" t="str">
        <f t="shared" si="12"/>
        <v/>
      </c>
      <c r="S93" s="186" t="str">
        <f t="shared" si="14"/>
        <v/>
      </c>
      <c r="T93" s="189">
        <f t="shared" si="15"/>
        <v>0</v>
      </c>
      <c r="U93" s="189">
        <f t="shared" si="16"/>
        <v>0</v>
      </c>
      <c r="V93" s="189">
        <f t="shared" si="17"/>
        <v>0</v>
      </c>
      <c r="W93" s="186" t="str">
        <f t="shared" si="18"/>
        <v/>
      </c>
      <c r="X93" s="186" t="str">
        <f t="shared" si="19"/>
        <v/>
      </c>
      <c r="Y93" s="166">
        <v>1</v>
      </c>
      <c r="Z93" s="166">
        <v>1</v>
      </c>
      <c r="AF93" s="133"/>
    </row>
    <row r="94" spans="2:32" x14ac:dyDescent="0.25">
      <c r="P94" s="166" t="str">
        <f t="shared" si="13"/>
        <v/>
      </c>
      <c r="Q94" s="166" t="str">
        <f t="shared" si="20"/>
        <v/>
      </c>
      <c r="R94" s="166" t="str">
        <f t="shared" si="12"/>
        <v/>
      </c>
      <c r="S94" s="186" t="str">
        <f t="shared" si="14"/>
        <v/>
      </c>
      <c r="T94" s="189">
        <f t="shared" si="15"/>
        <v>0</v>
      </c>
      <c r="U94" s="189">
        <f t="shared" si="16"/>
        <v>0</v>
      </c>
      <c r="V94" s="189">
        <f t="shared" si="17"/>
        <v>0</v>
      </c>
      <c r="W94" s="186" t="str">
        <f t="shared" si="18"/>
        <v/>
      </c>
      <c r="X94" s="186" t="str">
        <f t="shared" si="19"/>
        <v/>
      </c>
      <c r="Y94" s="166">
        <v>1</v>
      </c>
      <c r="Z94" s="166">
        <v>1</v>
      </c>
    </row>
    <row r="95" spans="2:32" x14ac:dyDescent="0.25">
      <c r="P95" s="166" t="str">
        <f t="shared" si="13"/>
        <v/>
      </c>
      <c r="Q95" s="166" t="str">
        <f t="shared" si="20"/>
        <v/>
      </c>
      <c r="R95" s="166" t="str">
        <f t="shared" si="12"/>
        <v/>
      </c>
      <c r="S95" s="186" t="str">
        <f t="shared" si="14"/>
        <v/>
      </c>
      <c r="T95" s="189">
        <f t="shared" si="15"/>
        <v>0</v>
      </c>
      <c r="U95" s="189">
        <f t="shared" si="16"/>
        <v>0</v>
      </c>
      <c r="V95" s="189">
        <f t="shared" si="17"/>
        <v>0</v>
      </c>
      <c r="W95" s="186" t="str">
        <f t="shared" si="18"/>
        <v/>
      </c>
      <c r="X95" s="186" t="str">
        <f t="shared" si="19"/>
        <v/>
      </c>
      <c r="Y95" s="166">
        <v>1</v>
      </c>
      <c r="Z95" s="166">
        <v>1</v>
      </c>
    </row>
    <row r="96" spans="2:32" x14ac:dyDescent="0.25">
      <c r="P96" s="166" t="str">
        <f t="shared" si="13"/>
        <v/>
      </c>
      <c r="Q96" s="166" t="str">
        <f t="shared" si="20"/>
        <v/>
      </c>
      <c r="R96" s="166" t="str">
        <f t="shared" si="12"/>
        <v/>
      </c>
      <c r="S96" s="186" t="str">
        <f t="shared" si="14"/>
        <v/>
      </c>
      <c r="T96" s="189">
        <f t="shared" si="15"/>
        <v>0</v>
      </c>
      <c r="U96" s="189">
        <f t="shared" si="16"/>
        <v>0</v>
      </c>
      <c r="V96" s="189">
        <f t="shared" si="17"/>
        <v>0</v>
      </c>
      <c r="W96" s="186" t="str">
        <f t="shared" si="18"/>
        <v/>
      </c>
      <c r="X96" s="186" t="str">
        <f t="shared" si="19"/>
        <v/>
      </c>
      <c r="Y96" s="166">
        <v>1</v>
      </c>
      <c r="Z96" s="166">
        <v>1</v>
      </c>
    </row>
    <row r="97" spans="16:31" x14ac:dyDescent="0.25">
      <c r="P97" s="166" t="str">
        <f t="shared" si="13"/>
        <v/>
      </c>
      <c r="Q97" s="166" t="str">
        <f t="shared" si="20"/>
        <v/>
      </c>
      <c r="R97" s="166" t="str">
        <f t="shared" si="12"/>
        <v/>
      </c>
      <c r="S97" s="186" t="str">
        <f t="shared" si="14"/>
        <v/>
      </c>
      <c r="T97" s="189">
        <f t="shared" si="15"/>
        <v>0</v>
      </c>
      <c r="U97" s="189">
        <f t="shared" si="16"/>
        <v>0</v>
      </c>
      <c r="V97" s="189">
        <f t="shared" si="17"/>
        <v>0</v>
      </c>
      <c r="W97" s="186" t="str">
        <f t="shared" si="18"/>
        <v/>
      </c>
      <c r="X97" s="186" t="str">
        <f t="shared" si="19"/>
        <v/>
      </c>
      <c r="Y97" s="166">
        <v>1</v>
      </c>
      <c r="Z97" s="166">
        <v>1</v>
      </c>
    </row>
    <row r="98" spans="16:31" x14ac:dyDescent="0.25">
      <c r="P98" s="166" t="str">
        <f t="shared" si="13"/>
        <v/>
      </c>
      <c r="Q98" s="166" t="str">
        <f t="shared" si="20"/>
        <v/>
      </c>
      <c r="R98" s="166" t="str">
        <f t="shared" si="12"/>
        <v/>
      </c>
      <c r="S98" s="186" t="str">
        <f t="shared" si="14"/>
        <v/>
      </c>
      <c r="T98" s="189">
        <f t="shared" si="15"/>
        <v>0</v>
      </c>
      <c r="U98" s="189">
        <f t="shared" si="16"/>
        <v>0</v>
      </c>
      <c r="V98" s="189">
        <f t="shared" si="17"/>
        <v>0</v>
      </c>
      <c r="W98" s="186" t="str">
        <f t="shared" si="18"/>
        <v/>
      </c>
      <c r="X98" s="186" t="str">
        <f t="shared" si="19"/>
        <v/>
      </c>
      <c r="Y98" s="166">
        <v>1</v>
      </c>
      <c r="Z98" s="166">
        <v>1</v>
      </c>
    </row>
    <row r="99" spans="16:31" x14ac:dyDescent="0.25">
      <c r="P99" s="166" t="str">
        <f t="shared" si="13"/>
        <v/>
      </c>
      <c r="Q99" s="166" t="str">
        <f t="shared" si="20"/>
        <v/>
      </c>
      <c r="R99" s="166" t="str">
        <f t="shared" si="12"/>
        <v/>
      </c>
      <c r="S99" s="186" t="str">
        <f t="shared" si="14"/>
        <v/>
      </c>
      <c r="T99" s="189">
        <f t="shared" si="15"/>
        <v>0</v>
      </c>
      <c r="U99" s="189">
        <f t="shared" si="16"/>
        <v>0</v>
      </c>
      <c r="V99" s="189">
        <f t="shared" si="17"/>
        <v>0</v>
      </c>
      <c r="W99" s="186" t="str">
        <f t="shared" si="18"/>
        <v/>
      </c>
      <c r="X99" s="186" t="str">
        <f t="shared" si="19"/>
        <v/>
      </c>
      <c r="Y99" s="166">
        <v>1</v>
      </c>
      <c r="Z99" s="166">
        <v>1</v>
      </c>
    </row>
    <row r="100" spans="16:31" x14ac:dyDescent="0.25">
      <c r="P100" s="166" t="str">
        <f t="shared" si="13"/>
        <v/>
      </c>
      <c r="Q100" s="166" t="str">
        <f t="shared" si="20"/>
        <v/>
      </c>
      <c r="R100" s="166" t="str">
        <f t="shared" si="12"/>
        <v/>
      </c>
      <c r="S100" s="186" t="str">
        <f t="shared" si="14"/>
        <v/>
      </c>
      <c r="T100" s="189">
        <f t="shared" si="15"/>
        <v>0</v>
      </c>
      <c r="U100" s="189">
        <f t="shared" si="16"/>
        <v>0</v>
      </c>
      <c r="V100" s="189">
        <f t="shared" si="17"/>
        <v>0</v>
      </c>
      <c r="W100" s="186" t="str">
        <f t="shared" si="18"/>
        <v/>
      </c>
      <c r="X100" s="186" t="str">
        <f t="shared" si="19"/>
        <v/>
      </c>
      <c r="Y100" s="166">
        <v>1</v>
      </c>
      <c r="Z100" s="166">
        <v>1</v>
      </c>
    </row>
    <row r="101" spans="16:31" s="170" customFormat="1" x14ac:dyDescent="0.25"/>
    <row r="102" spans="16:31" x14ac:dyDescent="0.25">
      <c r="AC102" s="166" t="s">
        <v>51</v>
      </c>
      <c r="AD102" s="166">
        <v>1</v>
      </c>
      <c r="AE102" s="166" t="s">
        <v>51</v>
      </c>
    </row>
    <row r="103" spans="16:31" x14ac:dyDescent="0.25">
      <c r="AC103" s="166" t="s">
        <v>53</v>
      </c>
      <c r="AD103" s="166">
        <v>2</v>
      </c>
      <c r="AE103" s="166" t="s">
        <v>53</v>
      </c>
    </row>
    <row r="104" spans="16:31" x14ac:dyDescent="0.25">
      <c r="AC104" s="166" t="s">
        <v>55</v>
      </c>
      <c r="AD104" s="166">
        <v>3</v>
      </c>
      <c r="AE104" s="166" t="s">
        <v>55</v>
      </c>
    </row>
    <row r="105" spans="16:31" x14ac:dyDescent="0.25">
      <c r="AC105" s="166" t="s">
        <v>57</v>
      </c>
      <c r="AD105" s="166">
        <v>4</v>
      </c>
      <c r="AE105" s="166" t="s">
        <v>57</v>
      </c>
    </row>
    <row r="106" spans="16:31" x14ac:dyDescent="0.25">
      <c r="AC106" s="166" t="s">
        <v>59</v>
      </c>
      <c r="AD106" s="166">
        <v>5</v>
      </c>
      <c r="AE106" s="166" t="s">
        <v>59</v>
      </c>
    </row>
    <row r="107" spans="16:31" x14ac:dyDescent="0.25">
      <c r="AC107" s="166" t="s">
        <v>61</v>
      </c>
      <c r="AD107" s="166">
        <v>6</v>
      </c>
      <c r="AE107" s="166" t="s">
        <v>61</v>
      </c>
    </row>
    <row r="108" spans="16:31" x14ac:dyDescent="0.25">
      <c r="AC108" s="166" t="s">
        <v>63</v>
      </c>
      <c r="AD108" s="166">
        <v>7</v>
      </c>
      <c r="AE108" s="166" t="s">
        <v>63</v>
      </c>
    </row>
    <row r="109" spans="16:31" x14ac:dyDescent="0.25">
      <c r="AC109" s="166" t="s">
        <v>65</v>
      </c>
      <c r="AD109" s="166">
        <v>8</v>
      </c>
      <c r="AE109" s="166" t="s">
        <v>65</v>
      </c>
    </row>
    <row r="110" spans="16:31" x14ac:dyDescent="0.25">
      <c r="AC110" s="166" t="s">
        <v>67</v>
      </c>
      <c r="AD110" s="166">
        <v>9</v>
      </c>
      <c r="AE110" s="166" t="s">
        <v>67</v>
      </c>
    </row>
    <row r="111" spans="16:31" x14ac:dyDescent="0.25">
      <c r="AC111" s="166" t="s">
        <v>69</v>
      </c>
      <c r="AD111" s="166">
        <v>10</v>
      </c>
      <c r="AE111" s="166" t="s">
        <v>69</v>
      </c>
    </row>
    <row r="112" spans="16:31" x14ac:dyDescent="0.25">
      <c r="AC112" s="166" t="s">
        <v>71</v>
      </c>
      <c r="AD112" s="166">
        <v>11</v>
      </c>
      <c r="AE112" s="166" t="s">
        <v>71</v>
      </c>
    </row>
    <row r="113" spans="29:31" x14ac:dyDescent="0.25">
      <c r="AC113" s="166" t="s">
        <v>73</v>
      </c>
      <c r="AD113" s="166">
        <v>12</v>
      </c>
      <c r="AE113" s="166" t="s">
        <v>73</v>
      </c>
    </row>
    <row r="114" spans="29:31" x14ac:dyDescent="0.25">
      <c r="AC114" s="166" t="s">
        <v>75</v>
      </c>
      <c r="AD114" s="166">
        <v>13</v>
      </c>
      <c r="AE114" s="166" t="s">
        <v>75</v>
      </c>
    </row>
    <row r="115" spans="29:31" x14ac:dyDescent="0.25">
      <c r="AC115" s="166" t="s">
        <v>77</v>
      </c>
      <c r="AD115" s="166">
        <v>14</v>
      </c>
      <c r="AE115" s="166" t="s">
        <v>77</v>
      </c>
    </row>
    <row r="116" spans="29:31" x14ac:dyDescent="0.25">
      <c r="AC116" s="166" t="s">
        <v>79</v>
      </c>
      <c r="AD116" s="166">
        <v>15</v>
      </c>
      <c r="AE116" s="166" t="s">
        <v>79</v>
      </c>
    </row>
    <row r="117" spans="29:31" x14ac:dyDescent="0.25">
      <c r="AC117" s="166" t="s">
        <v>81</v>
      </c>
      <c r="AD117" s="166">
        <v>16</v>
      </c>
      <c r="AE117" s="166" t="s">
        <v>81</v>
      </c>
    </row>
    <row r="118" spans="29:31" x14ac:dyDescent="0.25">
      <c r="AC118" s="166" t="s">
        <v>83</v>
      </c>
      <c r="AD118" s="166">
        <v>17</v>
      </c>
      <c r="AE118" s="166" t="s">
        <v>83</v>
      </c>
    </row>
    <row r="119" spans="29:31" x14ac:dyDescent="0.25">
      <c r="AC119" s="166" t="s">
        <v>85</v>
      </c>
      <c r="AD119" s="166">
        <v>18</v>
      </c>
      <c r="AE119" s="166" t="s">
        <v>85</v>
      </c>
    </row>
    <row r="120" spans="29:31" x14ac:dyDescent="0.25">
      <c r="AC120" s="166" t="s">
        <v>87</v>
      </c>
      <c r="AD120" s="166">
        <v>19</v>
      </c>
      <c r="AE120" s="166" t="s">
        <v>87</v>
      </c>
    </row>
    <row r="121" spans="29:31" x14ac:dyDescent="0.25">
      <c r="AC121" s="166" t="s">
        <v>89</v>
      </c>
      <c r="AD121" s="166">
        <v>20</v>
      </c>
      <c r="AE121" s="166" t="s">
        <v>89</v>
      </c>
    </row>
    <row r="122" spans="29:31" x14ac:dyDescent="0.25">
      <c r="AC122" s="166" t="s">
        <v>91</v>
      </c>
      <c r="AD122" s="166">
        <v>21</v>
      </c>
      <c r="AE122" s="166" t="s">
        <v>91</v>
      </c>
    </row>
    <row r="123" spans="29:31" x14ac:dyDescent="0.25">
      <c r="AC123" s="166" t="s">
        <v>93</v>
      </c>
      <c r="AD123" s="166">
        <v>22</v>
      </c>
      <c r="AE123" s="166" t="s">
        <v>93</v>
      </c>
    </row>
    <row r="124" spans="29:31" x14ac:dyDescent="0.25">
      <c r="AC124" s="166" t="s">
        <v>95</v>
      </c>
      <c r="AD124" s="166">
        <v>23</v>
      </c>
      <c r="AE124" s="166" t="s">
        <v>95</v>
      </c>
    </row>
    <row r="125" spans="29:31" x14ac:dyDescent="0.25">
      <c r="AC125" s="166" t="s">
        <v>97</v>
      </c>
      <c r="AD125" s="166">
        <v>24</v>
      </c>
      <c r="AE125" s="166" t="s">
        <v>97</v>
      </c>
    </row>
    <row r="126" spans="29:31" x14ac:dyDescent="0.25">
      <c r="AC126" s="166" t="s">
        <v>99</v>
      </c>
      <c r="AD126" s="166">
        <v>25</v>
      </c>
      <c r="AE126" s="166" t="s">
        <v>99</v>
      </c>
    </row>
    <row r="127" spans="29:31" x14ac:dyDescent="0.25">
      <c r="AC127" s="166" t="s">
        <v>101</v>
      </c>
      <c r="AD127" s="166">
        <v>26</v>
      </c>
      <c r="AE127" s="166" t="s">
        <v>101</v>
      </c>
    </row>
    <row r="128" spans="29:31" x14ac:dyDescent="0.25">
      <c r="AC128" s="166" t="s">
        <v>103</v>
      </c>
      <c r="AD128" s="166">
        <v>27</v>
      </c>
      <c r="AE128" s="166" t="s">
        <v>103</v>
      </c>
    </row>
    <row r="129" spans="29:31" x14ac:dyDescent="0.25">
      <c r="AC129" s="166" t="s">
        <v>105</v>
      </c>
      <c r="AD129" s="166">
        <v>28</v>
      </c>
      <c r="AE129" s="166" t="s">
        <v>105</v>
      </c>
    </row>
    <row r="130" spans="29:31" x14ac:dyDescent="0.25">
      <c r="AC130" s="166" t="s">
        <v>107</v>
      </c>
      <c r="AD130" s="166">
        <v>29</v>
      </c>
      <c r="AE130" s="166" t="s">
        <v>107</v>
      </c>
    </row>
    <row r="131" spans="29:31" x14ac:dyDescent="0.25">
      <c r="AC131" s="166" t="s">
        <v>109</v>
      </c>
      <c r="AD131" s="166">
        <v>30</v>
      </c>
      <c r="AE131" s="166" t="s">
        <v>109</v>
      </c>
    </row>
    <row r="132" spans="29:31" x14ac:dyDescent="0.25">
      <c r="AC132" s="166" t="s">
        <v>111</v>
      </c>
      <c r="AD132" s="166">
        <v>31</v>
      </c>
      <c r="AE132" s="166" t="s">
        <v>111</v>
      </c>
    </row>
    <row r="133" spans="29:31" x14ac:dyDescent="0.25">
      <c r="AC133" s="166" t="s">
        <v>113</v>
      </c>
      <c r="AD133" s="166">
        <v>32</v>
      </c>
      <c r="AE133" s="166" t="s">
        <v>113</v>
      </c>
    </row>
    <row r="134" spans="29:31" x14ac:dyDescent="0.25">
      <c r="AC134" s="166" t="s">
        <v>115</v>
      </c>
      <c r="AD134" s="166">
        <v>33</v>
      </c>
      <c r="AE134" s="166" t="s">
        <v>115</v>
      </c>
    </row>
    <row r="135" spans="29:31" x14ac:dyDescent="0.25">
      <c r="AC135" s="166" t="s">
        <v>117</v>
      </c>
      <c r="AD135" s="166">
        <v>34</v>
      </c>
      <c r="AE135" s="166" t="s">
        <v>117</v>
      </c>
    </row>
    <row r="136" spans="29:31" x14ac:dyDescent="0.25">
      <c r="AC136" s="166" t="s">
        <v>119</v>
      </c>
      <c r="AD136" s="166">
        <v>35</v>
      </c>
      <c r="AE136" s="166" t="s">
        <v>119</v>
      </c>
    </row>
    <row r="137" spans="29:31" x14ac:dyDescent="0.25">
      <c r="AC137" s="166" t="s">
        <v>121</v>
      </c>
      <c r="AD137" s="166">
        <v>36</v>
      </c>
      <c r="AE137" s="166" t="s">
        <v>121</v>
      </c>
    </row>
    <row r="138" spans="29:31" x14ac:dyDescent="0.25">
      <c r="AC138" s="166" t="s">
        <v>123</v>
      </c>
      <c r="AD138" s="166">
        <v>37</v>
      </c>
      <c r="AE138" s="166" t="s">
        <v>123</v>
      </c>
    </row>
    <row r="139" spans="29:31" x14ac:dyDescent="0.25">
      <c r="AC139" s="166" t="s">
        <v>125</v>
      </c>
      <c r="AD139" s="166">
        <v>38</v>
      </c>
      <c r="AE139" s="166" t="s">
        <v>125</v>
      </c>
    </row>
    <row r="140" spans="29:31" x14ac:dyDescent="0.25">
      <c r="AC140" s="166" t="s">
        <v>127</v>
      </c>
      <c r="AD140" s="166">
        <v>39</v>
      </c>
      <c r="AE140" s="166" t="s">
        <v>127</v>
      </c>
    </row>
    <row r="141" spans="29:31" x14ac:dyDescent="0.25">
      <c r="AC141" s="166" t="s">
        <v>129</v>
      </c>
      <c r="AD141" s="166">
        <v>40</v>
      </c>
      <c r="AE141" s="166" t="s">
        <v>129</v>
      </c>
    </row>
    <row r="142" spans="29:31" x14ac:dyDescent="0.25">
      <c r="AC142" s="166" t="s">
        <v>131</v>
      </c>
      <c r="AD142" s="166">
        <v>41</v>
      </c>
      <c r="AE142" s="166" t="s">
        <v>131</v>
      </c>
    </row>
    <row r="143" spans="29:31" x14ac:dyDescent="0.25">
      <c r="AC143" s="166" t="s">
        <v>133</v>
      </c>
      <c r="AD143" s="166">
        <v>42</v>
      </c>
      <c r="AE143" s="166" t="s">
        <v>133</v>
      </c>
    </row>
    <row r="144" spans="29:31" x14ac:dyDescent="0.25">
      <c r="AC144" s="166" t="s">
        <v>135</v>
      </c>
      <c r="AD144" s="166">
        <v>43</v>
      </c>
      <c r="AE144" s="166" t="s">
        <v>135</v>
      </c>
    </row>
    <row r="145" spans="29:31" x14ac:dyDescent="0.25">
      <c r="AC145" s="166" t="s">
        <v>137</v>
      </c>
      <c r="AD145" s="166">
        <v>44</v>
      </c>
      <c r="AE145" s="166" t="s">
        <v>137</v>
      </c>
    </row>
    <row r="146" spans="29:31" x14ac:dyDescent="0.25">
      <c r="AC146" s="166" t="s">
        <v>139</v>
      </c>
      <c r="AD146" s="166">
        <v>45</v>
      </c>
      <c r="AE146" s="166" t="s">
        <v>139</v>
      </c>
    </row>
    <row r="147" spans="29:31" x14ac:dyDescent="0.25">
      <c r="AC147" s="166" t="s">
        <v>141</v>
      </c>
      <c r="AD147" s="166">
        <v>46</v>
      </c>
      <c r="AE147" s="166" t="s">
        <v>141</v>
      </c>
    </row>
    <row r="148" spans="29:31" x14ac:dyDescent="0.25">
      <c r="AC148" s="166" t="s">
        <v>143</v>
      </c>
      <c r="AD148" s="166">
        <v>47</v>
      </c>
      <c r="AE148" s="166" t="s">
        <v>143</v>
      </c>
    </row>
    <row r="149" spans="29:31" x14ac:dyDescent="0.25">
      <c r="AC149" s="166" t="s">
        <v>145</v>
      </c>
      <c r="AD149" s="166">
        <v>48</v>
      </c>
      <c r="AE149" s="166" t="s">
        <v>145</v>
      </c>
    </row>
    <row r="150" spans="29:31" x14ac:dyDescent="0.25">
      <c r="AC150" s="166" t="s">
        <v>147</v>
      </c>
      <c r="AD150" s="166">
        <v>49</v>
      </c>
      <c r="AE150" s="166" t="s">
        <v>147</v>
      </c>
    </row>
    <row r="151" spans="29:31" x14ac:dyDescent="0.25">
      <c r="AC151" s="166" t="s">
        <v>149</v>
      </c>
      <c r="AD151" s="166">
        <v>50</v>
      </c>
      <c r="AE151" s="166" t="s">
        <v>149</v>
      </c>
    </row>
    <row r="152" spans="29:31" x14ac:dyDescent="0.25">
      <c r="AC152" s="166" t="s">
        <v>151</v>
      </c>
      <c r="AD152" s="166">
        <v>51</v>
      </c>
      <c r="AE152" s="166" t="s">
        <v>151</v>
      </c>
    </row>
    <row r="153" spans="29:31" x14ac:dyDescent="0.25">
      <c r="AC153" s="166" t="s">
        <v>153</v>
      </c>
      <c r="AD153" s="166">
        <v>52</v>
      </c>
      <c r="AE153" s="166" t="s">
        <v>153</v>
      </c>
    </row>
    <row r="154" spans="29:31" x14ac:dyDescent="0.25">
      <c r="AC154" s="166" t="s">
        <v>155</v>
      </c>
      <c r="AD154" s="166">
        <v>53</v>
      </c>
      <c r="AE154" s="166" t="s">
        <v>155</v>
      </c>
    </row>
    <row r="155" spans="29:31" x14ac:dyDescent="0.25">
      <c r="AC155" s="166" t="s">
        <v>157</v>
      </c>
      <c r="AD155" s="166">
        <v>54</v>
      </c>
      <c r="AE155" s="166" t="s">
        <v>157</v>
      </c>
    </row>
    <row r="156" spans="29:31" x14ac:dyDescent="0.25">
      <c r="AC156" s="166" t="s">
        <v>159</v>
      </c>
      <c r="AD156" s="166">
        <v>55</v>
      </c>
      <c r="AE156" s="166" t="s">
        <v>159</v>
      </c>
    </row>
    <row r="157" spans="29:31" x14ac:dyDescent="0.25">
      <c r="AC157" s="166" t="s">
        <v>161</v>
      </c>
      <c r="AD157" s="166">
        <v>56</v>
      </c>
      <c r="AE157" s="166" t="s">
        <v>161</v>
      </c>
    </row>
    <row r="158" spans="29:31" x14ac:dyDescent="0.25">
      <c r="AC158" s="166" t="s">
        <v>163</v>
      </c>
      <c r="AD158" s="166">
        <v>57</v>
      </c>
      <c r="AE158" s="166" t="s">
        <v>163</v>
      </c>
    </row>
    <row r="159" spans="29:31" x14ac:dyDescent="0.25">
      <c r="AC159" s="166" t="s">
        <v>165</v>
      </c>
      <c r="AD159" s="166">
        <v>58</v>
      </c>
      <c r="AE159" s="166" t="s">
        <v>165</v>
      </c>
    </row>
    <row r="160" spans="29:31" x14ac:dyDescent="0.25">
      <c r="AC160" s="166" t="s">
        <v>167</v>
      </c>
      <c r="AD160" s="166">
        <v>59</v>
      </c>
      <c r="AE160" s="166" t="s">
        <v>167</v>
      </c>
    </row>
    <row r="161" spans="29:31" x14ac:dyDescent="0.25">
      <c r="AC161" s="166" t="s">
        <v>169</v>
      </c>
      <c r="AD161" s="166">
        <v>60</v>
      </c>
      <c r="AE161" s="166" t="s">
        <v>169</v>
      </c>
    </row>
    <row r="162" spans="29:31" x14ac:dyDescent="0.25">
      <c r="AC162" s="166" t="s">
        <v>171</v>
      </c>
      <c r="AD162" s="166">
        <v>61</v>
      </c>
      <c r="AE162" s="166" t="s">
        <v>171</v>
      </c>
    </row>
    <row r="163" spans="29:31" x14ac:dyDescent="0.25">
      <c r="AC163" s="166" t="s">
        <v>173</v>
      </c>
      <c r="AD163" s="166">
        <v>62</v>
      </c>
      <c r="AE163" s="166" t="s">
        <v>173</v>
      </c>
    </row>
    <row r="164" spans="29:31" x14ac:dyDescent="0.25">
      <c r="AC164" s="166" t="s">
        <v>175</v>
      </c>
      <c r="AD164" s="166">
        <v>63</v>
      </c>
      <c r="AE164" s="166" t="s">
        <v>175</v>
      </c>
    </row>
    <row r="165" spans="29:31" x14ac:dyDescent="0.25">
      <c r="AC165" s="166" t="s">
        <v>177</v>
      </c>
      <c r="AD165" s="166">
        <v>64</v>
      </c>
      <c r="AE165" s="166" t="s">
        <v>177</v>
      </c>
    </row>
    <row r="166" spans="29:31" x14ac:dyDescent="0.25">
      <c r="AC166" s="166" t="s">
        <v>179</v>
      </c>
      <c r="AD166" s="166">
        <v>65</v>
      </c>
      <c r="AE166" s="166" t="s">
        <v>179</v>
      </c>
    </row>
    <row r="167" spans="29:31" x14ac:dyDescent="0.25">
      <c r="AC167" s="166" t="s">
        <v>50</v>
      </c>
      <c r="AD167" s="166">
        <v>66</v>
      </c>
      <c r="AE167" s="166" t="s">
        <v>50</v>
      </c>
    </row>
  </sheetData>
  <dataValidations count="2">
    <dataValidation type="list" allowBlank="1" showInputMessage="1" showErrorMessage="1" sqref="D3">
      <formula1>"1,2,3,4"</formula1>
    </dataValidation>
    <dataValidation type="list" allowBlank="1" showInputMessage="1" showErrorMessage="1" sqref="D5">
      <formula1>$Q$19:$Q$23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D1:T226"/>
  <sheetViews>
    <sheetView topLeftCell="E51" zoomScale="85" zoomScaleNormal="85" workbookViewId="0">
      <selection activeCell="M98" sqref="M98"/>
    </sheetView>
  </sheetViews>
  <sheetFormatPr defaultRowHeight="15" x14ac:dyDescent="0.25"/>
  <cols>
    <col min="1" max="4" width="9.140625" style="1"/>
    <col min="5" max="5" width="17.85546875" style="1" bestFit="1" customWidth="1"/>
    <col min="6" max="6" width="18.42578125" style="1" customWidth="1"/>
    <col min="7" max="7" width="13.5703125" style="1" bestFit="1" customWidth="1"/>
    <col min="8" max="8" width="20.140625" style="1" customWidth="1"/>
    <col min="9" max="9" width="9.140625" style="1"/>
    <col min="10" max="10" width="15.5703125" style="1" bestFit="1" customWidth="1"/>
    <col min="11" max="11" width="15.5703125" style="156" bestFit="1" customWidth="1"/>
    <col min="12" max="12" width="12.7109375" style="156" customWidth="1"/>
    <col min="13" max="14" width="18.85546875" style="156" bestFit="1" customWidth="1"/>
    <col min="15" max="15" width="9.140625" style="156"/>
    <col min="16" max="17" width="14.42578125" style="156" customWidth="1"/>
    <col min="18" max="16384" width="9.140625" style="1"/>
  </cols>
  <sheetData>
    <row r="1" spans="4:19" x14ac:dyDescent="0.25">
      <c r="O1" s="1"/>
      <c r="P1" s="1"/>
      <c r="Q1" s="1"/>
    </row>
    <row r="2" spans="4:19" x14ac:dyDescent="0.25">
      <c r="E2" s="151" t="s">
        <v>16</v>
      </c>
      <c r="F2" s="155">
        <v>3</v>
      </c>
      <c r="O2" s="1"/>
      <c r="P2" s="1"/>
      <c r="Q2" s="1"/>
    </row>
    <row r="3" spans="4:19" x14ac:dyDescent="0.25">
      <c r="E3" s="151"/>
      <c r="F3" s="152"/>
      <c r="O3" s="1"/>
      <c r="P3" s="1"/>
      <c r="Q3" s="1"/>
    </row>
    <row r="4" spans="4:19" x14ac:dyDescent="0.25">
      <c r="E4" s="151" t="s">
        <v>315</v>
      </c>
      <c r="F4" s="153">
        <v>41944</v>
      </c>
      <c r="O4" s="1"/>
      <c r="P4" s="1"/>
      <c r="Q4" s="1"/>
    </row>
    <row r="5" spans="4:19" x14ac:dyDescent="0.25">
      <c r="E5" s="151" t="s">
        <v>316</v>
      </c>
      <c r="F5" s="154" t="s">
        <v>306</v>
      </c>
      <c r="O5" s="1"/>
      <c r="P5" s="1"/>
      <c r="Q5" s="1"/>
    </row>
    <row r="6" spans="4:19" x14ac:dyDescent="0.25">
      <c r="O6" s="1"/>
      <c r="P6" s="1"/>
      <c r="Q6" s="1"/>
    </row>
    <row r="7" spans="4:19" x14ac:dyDescent="0.25">
      <c r="O7" s="1"/>
      <c r="P7" s="1"/>
      <c r="Q7" s="1"/>
    </row>
    <row r="8" spans="4:19" x14ac:dyDescent="0.25">
      <c r="O8" s="1"/>
      <c r="P8" s="1"/>
      <c r="Q8" s="1"/>
      <c r="S8" s="1" t="s">
        <v>319</v>
      </c>
    </row>
    <row r="9" spans="4:19" x14ac:dyDescent="0.25">
      <c r="F9" s="165" t="str">
        <f>"CV"&amp;F2&amp;"_Charge_Number"</f>
        <v>CV3_Charge_Number</v>
      </c>
      <c r="G9" s="165" t="str">
        <f>"CV"&amp;F2&amp;"_CycleTime"</f>
        <v>CV3_CycleTime</v>
      </c>
      <c r="K9" s="159" t="s">
        <v>317</v>
      </c>
      <c r="L9" s="159" t="s">
        <v>6</v>
      </c>
      <c r="M9" s="159" t="s">
        <v>35</v>
      </c>
      <c r="N9" s="159" t="s">
        <v>36</v>
      </c>
      <c r="O9" s="159" t="s">
        <v>318</v>
      </c>
      <c r="P9" s="159" t="s">
        <v>187</v>
      </c>
      <c r="Q9" s="159" t="s">
        <v>11</v>
      </c>
    </row>
    <row r="10" spans="4:19" x14ac:dyDescent="0.25">
      <c r="D10" s="1">
        <v>1</v>
      </c>
      <c r="E10" s="161">
        <f t="array" ref="E10:F60">_xll.PICompDat('Cycle Sender'!$F$9,'Cycle Sender'!$F$4,'Cycle Sender'!$F$5,9,"PI_SERVER","inside")</f>
        <v>41944.465277777781</v>
      </c>
      <c r="F10" s="160">
        <v>18</v>
      </c>
      <c r="G10" s="160">
        <f>IF(OR(E10="",E10=" "),"",_xll.PIArcVal('Cycle Sender'!$G$9,'Cycle Sender'!$E10,0,"PI_SERVER","auto"))</f>
        <v>699</v>
      </c>
      <c r="H10" s="161">
        <f>IF(OR(E10=" ",E10=""),"",E10-(G10/1440))</f>
        <v>41943.979861111111</v>
      </c>
      <c r="I10" s="163"/>
      <c r="J10" s="163"/>
      <c r="K10" s="164">
        <f>IF(OR(F10="",F10=" "),"",F10)</f>
        <v>18</v>
      </c>
      <c r="L10" s="164">
        <f>IF(OR(K10=" ",K10=""),"",$F$2)</f>
        <v>3</v>
      </c>
      <c r="M10" s="164" t="str">
        <f>IF(H10="","",TEXT(H10,"mm/dd/yyyy hh:mm:ss"))</f>
        <v>10/31/2014 23:31:00</v>
      </c>
      <c r="N10" s="164" t="str">
        <f>TEXT(E10,"mm/dd/yyyy hh:mm:ss")</f>
        <v>11/01/2014 11:10:00</v>
      </c>
      <c r="O10" s="164">
        <v>4</v>
      </c>
      <c r="P10" s="164">
        <v>1</v>
      </c>
      <c r="Q10" s="164">
        <v>1</v>
      </c>
      <c r="S10" s="1" t="str">
        <f>$S$8&amp;K10&amp;", "&amp;L10&amp;", '"&amp;M10&amp;"', '"&amp;N10&amp;"', "&amp;O10&amp;", "&amp;P10&amp;", "&amp;Q10&amp;"); "</f>
        <v xml:space="preserve">INSERT INTO CYCLE VALUES (18, 3, '10/31/2014 23:31:00', '11/01/2014 11:10:00', 4, 1, 1); </v>
      </c>
    </row>
    <row r="11" spans="4:19" x14ac:dyDescent="0.25">
      <c r="D11" s="1">
        <v>2</v>
      </c>
      <c r="E11" s="161">
        <v>41945.02847222222</v>
      </c>
      <c r="F11" s="160">
        <v>19</v>
      </c>
      <c r="G11" s="160">
        <f>IF(OR(E11="",E11=" "),"",_xll.PIArcVal('Cycle Sender'!$G$9,'Cycle Sender'!$E11,0,"PI_SERVER","auto"))</f>
        <v>810</v>
      </c>
      <c r="H11" s="161">
        <f t="shared" ref="H11:H64" si="0">IF(OR(E11=" ",E11=""),"",E11-(G11/1440))</f>
        <v>41944.46597222222</v>
      </c>
      <c r="I11" s="163"/>
      <c r="J11" s="163"/>
      <c r="K11" s="164">
        <f t="shared" ref="K11:K64" si="1">IF(OR(F11="",F11=" "),"",F11)</f>
        <v>19</v>
      </c>
      <c r="L11" s="164">
        <f t="shared" ref="L11:L64" si="2">IF(OR(K11=" ",K11=""),"",$F$2)</f>
        <v>3</v>
      </c>
      <c r="M11" s="164" t="str">
        <f t="shared" ref="M11:M64" si="3">IF(H11="","",TEXT(H11,"mm/dd/yyyy hh:mm:ss"))</f>
        <v>11/01/2014 11:11:00</v>
      </c>
      <c r="N11" s="164" t="str">
        <f t="shared" ref="N11:N60" si="4">TEXT(E11,"mm/dd/yyyy hh:mm:ss")</f>
        <v>11/02/2014 00:41:00</v>
      </c>
      <c r="O11" s="164">
        <v>4</v>
      </c>
      <c r="P11" s="164">
        <v>1</v>
      </c>
      <c r="Q11" s="164">
        <v>1</v>
      </c>
      <c r="S11" s="1" t="str">
        <f t="shared" ref="S11:S60" si="5">$S$8&amp;K11&amp;", "&amp;L11&amp;", '"&amp;M11&amp;"', '"&amp;N11&amp;"', "&amp;O11&amp;", "&amp;P11&amp;", "&amp;Q11&amp;"); "</f>
        <v xml:space="preserve">INSERT INTO CYCLE VALUES (19, 3, '11/01/2014 11:11:00', '11/02/2014 00:41:00', 4, 1, 1); </v>
      </c>
    </row>
    <row r="12" spans="4:19" x14ac:dyDescent="0.25">
      <c r="D12" s="1">
        <v>3</v>
      </c>
      <c r="E12" s="161">
        <v>41947.090277777781</v>
      </c>
      <c r="F12" s="160">
        <v>20</v>
      </c>
      <c r="G12" s="160">
        <f>IF(OR(E12="",E12=" "),"",_xll.PIArcVal('Cycle Sender'!$G$9,'Cycle Sender'!$E12,0,"PI_SERVER","auto"))</f>
        <v>2968</v>
      </c>
      <c r="H12" s="161">
        <f t="shared" si="0"/>
        <v>41945.029166666667</v>
      </c>
      <c r="I12" s="163"/>
      <c r="J12" s="163"/>
      <c r="K12" s="164">
        <f t="shared" si="1"/>
        <v>20</v>
      </c>
      <c r="L12" s="164">
        <f t="shared" si="2"/>
        <v>3</v>
      </c>
      <c r="M12" s="164" t="str">
        <f t="shared" si="3"/>
        <v>11/02/2014 00:42:00</v>
      </c>
      <c r="N12" s="164" t="str">
        <f t="shared" si="4"/>
        <v>11/04/2014 02:10:00</v>
      </c>
      <c r="O12" s="164">
        <v>4</v>
      </c>
      <c r="P12" s="164">
        <v>1</v>
      </c>
      <c r="Q12" s="164">
        <v>1</v>
      </c>
      <c r="S12" s="1" t="str">
        <f t="shared" si="5"/>
        <v xml:space="preserve">INSERT INTO CYCLE VALUES (20, 3, '11/02/2014 00:42:00', '11/04/2014 02:10:00', 4, 1, 1); </v>
      </c>
    </row>
    <row r="13" spans="4:19" x14ac:dyDescent="0.25">
      <c r="D13" s="1">
        <v>4</v>
      </c>
      <c r="E13" s="161">
        <v>41947.583333333336</v>
      </c>
      <c r="F13" s="160">
        <v>21</v>
      </c>
      <c r="G13" s="160">
        <f>IF(OR(E13="",E13=" "),"",_xll.PIArcVal('Cycle Sender'!$G$9,'Cycle Sender'!$E13,0,"PI_SERVER","auto"))</f>
        <v>709</v>
      </c>
      <c r="H13" s="161">
        <f t="shared" si="0"/>
        <v>41947.090972222228</v>
      </c>
      <c r="I13" s="163"/>
      <c r="J13" s="163"/>
      <c r="K13" s="164">
        <f t="shared" si="1"/>
        <v>21</v>
      </c>
      <c r="L13" s="164">
        <f t="shared" si="2"/>
        <v>3</v>
      </c>
      <c r="M13" s="164" t="str">
        <f t="shared" si="3"/>
        <v>11/04/2014 02:11:00</v>
      </c>
      <c r="N13" s="164" t="str">
        <f t="shared" si="4"/>
        <v>11/04/2014 14:00:00</v>
      </c>
      <c r="O13" s="164">
        <v>4</v>
      </c>
      <c r="P13" s="164">
        <v>1</v>
      </c>
      <c r="Q13" s="164">
        <v>1</v>
      </c>
      <c r="S13" s="1" t="str">
        <f t="shared" si="5"/>
        <v xml:space="preserve">INSERT INTO CYCLE VALUES (21, 3, '11/04/2014 02:11:00', '11/04/2014 14:00:00', 4, 1, 1); </v>
      </c>
    </row>
    <row r="14" spans="4:19" x14ac:dyDescent="0.25">
      <c r="D14" s="1">
        <v>5</v>
      </c>
      <c r="E14" s="161">
        <v>41948.570138888892</v>
      </c>
      <c r="F14" s="160">
        <v>22</v>
      </c>
      <c r="G14" s="160">
        <f>IF(OR(E14="",E14=" "),"",_xll.PIArcVal('Cycle Sender'!$G$9,'Cycle Sender'!$E14,0,"PI_SERVER","auto"))</f>
        <v>1420</v>
      </c>
      <c r="H14" s="161">
        <f t="shared" si="0"/>
        <v>41947.584027777782</v>
      </c>
      <c r="I14" s="163"/>
      <c r="J14" s="163"/>
      <c r="K14" s="164">
        <f t="shared" si="1"/>
        <v>22</v>
      </c>
      <c r="L14" s="164">
        <f t="shared" si="2"/>
        <v>3</v>
      </c>
      <c r="M14" s="164" t="str">
        <f t="shared" si="3"/>
        <v>11/04/2014 14:01:00</v>
      </c>
      <c r="N14" s="164" t="str">
        <f t="shared" si="4"/>
        <v>11/05/2014 13:41:00</v>
      </c>
      <c r="O14" s="164">
        <v>4</v>
      </c>
      <c r="P14" s="164">
        <v>1</v>
      </c>
      <c r="Q14" s="164">
        <v>1</v>
      </c>
      <c r="S14" s="1" t="str">
        <f t="shared" si="5"/>
        <v xml:space="preserve">INSERT INTO CYCLE VALUES (22, 3, '11/04/2014 14:01:00', '11/05/2014 13:41:00', 4, 1, 1); </v>
      </c>
    </row>
    <row r="15" spans="4:19" x14ac:dyDescent="0.25">
      <c r="D15" s="1">
        <v>6</v>
      </c>
      <c r="E15" s="161">
        <v>41949.138888888891</v>
      </c>
      <c r="F15" s="160">
        <v>23</v>
      </c>
      <c r="G15" s="160">
        <f>IF(OR(E15="",E15=" "),"",_xll.PIArcVal('Cycle Sender'!$G$9,'Cycle Sender'!$E15,0,"PI_SERVER","auto"))</f>
        <v>818</v>
      </c>
      <c r="H15" s="161">
        <f t="shared" si="0"/>
        <v>41948.570833333331</v>
      </c>
      <c r="I15" s="163"/>
      <c r="J15" s="163"/>
      <c r="K15" s="164">
        <f t="shared" si="1"/>
        <v>23</v>
      </c>
      <c r="L15" s="164">
        <f t="shared" si="2"/>
        <v>3</v>
      </c>
      <c r="M15" s="164" t="str">
        <f t="shared" si="3"/>
        <v>11/05/2014 13:42:00</v>
      </c>
      <c r="N15" s="164" t="str">
        <f t="shared" si="4"/>
        <v>11/06/2014 03:20:00</v>
      </c>
      <c r="O15" s="164">
        <v>4</v>
      </c>
      <c r="P15" s="164">
        <v>1</v>
      </c>
      <c r="Q15" s="164">
        <v>1</v>
      </c>
      <c r="S15" s="1" t="str">
        <f t="shared" si="5"/>
        <v xml:space="preserve">INSERT INTO CYCLE VALUES (23, 3, '11/05/2014 13:42:00', '11/06/2014 03:20:00', 4, 1, 1); </v>
      </c>
    </row>
    <row r="16" spans="4:19" x14ac:dyDescent="0.25">
      <c r="D16" s="1">
        <v>7</v>
      </c>
      <c r="E16" s="161">
        <v>41949.769444444442</v>
      </c>
      <c r="F16" s="160">
        <v>24</v>
      </c>
      <c r="G16" s="160">
        <f>IF(OR(E16="",E16=" "),"",_xll.PIArcVal('Cycle Sender'!$G$9,'Cycle Sender'!$E16,0,"PI_SERVER","auto"))</f>
        <v>907</v>
      </c>
      <c r="H16" s="161">
        <f t="shared" si="0"/>
        <v>41949.13958333333</v>
      </c>
      <c r="I16" s="163"/>
      <c r="J16" s="163"/>
      <c r="K16" s="164">
        <f t="shared" si="1"/>
        <v>24</v>
      </c>
      <c r="L16" s="164">
        <f t="shared" si="2"/>
        <v>3</v>
      </c>
      <c r="M16" s="164" t="str">
        <f t="shared" si="3"/>
        <v>11/06/2014 03:21:00</v>
      </c>
      <c r="N16" s="164" t="str">
        <f t="shared" si="4"/>
        <v>11/06/2014 18:28:00</v>
      </c>
      <c r="O16" s="164">
        <v>4</v>
      </c>
      <c r="P16" s="164">
        <v>1</v>
      </c>
      <c r="Q16" s="164">
        <v>1</v>
      </c>
      <c r="S16" s="1" t="str">
        <f t="shared" si="5"/>
        <v xml:space="preserve">INSERT INTO CYCLE VALUES (24, 3, '11/06/2014 03:21:00', '11/06/2014 18:28:00', 4, 1, 1); </v>
      </c>
    </row>
    <row r="17" spans="4:19" x14ac:dyDescent="0.25">
      <c r="D17" s="1">
        <v>8</v>
      </c>
      <c r="E17" s="161">
        <v>41950.450694444444</v>
      </c>
      <c r="F17" s="160">
        <v>25</v>
      </c>
      <c r="G17" s="160">
        <f>IF(OR(E17="",E17=" "),"",_xll.PIArcVal('Cycle Sender'!$G$9,'Cycle Sender'!$E17,0,"PI_SERVER","auto"))</f>
        <v>980</v>
      </c>
      <c r="H17" s="161">
        <f t="shared" si="0"/>
        <v>41949.770138888889</v>
      </c>
      <c r="I17" s="163"/>
      <c r="J17" s="163"/>
      <c r="K17" s="164">
        <f t="shared" si="1"/>
        <v>25</v>
      </c>
      <c r="L17" s="164">
        <f t="shared" si="2"/>
        <v>3</v>
      </c>
      <c r="M17" s="164" t="str">
        <f t="shared" si="3"/>
        <v>11/06/2014 18:29:00</v>
      </c>
      <c r="N17" s="164" t="str">
        <f t="shared" si="4"/>
        <v>11/07/2014 10:49:00</v>
      </c>
      <c r="O17" s="164">
        <v>4</v>
      </c>
      <c r="P17" s="164">
        <v>1</v>
      </c>
      <c r="Q17" s="164">
        <v>1</v>
      </c>
      <c r="S17" s="1" t="str">
        <f t="shared" si="5"/>
        <v xml:space="preserve">INSERT INTO CYCLE VALUES (25, 3, '11/06/2014 18:29:00', '11/07/2014 10:49:00', 4, 1, 1); </v>
      </c>
    </row>
    <row r="18" spans="4:19" x14ac:dyDescent="0.25">
      <c r="D18" s="1">
        <v>9</v>
      </c>
      <c r="E18" s="161">
        <v>41951.185416666667</v>
      </c>
      <c r="F18" s="160">
        <v>26</v>
      </c>
      <c r="G18" s="160">
        <f>IF(OR(E18="",E18=" "),"",_xll.PIArcVal('Cycle Sender'!$G$9,'Cycle Sender'!$E18,0,"PI_SERVER","auto"))</f>
        <v>1057</v>
      </c>
      <c r="H18" s="161">
        <f t="shared" si="0"/>
        <v>41950.451388888891</v>
      </c>
      <c r="I18" s="163"/>
      <c r="J18" s="163"/>
      <c r="K18" s="164">
        <f t="shared" si="1"/>
        <v>26</v>
      </c>
      <c r="L18" s="164">
        <f t="shared" si="2"/>
        <v>3</v>
      </c>
      <c r="M18" s="164" t="str">
        <f t="shared" si="3"/>
        <v>11/07/2014 10:50:00</v>
      </c>
      <c r="N18" s="164" t="str">
        <f t="shared" si="4"/>
        <v>11/08/2014 04:27:00</v>
      </c>
      <c r="O18" s="164">
        <v>4</v>
      </c>
      <c r="P18" s="164">
        <v>1</v>
      </c>
      <c r="Q18" s="164">
        <v>1</v>
      </c>
      <c r="S18" s="1" t="str">
        <f t="shared" si="5"/>
        <v xml:space="preserve">INSERT INTO CYCLE VALUES (26, 3, '11/07/2014 10:50:00', '11/08/2014 04:27:00', 4, 1, 1); </v>
      </c>
    </row>
    <row r="19" spans="4:19" x14ac:dyDescent="0.25">
      <c r="D19" s="1">
        <v>10</v>
      </c>
      <c r="E19" s="161">
        <v>41951.57708333333</v>
      </c>
      <c r="F19" s="160">
        <v>27</v>
      </c>
      <c r="G19" s="160">
        <f>IF(OR(E19="",E19=" "),"",_xll.PIArcVal('Cycle Sender'!$G$9,'Cycle Sender'!$E19,0,"PI_SERVER","auto"))</f>
        <v>563</v>
      </c>
      <c r="H19" s="161">
        <f t="shared" si="0"/>
        <v>41951.186111111107</v>
      </c>
      <c r="I19" s="163"/>
      <c r="J19" s="163"/>
      <c r="K19" s="164">
        <f t="shared" si="1"/>
        <v>27</v>
      </c>
      <c r="L19" s="164">
        <f t="shared" si="2"/>
        <v>3</v>
      </c>
      <c r="M19" s="164" t="str">
        <f t="shared" si="3"/>
        <v>11/08/2014 04:28:00</v>
      </c>
      <c r="N19" s="164" t="str">
        <f t="shared" si="4"/>
        <v>11/08/2014 13:51:00</v>
      </c>
      <c r="O19" s="164">
        <v>4</v>
      </c>
      <c r="P19" s="164">
        <v>1</v>
      </c>
      <c r="Q19" s="164">
        <v>1</v>
      </c>
      <c r="S19" s="1" t="str">
        <f t="shared" si="5"/>
        <v xml:space="preserve">INSERT INTO CYCLE VALUES (27, 3, '11/08/2014 04:28:00', '11/08/2014 13:51:00', 4, 1, 1); </v>
      </c>
    </row>
    <row r="20" spans="4:19" x14ac:dyDescent="0.25">
      <c r="D20" s="1">
        <v>11</v>
      </c>
      <c r="E20" s="161">
        <v>41952.072916666664</v>
      </c>
      <c r="F20" s="160">
        <v>28</v>
      </c>
      <c r="G20" s="160">
        <f>IF(OR(E20="",E20=" "),"",_xll.PIArcVal('Cycle Sender'!$G$9,'Cycle Sender'!$E20,0,"PI_SERVER","auto"))</f>
        <v>713</v>
      </c>
      <c r="H20" s="161">
        <f t="shared" si="0"/>
        <v>41951.577777777777</v>
      </c>
      <c r="I20" s="163"/>
      <c r="J20" s="163"/>
      <c r="K20" s="164">
        <f t="shared" si="1"/>
        <v>28</v>
      </c>
      <c r="L20" s="164">
        <f t="shared" si="2"/>
        <v>3</v>
      </c>
      <c r="M20" s="164" t="str">
        <f t="shared" si="3"/>
        <v>11/08/2014 13:52:00</v>
      </c>
      <c r="N20" s="164" t="str">
        <f t="shared" si="4"/>
        <v>11/09/2014 01:45:00</v>
      </c>
      <c r="O20" s="164">
        <v>4</v>
      </c>
      <c r="P20" s="164">
        <v>1</v>
      </c>
      <c r="Q20" s="164">
        <v>1</v>
      </c>
      <c r="S20" s="1" t="str">
        <f t="shared" si="5"/>
        <v xml:space="preserve">INSERT INTO CYCLE VALUES (28, 3, '11/08/2014 13:52:00', '11/09/2014 01:45:00', 4, 1, 1); </v>
      </c>
    </row>
    <row r="21" spans="4:19" x14ac:dyDescent="0.25">
      <c r="D21" s="1">
        <v>12</v>
      </c>
      <c r="E21" s="161">
        <v>41952.663194444445</v>
      </c>
      <c r="F21" s="160">
        <v>29</v>
      </c>
      <c r="G21" s="160">
        <f>IF(OR(E21="",E21=" "),"",_xll.PIArcVal('Cycle Sender'!$G$9,'Cycle Sender'!$E21,0,"PI_SERVER","auto"))</f>
        <v>849</v>
      </c>
      <c r="H21" s="161">
        <f t="shared" si="0"/>
        <v>41952.073611111111</v>
      </c>
      <c r="I21" s="163"/>
      <c r="J21" s="163"/>
      <c r="K21" s="164">
        <f t="shared" si="1"/>
        <v>29</v>
      </c>
      <c r="L21" s="164">
        <f t="shared" si="2"/>
        <v>3</v>
      </c>
      <c r="M21" s="164" t="str">
        <f t="shared" si="3"/>
        <v>11/09/2014 01:46:00</v>
      </c>
      <c r="N21" s="164" t="str">
        <f t="shared" si="4"/>
        <v>11/09/2014 15:55:00</v>
      </c>
      <c r="O21" s="164">
        <v>4</v>
      </c>
      <c r="P21" s="164">
        <v>1</v>
      </c>
      <c r="Q21" s="164">
        <v>1</v>
      </c>
      <c r="S21" s="1" t="str">
        <f t="shared" si="5"/>
        <v xml:space="preserve">INSERT INTO CYCLE VALUES (29, 3, '11/09/2014 01:46:00', '11/09/2014 15:55:00', 4, 1, 1); </v>
      </c>
    </row>
    <row r="22" spans="4:19" x14ac:dyDescent="0.25">
      <c r="D22" s="1">
        <v>13</v>
      </c>
      <c r="E22" s="161">
        <v>41953.134722222225</v>
      </c>
      <c r="F22" s="160">
        <v>30</v>
      </c>
      <c r="G22" s="160">
        <f>IF(OR(E22="",E22=" "),"",_xll.PIArcVal('Cycle Sender'!$G$9,'Cycle Sender'!$E22,0,"PI_SERVER","auto"))</f>
        <v>678</v>
      </c>
      <c r="H22" s="161">
        <f t="shared" si="0"/>
        <v>41952.663888888892</v>
      </c>
      <c r="I22" s="163"/>
      <c r="J22" s="163"/>
      <c r="K22" s="164">
        <f t="shared" si="1"/>
        <v>30</v>
      </c>
      <c r="L22" s="164">
        <f t="shared" si="2"/>
        <v>3</v>
      </c>
      <c r="M22" s="164" t="str">
        <f t="shared" si="3"/>
        <v>11/09/2014 15:56:00</v>
      </c>
      <c r="N22" s="164" t="str">
        <f t="shared" si="4"/>
        <v>11/10/2014 03:14:00</v>
      </c>
      <c r="O22" s="164">
        <v>4</v>
      </c>
      <c r="P22" s="164">
        <v>1</v>
      </c>
      <c r="Q22" s="164">
        <v>1</v>
      </c>
      <c r="S22" s="1" t="str">
        <f t="shared" si="5"/>
        <v xml:space="preserve">INSERT INTO CYCLE VALUES (30, 3, '11/09/2014 15:56:00', '11/10/2014 03:14:00', 4, 1, 1); </v>
      </c>
    </row>
    <row r="23" spans="4:19" x14ac:dyDescent="0.25">
      <c r="D23" s="1">
        <v>14</v>
      </c>
      <c r="E23" s="161">
        <v>41953.668055555558</v>
      </c>
      <c r="F23" s="160">
        <v>31</v>
      </c>
      <c r="G23" s="160">
        <f>IF(OR(E23="",E23=" "),"",_xll.PIArcVal('Cycle Sender'!$G$9,'Cycle Sender'!$E23,0,"PI_SERVER","auto"))</f>
        <v>767</v>
      </c>
      <c r="H23" s="161">
        <f t="shared" si="0"/>
        <v>41953.135416666672</v>
      </c>
      <c r="I23" s="163"/>
      <c r="J23" s="163"/>
      <c r="K23" s="164">
        <f t="shared" si="1"/>
        <v>31</v>
      </c>
      <c r="L23" s="164">
        <f t="shared" si="2"/>
        <v>3</v>
      </c>
      <c r="M23" s="164" t="str">
        <f t="shared" si="3"/>
        <v>11/10/2014 03:15:00</v>
      </c>
      <c r="N23" s="164" t="str">
        <f t="shared" si="4"/>
        <v>11/10/2014 16:02:00</v>
      </c>
      <c r="O23" s="164">
        <v>4</v>
      </c>
      <c r="P23" s="164">
        <v>1</v>
      </c>
      <c r="Q23" s="164">
        <v>1</v>
      </c>
      <c r="S23" s="1" t="str">
        <f t="shared" si="5"/>
        <v xml:space="preserve">INSERT INTO CYCLE VALUES (31, 3, '11/10/2014 03:15:00', '11/10/2014 16:02:00', 4, 1, 1); </v>
      </c>
    </row>
    <row r="24" spans="4:19" x14ac:dyDescent="0.25">
      <c r="D24" s="1">
        <v>15</v>
      </c>
      <c r="E24" s="161">
        <v>41954.243055555555</v>
      </c>
      <c r="F24" s="160">
        <v>32</v>
      </c>
      <c r="G24" s="160">
        <f>IF(OR(E24="",E24=" "),"",_xll.PIArcVal('Cycle Sender'!$G$9,'Cycle Sender'!$E24,0,"PI_SERVER","auto"))</f>
        <v>827</v>
      </c>
      <c r="H24" s="161">
        <f t="shared" si="0"/>
        <v>41953.668749999997</v>
      </c>
      <c r="I24" s="163"/>
      <c r="J24" s="163"/>
      <c r="K24" s="164">
        <f t="shared" si="1"/>
        <v>32</v>
      </c>
      <c r="L24" s="164">
        <f t="shared" si="2"/>
        <v>3</v>
      </c>
      <c r="M24" s="164" t="str">
        <f t="shared" si="3"/>
        <v>11/10/2014 16:03:00</v>
      </c>
      <c r="N24" s="164" t="str">
        <f t="shared" si="4"/>
        <v>11/11/2014 05:50:00</v>
      </c>
      <c r="O24" s="164">
        <v>4</v>
      </c>
      <c r="P24" s="164">
        <v>1</v>
      </c>
      <c r="Q24" s="164">
        <v>1</v>
      </c>
      <c r="S24" s="1" t="str">
        <f t="shared" si="5"/>
        <v xml:space="preserve">INSERT INTO CYCLE VALUES (32, 3, '11/10/2014 16:03:00', '11/11/2014 05:50:00', 4, 1, 1); </v>
      </c>
    </row>
    <row r="25" spans="4:19" x14ac:dyDescent="0.25">
      <c r="D25" s="1">
        <v>16</v>
      </c>
      <c r="E25" s="161">
        <v>41954.802083333336</v>
      </c>
      <c r="F25" s="160">
        <v>33</v>
      </c>
      <c r="G25" s="160">
        <f>IF(OR(E25="",E25=" "),"",_xll.PIArcVal('Cycle Sender'!$G$9,'Cycle Sender'!$E25,0,"PI_SERVER","auto"))</f>
        <v>804</v>
      </c>
      <c r="H25" s="161">
        <f t="shared" si="0"/>
        <v>41954.243750000001</v>
      </c>
      <c r="I25" s="163"/>
      <c r="J25" s="163"/>
      <c r="K25" s="164">
        <f t="shared" si="1"/>
        <v>33</v>
      </c>
      <c r="L25" s="164">
        <f t="shared" si="2"/>
        <v>3</v>
      </c>
      <c r="M25" s="164" t="str">
        <f t="shared" si="3"/>
        <v>11/11/2014 05:51:00</v>
      </c>
      <c r="N25" s="164" t="str">
        <f t="shared" si="4"/>
        <v>11/11/2014 19:15:00</v>
      </c>
      <c r="O25" s="164">
        <v>4</v>
      </c>
      <c r="P25" s="164">
        <v>1</v>
      </c>
      <c r="Q25" s="164">
        <v>1</v>
      </c>
      <c r="S25" s="1" t="str">
        <f t="shared" si="5"/>
        <v xml:space="preserve">INSERT INTO CYCLE VALUES (33, 3, '11/11/2014 05:51:00', '11/11/2014 19:15:00', 4, 1, 1); </v>
      </c>
    </row>
    <row r="26" spans="4:19" x14ac:dyDescent="0.25">
      <c r="D26" s="1">
        <v>17</v>
      </c>
      <c r="E26" s="161">
        <v>41955.730555555558</v>
      </c>
      <c r="F26" s="160">
        <v>34</v>
      </c>
      <c r="G26" s="160">
        <f>IF(OR(E26="",E26=" "),"",_xll.PIArcVal('Cycle Sender'!$G$9,'Cycle Sender'!$E26,0,"PI_SERVER","auto"))</f>
        <v>1335</v>
      </c>
      <c r="H26" s="161">
        <f t="shared" si="0"/>
        <v>41954.803472222222</v>
      </c>
      <c r="I26" s="163"/>
      <c r="J26" s="163"/>
      <c r="K26" s="164">
        <f t="shared" si="1"/>
        <v>34</v>
      </c>
      <c r="L26" s="164">
        <f t="shared" si="2"/>
        <v>3</v>
      </c>
      <c r="M26" s="164" t="str">
        <f t="shared" si="3"/>
        <v>11/11/2014 19:17:00</v>
      </c>
      <c r="N26" s="164" t="str">
        <f t="shared" si="4"/>
        <v>11/12/2014 17:32:00</v>
      </c>
      <c r="O26" s="164">
        <v>4</v>
      </c>
      <c r="P26" s="164">
        <v>1</v>
      </c>
      <c r="Q26" s="164">
        <v>1</v>
      </c>
      <c r="S26" s="1" t="str">
        <f t="shared" si="5"/>
        <v xml:space="preserve">INSERT INTO CYCLE VALUES (34, 3, '11/11/2014 19:17:00', '11/12/2014 17:32:00', 4, 1, 1); </v>
      </c>
    </row>
    <row r="27" spans="4:19" x14ac:dyDescent="0.25">
      <c r="D27" s="1">
        <v>18</v>
      </c>
      <c r="E27" s="161">
        <v>41956.215277777781</v>
      </c>
      <c r="F27" s="160">
        <v>35</v>
      </c>
      <c r="G27" s="160">
        <f>IF(OR(E27="",E27=" "),"",_xll.PIArcVal('Cycle Sender'!$G$9,'Cycle Sender'!$E27,0,"PI_SERVER","auto"))</f>
        <v>697</v>
      </c>
      <c r="H27" s="161">
        <f t="shared" si="0"/>
        <v>41955.731250000004</v>
      </c>
      <c r="I27" s="163"/>
      <c r="J27" s="163"/>
      <c r="K27" s="164">
        <f t="shared" si="1"/>
        <v>35</v>
      </c>
      <c r="L27" s="164">
        <f t="shared" si="2"/>
        <v>3</v>
      </c>
      <c r="M27" s="164" t="str">
        <f t="shared" si="3"/>
        <v>11/12/2014 17:33:00</v>
      </c>
      <c r="N27" s="164" t="str">
        <f t="shared" si="4"/>
        <v>11/13/2014 05:10:00</v>
      </c>
      <c r="O27" s="164">
        <v>4</v>
      </c>
      <c r="P27" s="164">
        <v>1</v>
      </c>
      <c r="Q27" s="164">
        <v>1</v>
      </c>
      <c r="S27" s="1" t="str">
        <f t="shared" si="5"/>
        <v xml:space="preserve">INSERT INTO CYCLE VALUES (35, 3, '11/12/2014 17:33:00', '11/13/2014 05:10:00', 4, 1, 1); </v>
      </c>
    </row>
    <row r="28" spans="4:19" x14ac:dyDescent="0.25">
      <c r="D28" s="1">
        <v>19</v>
      </c>
      <c r="E28" s="161">
        <v>41956.715277777781</v>
      </c>
      <c r="F28" s="160">
        <v>36</v>
      </c>
      <c r="G28" s="160">
        <f>IF(OR(E28="",E28=" "),"",_xll.PIArcVal('Cycle Sender'!$G$9,'Cycle Sender'!$E28,0,"PI_SERVER","auto"))</f>
        <v>719</v>
      </c>
      <c r="H28" s="161">
        <f t="shared" si="0"/>
        <v>41956.215972222228</v>
      </c>
      <c r="I28" s="163"/>
      <c r="J28" s="163"/>
      <c r="K28" s="164">
        <f t="shared" si="1"/>
        <v>36</v>
      </c>
      <c r="L28" s="164">
        <f t="shared" si="2"/>
        <v>3</v>
      </c>
      <c r="M28" s="164" t="str">
        <f t="shared" si="3"/>
        <v>11/13/2014 05:11:00</v>
      </c>
      <c r="N28" s="164" t="str">
        <f t="shared" si="4"/>
        <v>11/13/2014 17:10:00</v>
      </c>
      <c r="O28" s="164">
        <v>4</v>
      </c>
      <c r="P28" s="164">
        <v>1</v>
      </c>
      <c r="Q28" s="164">
        <v>1</v>
      </c>
      <c r="S28" s="1" t="str">
        <f t="shared" si="5"/>
        <v xml:space="preserve">INSERT INTO CYCLE VALUES (36, 3, '11/13/2014 05:11:00', '11/13/2014 17:10:00', 4, 1, 1); </v>
      </c>
    </row>
    <row r="29" spans="4:19" x14ac:dyDescent="0.25">
      <c r="D29" s="1">
        <v>20</v>
      </c>
      <c r="E29" s="161">
        <v>41957.263888888891</v>
      </c>
      <c r="F29" s="160">
        <v>37</v>
      </c>
      <c r="G29" s="160">
        <f>IF(OR(E29="",E29=" "),"",_xll.PIArcVal('Cycle Sender'!$G$9,'Cycle Sender'!$E29,0,"PI_SERVER","auto"))</f>
        <v>789</v>
      </c>
      <c r="H29" s="161">
        <f t="shared" si="0"/>
        <v>41956.71597222222</v>
      </c>
      <c r="I29" s="163"/>
      <c r="J29" s="163"/>
      <c r="K29" s="164">
        <f t="shared" si="1"/>
        <v>37</v>
      </c>
      <c r="L29" s="164">
        <f t="shared" si="2"/>
        <v>3</v>
      </c>
      <c r="M29" s="164" t="str">
        <f t="shared" si="3"/>
        <v>11/13/2014 17:11:00</v>
      </c>
      <c r="N29" s="164" t="str">
        <f t="shared" si="4"/>
        <v>11/14/2014 06:20:00</v>
      </c>
      <c r="O29" s="164">
        <v>4</v>
      </c>
      <c r="P29" s="164">
        <v>1</v>
      </c>
      <c r="Q29" s="164">
        <v>1</v>
      </c>
      <c r="S29" s="1" t="str">
        <f t="shared" si="5"/>
        <v xml:space="preserve">INSERT INTO CYCLE VALUES (37, 3, '11/13/2014 17:11:00', '11/14/2014 06:20:00', 4, 1, 1); </v>
      </c>
    </row>
    <row r="30" spans="4:19" x14ac:dyDescent="0.25">
      <c r="D30" s="1">
        <v>21</v>
      </c>
      <c r="E30" s="161">
        <v>41957.854166666664</v>
      </c>
      <c r="F30" s="160">
        <v>38</v>
      </c>
      <c r="G30" s="160">
        <f>IF(OR(E30="",E30=" "),"",_xll.PIArcVal('Cycle Sender'!$G$9,'Cycle Sender'!$E30,0,"PI_SERVER","auto"))</f>
        <v>849</v>
      </c>
      <c r="H30" s="161">
        <f t="shared" si="0"/>
        <v>41957.26458333333</v>
      </c>
      <c r="I30" s="163"/>
      <c r="J30" s="163"/>
      <c r="K30" s="164">
        <f t="shared" si="1"/>
        <v>38</v>
      </c>
      <c r="L30" s="164">
        <f t="shared" si="2"/>
        <v>3</v>
      </c>
      <c r="M30" s="164" t="str">
        <f t="shared" si="3"/>
        <v>11/14/2014 06:21:00</v>
      </c>
      <c r="N30" s="164" t="str">
        <f t="shared" si="4"/>
        <v>11/14/2014 20:30:00</v>
      </c>
      <c r="O30" s="164">
        <v>4</v>
      </c>
      <c r="P30" s="164">
        <v>1</v>
      </c>
      <c r="Q30" s="164">
        <v>1</v>
      </c>
      <c r="S30" s="1" t="str">
        <f t="shared" si="5"/>
        <v xml:space="preserve">INSERT INTO CYCLE VALUES (38, 3, '11/14/2014 06:21:00', '11/14/2014 20:30:00', 4, 1, 1); </v>
      </c>
    </row>
    <row r="31" spans="4:19" x14ac:dyDescent="0.25">
      <c r="D31" s="1">
        <v>22</v>
      </c>
      <c r="E31" s="161">
        <v>41958.659722222219</v>
      </c>
      <c r="F31" s="160">
        <v>39</v>
      </c>
      <c r="G31" s="160">
        <f>IF(OR(E31="",E31=" "),"",_xll.PIArcVal('Cycle Sender'!$G$9,'Cycle Sender'!$E31,0,"PI_SERVER","auto"))</f>
        <v>1159</v>
      </c>
      <c r="H31" s="161">
        <f t="shared" si="0"/>
        <v>41957.854861111111</v>
      </c>
      <c r="I31" s="163"/>
      <c r="J31" s="163"/>
      <c r="K31" s="164">
        <f t="shared" si="1"/>
        <v>39</v>
      </c>
      <c r="L31" s="164">
        <f t="shared" si="2"/>
        <v>3</v>
      </c>
      <c r="M31" s="164" t="str">
        <f t="shared" si="3"/>
        <v>11/14/2014 20:31:00</v>
      </c>
      <c r="N31" s="164" t="str">
        <f t="shared" si="4"/>
        <v>11/15/2014 15:50:00</v>
      </c>
      <c r="O31" s="164">
        <v>4</v>
      </c>
      <c r="P31" s="164">
        <v>1</v>
      </c>
      <c r="Q31" s="164">
        <v>1</v>
      </c>
      <c r="S31" s="1" t="str">
        <f t="shared" si="5"/>
        <v xml:space="preserve">INSERT INTO CYCLE VALUES (39, 3, '11/14/2014 20:31:00', '11/15/2014 15:50:00', 4, 1, 1); </v>
      </c>
    </row>
    <row r="32" spans="4:19" x14ac:dyDescent="0.25">
      <c r="D32" s="1">
        <v>23</v>
      </c>
      <c r="E32" s="161">
        <v>41959.138194444444</v>
      </c>
      <c r="F32" s="160">
        <v>40</v>
      </c>
      <c r="G32" s="160">
        <f>IF(OR(E32="",E32=" "),"",_xll.PIArcVal('Cycle Sender'!$G$9,'Cycle Sender'!$E32,0,"PI_SERVER","auto"))</f>
        <v>688</v>
      </c>
      <c r="H32" s="161">
        <f t="shared" si="0"/>
        <v>41958.660416666666</v>
      </c>
      <c r="I32" s="163"/>
      <c r="J32" s="163"/>
      <c r="K32" s="164">
        <f t="shared" si="1"/>
        <v>40</v>
      </c>
      <c r="L32" s="164">
        <f t="shared" si="2"/>
        <v>3</v>
      </c>
      <c r="M32" s="164" t="str">
        <f t="shared" si="3"/>
        <v>11/15/2014 15:51:00</v>
      </c>
      <c r="N32" s="164" t="str">
        <f t="shared" si="4"/>
        <v>11/16/2014 03:19:00</v>
      </c>
      <c r="O32" s="164">
        <v>4</v>
      </c>
      <c r="P32" s="164">
        <v>1</v>
      </c>
      <c r="Q32" s="164">
        <v>1</v>
      </c>
      <c r="S32" s="1" t="str">
        <f t="shared" si="5"/>
        <v xml:space="preserve">INSERT INTO CYCLE VALUES (40, 3, '11/15/2014 15:51:00', '11/16/2014 03:19:00', 4, 1, 1); </v>
      </c>
    </row>
    <row r="33" spans="4:19" x14ac:dyDescent="0.25">
      <c r="D33" s="1">
        <v>24</v>
      </c>
      <c r="E33" s="161">
        <v>41959.75</v>
      </c>
      <c r="F33" s="160">
        <v>41</v>
      </c>
      <c r="G33" s="160">
        <f>IF(OR(E33="",E33=" "),"",_xll.PIArcVal('Cycle Sender'!$G$9,'Cycle Sender'!$E33,0,"PI_SERVER","auto"))</f>
        <v>880</v>
      </c>
      <c r="H33" s="161">
        <f t="shared" si="0"/>
        <v>41959.138888888891</v>
      </c>
      <c r="I33" s="163"/>
      <c r="J33" s="163"/>
      <c r="K33" s="164">
        <f t="shared" si="1"/>
        <v>41</v>
      </c>
      <c r="L33" s="164">
        <f t="shared" si="2"/>
        <v>3</v>
      </c>
      <c r="M33" s="164" t="str">
        <f t="shared" si="3"/>
        <v>11/16/2014 03:20:00</v>
      </c>
      <c r="N33" s="164" t="str">
        <f t="shared" si="4"/>
        <v>11/16/2014 18:00:00</v>
      </c>
      <c r="O33" s="164">
        <v>4</v>
      </c>
      <c r="P33" s="164">
        <v>1</v>
      </c>
      <c r="Q33" s="164">
        <v>1</v>
      </c>
      <c r="S33" s="1" t="str">
        <f t="shared" si="5"/>
        <v xml:space="preserve">INSERT INTO CYCLE VALUES (41, 3, '11/16/2014 03:20:00', '11/16/2014 18:00:00', 4, 1, 1); </v>
      </c>
    </row>
    <row r="34" spans="4:19" x14ac:dyDescent="0.25">
      <c r="D34" s="1">
        <v>25</v>
      </c>
      <c r="E34" s="161">
        <v>41960.286805555559</v>
      </c>
      <c r="F34" s="160">
        <v>42</v>
      </c>
      <c r="G34" s="160">
        <f>IF(OR(E34="",E34=" "),"",_xll.PIArcVal('Cycle Sender'!$G$9,'Cycle Sender'!$E34,0,"PI_SERVER","auto"))</f>
        <v>772</v>
      </c>
      <c r="H34" s="161">
        <f t="shared" si="0"/>
        <v>41959.750694444447</v>
      </c>
      <c r="I34" s="163"/>
      <c r="J34" s="163"/>
      <c r="K34" s="164">
        <f t="shared" si="1"/>
        <v>42</v>
      </c>
      <c r="L34" s="164">
        <f t="shared" si="2"/>
        <v>3</v>
      </c>
      <c r="M34" s="164" t="str">
        <f t="shared" si="3"/>
        <v>11/16/2014 18:01:00</v>
      </c>
      <c r="N34" s="164" t="str">
        <f t="shared" si="4"/>
        <v>11/17/2014 06:53:00</v>
      </c>
      <c r="O34" s="164">
        <v>4</v>
      </c>
      <c r="P34" s="164">
        <v>1</v>
      </c>
      <c r="Q34" s="164">
        <v>1</v>
      </c>
      <c r="S34" s="1" t="str">
        <f t="shared" si="5"/>
        <v xml:space="preserve">INSERT INTO CYCLE VALUES (42, 3, '11/16/2014 18:01:00', '11/17/2014 06:53:00', 4, 1, 1); </v>
      </c>
    </row>
    <row r="35" spans="4:19" x14ac:dyDescent="0.25">
      <c r="D35" s="1">
        <v>26</v>
      </c>
      <c r="E35" s="161">
        <v>41960.821527777778</v>
      </c>
      <c r="F35" s="160">
        <v>43</v>
      </c>
      <c r="G35" s="160">
        <f>IF(OR(E35="",E35=" "),"",_xll.PIArcVal('Cycle Sender'!$G$9,'Cycle Sender'!$E35,0,"PI_SERVER","auto"))</f>
        <v>769</v>
      </c>
      <c r="H35" s="161">
        <f t="shared" si="0"/>
        <v>41960.287499999999</v>
      </c>
      <c r="I35" s="163"/>
      <c r="J35" s="163"/>
      <c r="K35" s="164">
        <f t="shared" si="1"/>
        <v>43</v>
      </c>
      <c r="L35" s="164">
        <f t="shared" si="2"/>
        <v>3</v>
      </c>
      <c r="M35" s="164" t="str">
        <f t="shared" si="3"/>
        <v>11/17/2014 06:54:00</v>
      </c>
      <c r="N35" s="164" t="str">
        <f t="shared" si="4"/>
        <v>11/17/2014 19:43:00</v>
      </c>
      <c r="O35" s="164">
        <v>4</v>
      </c>
      <c r="P35" s="164">
        <v>1</v>
      </c>
      <c r="Q35" s="164">
        <v>1</v>
      </c>
      <c r="S35" s="1" t="str">
        <f t="shared" si="5"/>
        <v xml:space="preserve">INSERT INTO CYCLE VALUES (43, 3, '11/17/2014 06:54:00', '11/17/2014 19:43:00', 4, 1, 1); </v>
      </c>
    </row>
    <row r="36" spans="4:19" x14ac:dyDescent="0.25">
      <c r="D36" s="1">
        <v>27</v>
      </c>
      <c r="E36" s="161">
        <v>41961.263888888891</v>
      </c>
      <c r="F36" s="160">
        <v>44</v>
      </c>
      <c r="G36" s="160">
        <f>IF(OR(E36="",E36=" "),"",_xll.PIArcVal('Cycle Sender'!$G$9,'Cycle Sender'!$E36,0,"PI_SERVER","auto"))</f>
        <v>636</v>
      </c>
      <c r="H36" s="161">
        <f t="shared" si="0"/>
        <v>41960.822222222225</v>
      </c>
      <c r="I36" s="163"/>
      <c r="J36" s="163"/>
      <c r="K36" s="164">
        <f t="shared" si="1"/>
        <v>44</v>
      </c>
      <c r="L36" s="164">
        <f t="shared" si="2"/>
        <v>3</v>
      </c>
      <c r="M36" s="164" t="str">
        <f t="shared" si="3"/>
        <v>11/17/2014 19:44:00</v>
      </c>
      <c r="N36" s="164" t="str">
        <f t="shared" si="4"/>
        <v>11/18/2014 06:20:00</v>
      </c>
      <c r="O36" s="164">
        <v>4</v>
      </c>
      <c r="P36" s="164">
        <v>1</v>
      </c>
      <c r="Q36" s="164">
        <v>1</v>
      </c>
      <c r="S36" s="1" t="str">
        <f t="shared" si="5"/>
        <v xml:space="preserve">INSERT INTO CYCLE VALUES (44, 3, '11/17/2014 19:44:00', '11/18/2014 06:20:00', 4, 1, 1); </v>
      </c>
    </row>
    <row r="37" spans="4:19" x14ac:dyDescent="0.25">
      <c r="D37" s="1">
        <v>28</v>
      </c>
      <c r="E37" s="161">
        <v>41962.118055555555</v>
      </c>
      <c r="F37" s="160">
        <v>45</v>
      </c>
      <c r="G37" s="160">
        <f>IF(OR(E37="",E37=" "),"",_xll.PIArcVal('Cycle Sender'!$G$9,'Cycle Sender'!$E37,0,"PI_SERVER","auto"))</f>
        <v>1229</v>
      </c>
      <c r="H37" s="161">
        <f t="shared" si="0"/>
        <v>41961.26458333333</v>
      </c>
      <c r="I37" s="163"/>
      <c r="J37" s="163"/>
      <c r="K37" s="164">
        <f t="shared" si="1"/>
        <v>45</v>
      </c>
      <c r="L37" s="164">
        <f t="shared" si="2"/>
        <v>3</v>
      </c>
      <c r="M37" s="164" t="str">
        <f t="shared" si="3"/>
        <v>11/18/2014 06:21:00</v>
      </c>
      <c r="N37" s="164" t="str">
        <f t="shared" si="4"/>
        <v>11/19/2014 02:50:00</v>
      </c>
      <c r="O37" s="164">
        <v>4</v>
      </c>
      <c r="P37" s="164">
        <v>1</v>
      </c>
      <c r="Q37" s="164">
        <v>1</v>
      </c>
      <c r="S37" s="1" t="str">
        <f t="shared" si="5"/>
        <v xml:space="preserve">INSERT INTO CYCLE VALUES (45, 3, '11/18/2014 06:21:00', '11/19/2014 02:50:00', 4, 1, 1); </v>
      </c>
    </row>
    <row r="38" spans="4:19" x14ac:dyDescent="0.25">
      <c r="D38" s="1">
        <v>29</v>
      </c>
      <c r="E38" s="161">
        <v>41962.689583333333</v>
      </c>
      <c r="F38" s="160">
        <v>46</v>
      </c>
      <c r="G38" s="160">
        <f>IF(OR(E38="",E38=" "),"",_xll.PIArcVal('Cycle Sender'!$G$9,'Cycle Sender'!$E38,0,"PI_SERVER","auto"))</f>
        <v>822</v>
      </c>
      <c r="H38" s="161">
        <f t="shared" si="0"/>
        <v>41962.118750000001</v>
      </c>
      <c r="I38" s="163"/>
      <c r="J38" s="163"/>
      <c r="K38" s="164">
        <f t="shared" si="1"/>
        <v>46</v>
      </c>
      <c r="L38" s="164">
        <f t="shared" si="2"/>
        <v>3</v>
      </c>
      <c r="M38" s="164" t="str">
        <f t="shared" si="3"/>
        <v>11/19/2014 02:51:00</v>
      </c>
      <c r="N38" s="164" t="str">
        <f t="shared" si="4"/>
        <v>11/19/2014 16:33:00</v>
      </c>
      <c r="O38" s="164">
        <v>4</v>
      </c>
      <c r="P38" s="164">
        <v>1</v>
      </c>
      <c r="Q38" s="164">
        <v>1</v>
      </c>
      <c r="S38" s="1" t="str">
        <f t="shared" si="5"/>
        <v xml:space="preserve">INSERT INTO CYCLE VALUES (46, 3, '11/19/2014 02:51:00', '11/19/2014 16:33:00', 4, 1, 1); </v>
      </c>
    </row>
    <row r="39" spans="4:19" x14ac:dyDescent="0.25">
      <c r="D39" s="1">
        <v>30</v>
      </c>
      <c r="E39" s="161">
        <v>41963.256944444445</v>
      </c>
      <c r="F39" s="160">
        <v>47</v>
      </c>
      <c r="G39" s="160">
        <f>IF(OR(E39="",E39=" "),"",_xll.PIArcVal('Cycle Sender'!$G$9,'Cycle Sender'!$E39,0,"PI_SERVER","auto"))</f>
        <v>816</v>
      </c>
      <c r="H39" s="161">
        <f t="shared" si="0"/>
        <v>41962.69027777778</v>
      </c>
      <c r="I39" s="163"/>
      <c r="J39" s="163"/>
      <c r="K39" s="164">
        <f t="shared" si="1"/>
        <v>47</v>
      </c>
      <c r="L39" s="164">
        <f t="shared" si="2"/>
        <v>3</v>
      </c>
      <c r="M39" s="164" t="str">
        <f t="shared" si="3"/>
        <v>11/19/2014 16:34:00</v>
      </c>
      <c r="N39" s="164" t="str">
        <f t="shared" si="4"/>
        <v>11/20/2014 06:10:00</v>
      </c>
      <c r="O39" s="164">
        <v>4</v>
      </c>
      <c r="P39" s="164">
        <v>1</v>
      </c>
      <c r="Q39" s="164">
        <v>1</v>
      </c>
      <c r="S39" s="1" t="str">
        <f t="shared" si="5"/>
        <v xml:space="preserve">INSERT INTO CYCLE VALUES (47, 3, '11/19/2014 16:34:00', '11/20/2014 06:10:00', 4, 1, 1); </v>
      </c>
    </row>
    <row r="40" spans="4:19" x14ac:dyDescent="0.25">
      <c r="D40" s="1">
        <v>31</v>
      </c>
      <c r="E40" s="161">
        <v>41963.791666666664</v>
      </c>
      <c r="F40" s="160">
        <v>48</v>
      </c>
      <c r="G40" s="160">
        <f>IF(OR(E40="",E40=" "),"",_xll.PIArcVal('Cycle Sender'!$G$9,'Cycle Sender'!$E40,0,"PI_SERVER","auto"))</f>
        <v>769</v>
      </c>
      <c r="H40" s="161">
        <f t="shared" si="0"/>
        <v>41963.257638888885</v>
      </c>
      <c r="I40" s="163"/>
      <c r="J40" s="163"/>
      <c r="K40" s="164">
        <f t="shared" si="1"/>
        <v>48</v>
      </c>
      <c r="L40" s="164">
        <f t="shared" si="2"/>
        <v>3</v>
      </c>
      <c r="M40" s="164" t="str">
        <f t="shared" si="3"/>
        <v>11/20/2014 06:11:00</v>
      </c>
      <c r="N40" s="164" t="str">
        <f t="shared" si="4"/>
        <v>11/20/2014 19:00:00</v>
      </c>
      <c r="O40" s="164">
        <v>4</v>
      </c>
      <c r="P40" s="164">
        <v>1</v>
      </c>
      <c r="Q40" s="164">
        <v>1</v>
      </c>
      <c r="S40" s="1" t="str">
        <f t="shared" si="5"/>
        <v xml:space="preserve">INSERT INTO CYCLE VALUES (48, 3, '11/20/2014 06:11:00', '11/20/2014 19:00:00', 4, 1, 1); </v>
      </c>
    </row>
    <row r="41" spans="4:19" x14ac:dyDescent="0.25">
      <c r="D41" s="1">
        <v>32</v>
      </c>
      <c r="E41" s="161">
        <v>41964.336805555555</v>
      </c>
      <c r="F41" s="160">
        <v>49</v>
      </c>
      <c r="G41" s="160">
        <f>IF(OR(E41="",E41=" "),"",_xll.PIArcVal('Cycle Sender'!$G$9,'Cycle Sender'!$E41,0,"PI_SERVER","auto"))</f>
        <v>784</v>
      </c>
      <c r="H41" s="161">
        <f t="shared" si="0"/>
        <v>41963.792361111111</v>
      </c>
      <c r="I41" s="163"/>
      <c r="J41" s="163"/>
      <c r="K41" s="164">
        <f t="shared" si="1"/>
        <v>49</v>
      </c>
      <c r="L41" s="164">
        <f t="shared" si="2"/>
        <v>3</v>
      </c>
      <c r="M41" s="164" t="str">
        <f t="shared" si="3"/>
        <v>11/20/2014 19:01:00</v>
      </c>
      <c r="N41" s="164" t="str">
        <f t="shared" si="4"/>
        <v>11/21/2014 08:05:00</v>
      </c>
      <c r="O41" s="164">
        <v>4</v>
      </c>
      <c r="P41" s="164">
        <v>1</v>
      </c>
      <c r="Q41" s="164">
        <v>1</v>
      </c>
      <c r="S41" s="1" t="str">
        <f t="shared" si="5"/>
        <v xml:space="preserve">INSERT INTO CYCLE VALUES (49, 3, '11/20/2014 19:01:00', '11/21/2014 08:05:00', 4, 1, 1); </v>
      </c>
    </row>
    <row r="42" spans="4:19" x14ac:dyDescent="0.25">
      <c r="D42" s="1">
        <v>33</v>
      </c>
      <c r="E42" s="161">
        <v>41965.020833333336</v>
      </c>
      <c r="F42" s="160">
        <v>50</v>
      </c>
      <c r="G42" s="160">
        <f>IF(OR(E42="",E42=" "),"",_xll.PIArcVal('Cycle Sender'!$G$9,'Cycle Sender'!$E42,0,"PI_SERVER","auto"))</f>
        <v>984</v>
      </c>
      <c r="H42" s="161">
        <f t="shared" si="0"/>
        <v>41964.337500000001</v>
      </c>
      <c r="I42" s="163"/>
      <c r="J42" s="163"/>
      <c r="K42" s="164">
        <f t="shared" si="1"/>
        <v>50</v>
      </c>
      <c r="L42" s="164">
        <f t="shared" si="2"/>
        <v>3</v>
      </c>
      <c r="M42" s="164" t="str">
        <f t="shared" si="3"/>
        <v>11/21/2014 08:06:00</v>
      </c>
      <c r="N42" s="164" t="str">
        <f t="shared" si="4"/>
        <v>11/22/2014 00:30:00</v>
      </c>
      <c r="O42" s="164">
        <v>4</v>
      </c>
      <c r="P42" s="164">
        <v>1</v>
      </c>
      <c r="Q42" s="164">
        <v>1</v>
      </c>
      <c r="S42" s="1" t="str">
        <f t="shared" si="5"/>
        <v xml:space="preserve">INSERT INTO CYCLE VALUES (50, 3, '11/21/2014 08:06:00', '11/22/2014 00:30:00', 4, 1, 1); </v>
      </c>
    </row>
    <row r="43" spans="4:19" x14ac:dyDescent="0.25">
      <c r="D43" s="1">
        <v>34</v>
      </c>
      <c r="E43" s="161">
        <v>41965.684027777781</v>
      </c>
      <c r="F43" s="160">
        <v>51</v>
      </c>
      <c r="G43" s="160">
        <f>IF(OR(E43="",E43=" "),"",_xll.PIArcVal('Cycle Sender'!$G$9,'Cycle Sender'!$E43,0,"PI_SERVER","auto"))</f>
        <v>954</v>
      </c>
      <c r="H43" s="161">
        <f t="shared" si="0"/>
        <v>41965.021527777782</v>
      </c>
      <c r="I43" s="163"/>
      <c r="J43" s="163"/>
      <c r="K43" s="164">
        <f t="shared" si="1"/>
        <v>51</v>
      </c>
      <c r="L43" s="164">
        <f t="shared" si="2"/>
        <v>3</v>
      </c>
      <c r="M43" s="164" t="str">
        <f t="shared" si="3"/>
        <v>11/22/2014 00:31:00</v>
      </c>
      <c r="N43" s="164" t="str">
        <f t="shared" si="4"/>
        <v>11/22/2014 16:25:00</v>
      </c>
      <c r="O43" s="164">
        <v>4</v>
      </c>
      <c r="P43" s="164">
        <v>1</v>
      </c>
      <c r="Q43" s="164">
        <v>1</v>
      </c>
      <c r="S43" s="1" t="str">
        <f t="shared" si="5"/>
        <v xml:space="preserve">INSERT INTO CYCLE VALUES (51, 3, '11/22/2014 00:31:00', '11/22/2014 16:25:00', 4, 1, 1); </v>
      </c>
    </row>
    <row r="44" spans="4:19" x14ac:dyDescent="0.25">
      <c r="D44" s="1">
        <v>35</v>
      </c>
      <c r="E44" s="161">
        <v>41966.209722222222</v>
      </c>
      <c r="F44" s="160">
        <v>52</v>
      </c>
      <c r="G44" s="160">
        <f>IF(OR(E44="",E44=" "),"",_xll.PIArcVal('Cycle Sender'!$G$9,'Cycle Sender'!$E44,0,"PI_SERVER","auto"))</f>
        <v>756</v>
      </c>
      <c r="H44" s="161">
        <f t="shared" si="0"/>
        <v>41965.68472222222</v>
      </c>
      <c r="I44" s="163"/>
      <c r="J44" s="163"/>
      <c r="K44" s="164">
        <f t="shared" si="1"/>
        <v>52</v>
      </c>
      <c r="L44" s="164">
        <f t="shared" si="2"/>
        <v>3</v>
      </c>
      <c r="M44" s="164" t="str">
        <f t="shared" si="3"/>
        <v>11/22/2014 16:26:00</v>
      </c>
      <c r="N44" s="164" t="str">
        <f t="shared" si="4"/>
        <v>11/23/2014 05:02:00</v>
      </c>
      <c r="O44" s="164">
        <v>4</v>
      </c>
      <c r="P44" s="164">
        <v>1</v>
      </c>
      <c r="Q44" s="164">
        <v>1</v>
      </c>
      <c r="S44" s="1" t="str">
        <f t="shared" si="5"/>
        <v xml:space="preserve">INSERT INTO CYCLE VALUES (52, 3, '11/22/2014 16:26:00', '11/23/2014 05:02:00', 4, 1, 1); </v>
      </c>
    </row>
    <row r="45" spans="4:19" x14ac:dyDescent="0.25">
      <c r="D45" s="1">
        <v>36</v>
      </c>
      <c r="E45" s="161">
        <v>41966.910416666666</v>
      </c>
      <c r="F45" s="160">
        <v>53</v>
      </c>
      <c r="G45" s="160">
        <f>IF(OR(E45="",E45=" "),"",_xll.PIArcVal('Cycle Sender'!$G$9,'Cycle Sender'!$E45,0,"PI_SERVER","auto"))</f>
        <v>1008</v>
      </c>
      <c r="H45" s="161">
        <f t="shared" si="0"/>
        <v>41966.210416666669</v>
      </c>
      <c r="I45" s="163"/>
      <c r="J45" s="163"/>
      <c r="K45" s="164">
        <f t="shared" si="1"/>
        <v>53</v>
      </c>
      <c r="L45" s="164">
        <f t="shared" si="2"/>
        <v>3</v>
      </c>
      <c r="M45" s="164" t="str">
        <f t="shared" si="3"/>
        <v>11/23/2014 05:03:00</v>
      </c>
      <c r="N45" s="164" t="str">
        <f t="shared" si="4"/>
        <v>11/23/2014 21:51:00</v>
      </c>
      <c r="O45" s="164">
        <v>4</v>
      </c>
      <c r="P45" s="164">
        <v>1</v>
      </c>
      <c r="Q45" s="164">
        <v>1</v>
      </c>
      <c r="S45" s="1" t="str">
        <f t="shared" si="5"/>
        <v xml:space="preserve">INSERT INTO CYCLE VALUES (53, 3, '11/23/2014 05:03:00', '11/23/2014 21:51:00', 4, 1, 1); </v>
      </c>
    </row>
    <row r="46" spans="4:19" x14ac:dyDescent="0.25">
      <c r="D46" s="1">
        <v>37</v>
      </c>
      <c r="E46" s="161">
        <v>41967.291666666664</v>
      </c>
      <c r="F46" s="160">
        <v>54</v>
      </c>
      <c r="G46" s="160">
        <f>IF(OR(E46="",E46=" "),"",_xll.PIArcVal('Cycle Sender'!$G$9,'Cycle Sender'!$E46,0,"PI_SERVER","auto"))</f>
        <v>548</v>
      </c>
      <c r="H46" s="161">
        <f t="shared" si="0"/>
        <v>41966.911111111105</v>
      </c>
      <c r="I46" s="163"/>
      <c r="J46" s="163"/>
      <c r="K46" s="164">
        <f t="shared" si="1"/>
        <v>54</v>
      </c>
      <c r="L46" s="164">
        <f t="shared" si="2"/>
        <v>3</v>
      </c>
      <c r="M46" s="164" t="str">
        <f t="shared" si="3"/>
        <v>11/23/2014 21:52:00</v>
      </c>
      <c r="N46" s="164" t="str">
        <f t="shared" si="4"/>
        <v>11/24/2014 07:00:00</v>
      </c>
      <c r="O46" s="164">
        <v>4</v>
      </c>
      <c r="P46" s="164">
        <v>1</v>
      </c>
      <c r="Q46" s="164">
        <v>1</v>
      </c>
      <c r="S46" s="1" t="str">
        <f t="shared" si="5"/>
        <v xml:space="preserve">INSERT INTO CYCLE VALUES (54, 3, '11/23/2014 21:52:00', '11/24/2014 07:00:00', 4, 1, 1); </v>
      </c>
    </row>
    <row r="47" spans="4:19" x14ac:dyDescent="0.25">
      <c r="D47" s="1">
        <v>38</v>
      </c>
      <c r="E47" s="161">
        <v>41967.940972222219</v>
      </c>
      <c r="F47" s="160">
        <v>55</v>
      </c>
      <c r="G47" s="160">
        <f>IF(OR(E47="",E47=" "),"",_xll.PIArcVal('Cycle Sender'!$G$9,'Cycle Sender'!$E47,0,"PI_SERVER","auto"))</f>
        <v>934</v>
      </c>
      <c r="H47" s="161">
        <f t="shared" si="0"/>
        <v>41967.292361111111</v>
      </c>
      <c r="I47" s="163"/>
      <c r="J47" s="163"/>
      <c r="K47" s="164">
        <f t="shared" si="1"/>
        <v>55</v>
      </c>
      <c r="L47" s="164">
        <f t="shared" si="2"/>
        <v>3</v>
      </c>
      <c r="M47" s="164" t="str">
        <f t="shared" si="3"/>
        <v>11/24/2014 07:01:00</v>
      </c>
      <c r="N47" s="164" t="str">
        <f t="shared" si="4"/>
        <v>11/24/2014 22:35:00</v>
      </c>
      <c r="O47" s="164">
        <v>4</v>
      </c>
      <c r="P47" s="164">
        <v>1</v>
      </c>
      <c r="Q47" s="164">
        <v>1</v>
      </c>
      <c r="S47" s="1" t="str">
        <f t="shared" si="5"/>
        <v xml:space="preserve">INSERT INTO CYCLE VALUES (55, 3, '11/24/2014 07:01:00', '11/24/2014 22:35:00', 4, 1, 1); </v>
      </c>
    </row>
    <row r="48" spans="4:19" x14ac:dyDescent="0.25">
      <c r="D48" s="1">
        <v>39</v>
      </c>
      <c r="E48" s="161">
        <v>41968.459722222222</v>
      </c>
      <c r="F48" s="160">
        <v>56</v>
      </c>
      <c r="G48" s="160">
        <f>IF(OR(E48="",E48=" "),"",_xll.PIArcVal('Cycle Sender'!$G$9,'Cycle Sender'!$E48,0,"PI_SERVER","auto"))</f>
        <v>746</v>
      </c>
      <c r="H48" s="161">
        <f t="shared" si="0"/>
        <v>41967.941666666666</v>
      </c>
      <c r="I48" s="163"/>
      <c r="J48" s="163"/>
      <c r="K48" s="164">
        <f t="shared" si="1"/>
        <v>56</v>
      </c>
      <c r="L48" s="164">
        <f t="shared" si="2"/>
        <v>3</v>
      </c>
      <c r="M48" s="164" t="str">
        <f t="shared" si="3"/>
        <v>11/24/2014 22:36:00</v>
      </c>
      <c r="N48" s="164" t="str">
        <f t="shared" si="4"/>
        <v>11/25/2014 11:02:00</v>
      </c>
      <c r="O48" s="164">
        <v>4</v>
      </c>
      <c r="P48" s="164">
        <v>1</v>
      </c>
      <c r="Q48" s="164">
        <v>1</v>
      </c>
      <c r="S48" s="1" t="str">
        <f t="shared" si="5"/>
        <v xml:space="preserve">INSERT INTO CYCLE VALUES (56, 3, '11/24/2014 22:36:00', '11/25/2014 11:02:00', 4, 1, 1); </v>
      </c>
    </row>
    <row r="49" spans="4:19" x14ac:dyDescent="0.25">
      <c r="D49" s="1">
        <v>40</v>
      </c>
      <c r="E49" s="161">
        <v>41968.994444444441</v>
      </c>
      <c r="F49" s="160">
        <v>57</v>
      </c>
      <c r="G49" s="160">
        <f>IF(OR(E49="",E49=" "),"",_xll.PIArcVal('Cycle Sender'!$G$9,'Cycle Sender'!$E49,0,"PI_SERVER","auto"))</f>
        <v>769</v>
      </c>
      <c r="H49" s="161">
        <f t="shared" si="0"/>
        <v>41968.460416666661</v>
      </c>
      <c r="I49" s="163"/>
      <c r="J49" s="163"/>
      <c r="K49" s="164">
        <f t="shared" si="1"/>
        <v>57</v>
      </c>
      <c r="L49" s="164">
        <f t="shared" si="2"/>
        <v>3</v>
      </c>
      <c r="M49" s="164" t="str">
        <f t="shared" si="3"/>
        <v>11/25/2014 11:03:00</v>
      </c>
      <c r="N49" s="164" t="str">
        <f t="shared" si="4"/>
        <v>11/25/2014 23:52:00</v>
      </c>
      <c r="O49" s="164">
        <v>4</v>
      </c>
      <c r="P49" s="164">
        <v>1</v>
      </c>
      <c r="Q49" s="164">
        <v>1</v>
      </c>
      <c r="S49" s="1" t="str">
        <f t="shared" si="5"/>
        <v xml:space="preserve">INSERT INTO CYCLE VALUES (57, 3, '11/25/2014 11:03:00', '11/25/2014 23:52:00', 4, 1, 1); </v>
      </c>
    </row>
    <row r="50" spans="4:19" x14ac:dyDescent="0.25">
      <c r="D50" s="1">
        <v>41</v>
      </c>
      <c r="E50" s="161">
        <v>41969.545138888891</v>
      </c>
      <c r="F50" s="160">
        <v>58</v>
      </c>
      <c r="G50" s="160">
        <f>IF(OR(E50="",E50=" "),"",_xll.PIArcVal('Cycle Sender'!$G$9,'Cycle Sender'!$E50,0,"PI_SERVER","auto"))</f>
        <v>791</v>
      </c>
      <c r="H50" s="161">
        <f t="shared" si="0"/>
        <v>41968.995833333334</v>
      </c>
      <c r="I50" s="163"/>
      <c r="J50" s="163"/>
      <c r="K50" s="164">
        <f t="shared" si="1"/>
        <v>58</v>
      </c>
      <c r="L50" s="164">
        <f t="shared" si="2"/>
        <v>3</v>
      </c>
      <c r="M50" s="164" t="str">
        <f t="shared" si="3"/>
        <v>11/25/2014 23:54:00</v>
      </c>
      <c r="N50" s="164" t="str">
        <f t="shared" si="4"/>
        <v>11/26/2014 13:05:00</v>
      </c>
      <c r="O50" s="164">
        <v>4</v>
      </c>
      <c r="P50" s="164">
        <v>1</v>
      </c>
      <c r="Q50" s="164">
        <v>1</v>
      </c>
      <c r="S50" s="1" t="str">
        <f t="shared" si="5"/>
        <v xml:space="preserve">INSERT INTO CYCLE VALUES (58, 3, '11/25/2014 23:54:00', '11/26/2014 13:05:00', 4, 1, 1); </v>
      </c>
    </row>
    <row r="51" spans="4:19" x14ac:dyDescent="0.25">
      <c r="D51" s="1">
        <v>42</v>
      </c>
      <c r="E51" s="161">
        <v>41970.061805555553</v>
      </c>
      <c r="F51" s="160">
        <v>59</v>
      </c>
      <c r="G51" s="160">
        <f>IF(OR(E51="",E51=" "),"",_xll.PIArcVal('Cycle Sender'!$G$9,'Cycle Sender'!$E51,0,"PI_SERVER","auto"))</f>
        <v>743</v>
      </c>
      <c r="H51" s="161">
        <f t="shared" si="0"/>
        <v>41969.54583333333</v>
      </c>
      <c r="I51" s="163"/>
      <c r="J51" s="163"/>
      <c r="K51" s="164">
        <f t="shared" si="1"/>
        <v>59</v>
      </c>
      <c r="L51" s="164">
        <f t="shared" si="2"/>
        <v>3</v>
      </c>
      <c r="M51" s="164" t="str">
        <f t="shared" si="3"/>
        <v>11/26/2014 13:06:00</v>
      </c>
      <c r="N51" s="164" t="str">
        <f t="shared" si="4"/>
        <v>11/27/2014 01:29:00</v>
      </c>
      <c r="O51" s="164">
        <v>4</v>
      </c>
      <c r="P51" s="164">
        <v>1</v>
      </c>
      <c r="Q51" s="164">
        <v>1</v>
      </c>
      <c r="S51" s="1" t="str">
        <f t="shared" si="5"/>
        <v xml:space="preserve">INSERT INTO CYCLE VALUES (59, 3, '11/26/2014 13:06:00', '11/27/2014 01:29:00', 4, 1, 1); </v>
      </c>
    </row>
    <row r="52" spans="4:19" x14ac:dyDescent="0.25">
      <c r="D52" s="1">
        <v>43</v>
      </c>
      <c r="E52" s="161">
        <v>41970.600694444445</v>
      </c>
      <c r="F52" s="160">
        <v>60</v>
      </c>
      <c r="G52" s="160">
        <f>IF(OR(E52="",E52=" "),"",_xll.PIArcVal('Cycle Sender'!$G$9,'Cycle Sender'!$E52,0,"PI_SERVER","auto"))</f>
        <v>774</v>
      </c>
      <c r="H52" s="161">
        <f t="shared" si="0"/>
        <v>41970.063194444447</v>
      </c>
      <c r="I52" s="163"/>
      <c r="J52" s="163"/>
      <c r="K52" s="164">
        <f t="shared" si="1"/>
        <v>60</v>
      </c>
      <c r="L52" s="164">
        <f t="shared" si="2"/>
        <v>3</v>
      </c>
      <c r="M52" s="164" t="str">
        <f t="shared" si="3"/>
        <v>11/27/2014 01:31:00</v>
      </c>
      <c r="N52" s="164" t="str">
        <f t="shared" si="4"/>
        <v>11/27/2014 14:25:00</v>
      </c>
      <c r="O52" s="164">
        <v>4</v>
      </c>
      <c r="P52" s="164">
        <v>1</v>
      </c>
      <c r="Q52" s="164">
        <v>1</v>
      </c>
      <c r="S52" s="1" t="str">
        <f t="shared" si="5"/>
        <v xml:space="preserve">INSERT INTO CYCLE VALUES (60, 3, '11/27/2014 01:31:00', '11/27/2014 14:25:00', 4, 1, 1); </v>
      </c>
    </row>
    <row r="53" spans="4:19" x14ac:dyDescent="0.25">
      <c r="D53" s="1">
        <v>44</v>
      </c>
      <c r="E53" s="161">
        <v>41971.159722222219</v>
      </c>
      <c r="F53" s="160">
        <v>61</v>
      </c>
      <c r="G53" s="160">
        <f>IF(OR(E53="",E53=" "),"",_xll.PIArcVal('Cycle Sender'!$G$9,'Cycle Sender'!$E53,0,"PI_SERVER","auto"))</f>
        <v>804</v>
      </c>
      <c r="H53" s="161">
        <f t="shared" si="0"/>
        <v>41970.601388888885</v>
      </c>
      <c r="I53" s="163"/>
      <c r="J53" s="163"/>
      <c r="K53" s="164">
        <f t="shared" si="1"/>
        <v>61</v>
      </c>
      <c r="L53" s="164">
        <f t="shared" si="2"/>
        <v>3</v>
      </c>
      <c r="M53" s="164" t="str">
        <f t="shared" si="3"/>
        <v>11/27/2014 14:26:00</v>
      </c>
      <c r="N53" s="164" t="str">
        <f t="shared" si="4"/>
        <v>11/28/2014 03:50:00</v>
      </c>
      <c r="O53" s="164">
        <v>4</v>
      </c>
      <c r="P53" s="164">
        <v>1</v>
      </c>
      <c r="Q53" s="164">
        <v>1</v>
      </c>
      <c r="S53" s="1" t="str">
        <f t="shared" si="5"/>
        <v xml:space="preserve">INSERT INTO CYCLE VALUES (61, 3, '11/27/2014 14:26:00', '11/28/2014 03:50:00', 4, 1, 1); </v>
      </c>
    </row>
    <row r="54" spans="4:19" x14ac:dyDescent="0.25">
      <c r="D54" s="1">
        <v>45</v>
      </c>
      <c r="E54" s="161">
        <v>41971.631944444445</v>
      </c>
      <c r="F54" s="160">
        <v>62</v>
      </c>
      <c r="G54" s="160">
        <f>IF(OR(E54="",E54=" "),"",_xll.PIArcVal('Cycle Sender'!$G$9,'Cycle Sender'!$E54,0,"PI_SERVER","auto"))</f>
        <v>679</v>
      </c>
      <c r="H54" s="161">
        <f t="shared" si="0"/>
        <v>41971.160416666666</v>
      </c>
      <c r="I54" s="163"/>
      <c r="J54" s="163"/>
      <c r="K54" s="164">
        <f t="shared" si="1"/>
        <v>62</v>
      </c>
      <c r="L54" s="164">
        <f t="shared" si="2"/>
        <v>3</v>
      </c>
      <c r="M54" s="164" t="str">
        <f t="shared" si="3"/>
        <v>11/28/2014 03:51:00</v>
      </c>
      <c r="N54" s="164" t="str">
        <f t="shared" si="4"/>
        <v>11/28/2014 15:10:00</v>
      </c>
      <c r="O54" s="164">
        <v>4</v>
      </c>
      <c r="P54" s="164">
        <v>1</v>
      </c>
      <c r="Q54" s="164">
        <v>1</v>
      </c>
      <c r="S54" s="1" t="str">
        <f t="shared" si="5"/>
        <v xml:space="preserve">INSERT INTO CYCLE VALUES (62, 3, '11/28/2014 03:51:00', '11/28/2014 15:10:00', 4, 1, 1); </v>
      </c>
    </row>
    <row r="55" spans="4:19" x14ac:dyDescent="0.25">
      <c r="D55" s="1">
        <v>46</v>
      </c>
      <c r="E55" s="161">
        <v>41972.207638888889</v>
      </c>
      <c r="F55" s="160">
        <v>63</v>
      </c>
      <c r="G55" s="160">
        <f>IF(OR(E55="",E55=" "),"",_xll.PIArcVal('Cycle Sender'!$G$9,'Cycle Sender'!$E55,0,"PI_SERVER","auto"))</f>
        <v>828</v>
      </c>
      <c r="H55" s="161">
        <f t="shared" si="0"/>
        <v>41971.632638888892</v>
      </c>
      <c r="I55" s="163"/>
      <c r="J55" s="163"/>
      <c r="K55" s="164">
        <f t="shared" si="1"/>
        <v>63</v>
      </c>
      <c r="L55" s="164">
        <f t="shared" si="2"/>
        <v>3</v>
      </c>
      <c r="M55" s="164" t="str">
        <f t="shared" si="3"/>
        <v>11/28/2014 15:11:00</v>
      </c>
      <c r="N55" s="164" t="str">
        <f t="shared" si="4"/>
        <v>11/29/2014 04:59:00</v>
      </c>
      <c r="O55" s="164">
        <v>4</v>
      </c>
      <c r="P55" s="164">
        <v>1</v>
      </c>
      <c r="Q55" s="164">
        <v>1</v>
      </c>
      <c r="S55" s="1" t="str">
        <f t="shared" si="5"/>
        <v xml:space="preserve">INSERT INTO CYCLE VALUES (63, 3, '11/28/2014 15:11:00', '11/29/2014 04:59:00', 4, 1, 1); </v>
      </c>
    </row>
    <row r="56" spans="4:19" x14ac:dyDescent="0.25">
      <c r="D56" s="1">
        <v>47</v>
      </c>
      <c r="E56" s="161">
        <v>41972.6875</v>
      </c>
      <c r="F56" s="160">
        <v>64</v>
      </c>
      <c r="G56" s="160">
        <f>IF(OR(E56="",E56=" "),"",_xll.PIArcVal('Cycle Sender'!$G$9,'Cycle Sender'!$E56,0,"PI_SERVER","auto"))</f>
        <v>690</v>
      </c>
      <c r="H56" s="161">
        <f t="shared" si="0"/>
        <v>41972.208333333336</v>
      </c>
      <c r="I56" s="163"/>
      <c r="J56" s="163"/>
      <c r="K56" s="164">
        <f t="shared" si="1"/>
        <v>64</v>
      </c>
      <c r="L56" s="164">
        <f t="shared" si="2"/>
        <v>3</v>
      </c>
      <c r="M56" s="164" t="str">
        <f t="shared" si="3"/>
        <v>11/29/2014 05:00:00</v>
      </c>
      <c r="N56" s="164" t="str">
        <f t="shared" si="4"/>
        <v>11/29/2014 16:30:00</v>
      </c>
      <c r="O56" s="164">
        <v>4</v>
      </c>
      <c r="P56" s="164">
        <v>1</v>
      </c>
      <c r="Q56" s="164">
        <v>1</v>
      </c>
      <c r="S56" s="1" t="str">
        <f t="shared" si="5"/>
        <v xml:space="preserve">INSERT INTO CYCLE VALUES (64, 3, '11/29/2014 05:00:00', '11/29/2014 16:30:00', 4, 1, 1); </v>
      </c>
    </row>
    <row r="57" spans="4:19" x14ac:dyDescent="0.25">
      <c r="D57" s="1">
        <v>48</v>
      </c>
      <c r="E57" s="161">
        <v>41973.395833333336</v>
      </c>
      <c r="F57" s="160">
        <v>65</v>
      </c>
      <c r="G57" s="160">
        <f>IF(OR(E57="",E57=" "),"",_xll.PIArcVal('Cycle Sender'!$G$9,'Cycle Sender'!$E57,0,"PI_SERVER","auto"))</f>
        <v>1018</v>
      </c>
      <c r="H57" s="161">
        <f t="shared" si="0"/>
        <v>41972.688888888893</v>
      </c>
      <c r="I57" s="163"/>
      <c r="J57" s="163"/>
      <c r="K57" s="164">
        <f t="shared" si="1"/>
        <v>65</v>
      </c>
      <c r="L57" s="164">
        <f t="shared" si="2"/>
        <v>3</v>
      </c>
      <c r="M57" s="164" t="str">
        <f t="shared" si="3"/>
        <v>11/29/2014 16:32:00</v>
      </c>
      <c r="N57" s="164" t="str">
        <f t="shared" si="4"/>
        <v>11/30/2014 09:30:00</v>
      </c>
      <c r="O57" s="164">
        <v>4</v>
      </c>
      <c r="P57" s="164">
        <v>1</v>
      </c>
      <c r="Q57" s="164">
        <v>1</v>
      </c>
      <c r="S57" s="1" t="str">
        <f t="shared" si="5"/>
        <v xml:space="preserve">INSERT INTO CYCLE VALUES (65, 3, '11/29/2014 16:32:00', '11/30/2014 09:30:00', 4, 1, 1); </v>
      </c>
    </row>
    <row r="58" spans="4:19" x14ac:dyDescent="0.25">
      <c r="D58" s="1">
        <v>49</v>
      </c>
      <c r="E58" s="161">
        <v>41973.899305555555</v>
      </c>
      <c r="F58" s="160">
        <v>66</v>
      </c>
      <c r="G58" s="160">
        <f>IF(OR(E58="",E58=" "),"",_xll.PIArcVal('Cycle Sender'!$G$9,'Cycle Sender'!$E58,0,"PI_SERVER","auto"))</f>
        <v>724</v>
      </c>
      <c r="H58" s="161">
        <f t="shared" si="0"/>
        <v>41973.396527777775</v>
      </c>
      <c r="I58" s="163"/>
      <c r="J58" s="163"/>
      <c r="K58" s="164">
        <f t="shared" si="1"/>
        <v>66</v>
      </c>
      <c r="L58" s="164">
        <f t="shared" si="2"/>
        <v>3</v>
      </c>
      <c r="M58" s="164" t="str">
        <f t="shared" si="3"/>
        <v>11/30/2014 09:31:00</v>
      </c>
      <c r="N58" s="164" t="str">
        <f t="shared" si="4"/>
        <v>11/30/2014 21:35:00</v>
      </c>
      <c r="O58" s="164">
        <v>4</v>
      </c>
      <c r="P58" s="164">
        <v>1</v>
      </c>
      <c r="Q58" s="164">
        <v>1</v>
      </c>
      <c r="S58" s="1" t="str">
        <f t="shared" si="5"/>
        <v xml:space="preserve">INSERT INTO CYCLE VALUES (66, 3, '11/30/2014 09:31:00', '11/30/2014 21:35:00', 4, 1, 1); </v>
      </c>
    </row>
    <row r="59" spans="4:19" x14ac:dyDescent="0.25">
      <c r="D59" s="1">
        <v>50</v>
      </c>
      <c r="E59" s="161">
        <v>41974.427083333336</v>
      </c>
      <c r="F59" s="160">
        <v>67</v>
      </c>
      <c r="G59" s="160">
        <f>IF(OR(E59="",E59=" "),"",_xll.PIArcVal('Cycle Sender'!$G$9,'Cycle Sender'!$E59,0,"PI_SERVER","auto"))</f>
        <v>759</v>
      </c>
      <c r="H59" s="161">
        <f t="shared" si="0"/>
        <v>41973.9</v>
      </c>
      <c r="I59" s="163"/>
      <c r="J59" s="163"/>
      <c r="K59" s="164">
        <f t="shared" si="1"/>
        <v>67</v>
      </c>
      <c r="L59" s="164">
        <f t="shared" si="2"/>
        <v>3</v>
      </c>
      <c r="M59" s="164" t="str">
        <f t="shared" si="3"/>
        <v>11/30/2014 21:36:00</v>
      </c>
      <c r="N59" s="164" t="str">
        <f t="shared" si="4"/>
        <v>12/01/2014 10:15:00</v>
      </c>
      <c r="O59" s="164">
        <v>4</v>
      </c>
      <c r="P59" s="164">
        <v>1</v>
      </c>
      <c r="Q59" s="164">
        <v>1</v>
      </c>
      <c r="S59" s="1" t="str">
        <f t="shared" si="5"/>
        <v xml:space="preserve">INSERT INTO CYCLE VALUES (67, 3, '11/30/2014 21:36:00', '12/01/2014 10:15:00', 4, 1, 1); </v>
      </c>
    </row>
    <row r="60" spans="4:19" x14ac:dyDescent="0.25">
      <c r="D60" s="1">
        <v>51</v>
      </c>
      <c r="E60" s="161" t="str">
        <v>Resize to show all values</v>
      </c>
      <c r="F60" s="160" t="str">
        <v>Resize to show all values</v>
      </c>
      <c r="G60" s="160" t="str">
        <f>IF(OR(E60="",E60=" "),"",_xll.PIArcVal('Cycle Sender'!$G$9,'Cycle Sender'!$E60,0,"PI_SERVER","auto"))</f>
        <v>The time is invalid.</v>
      </c>
      <c r="H60" s="161" t="e">
        <f t="shared" si="0"/>
        <v>#VALUE!</v>
      </c>
      <c r="I60" s="163"/>
      <c r="J60" s="163"/>
      <c r="K60" s="164" t="str">
        <f t="shared" si="1"/>
        <v>Resize to show all values</v>
      </c>
      <c r="L60" s="164">
        <f t="shared" si="2"/>
        <v>3</v>
      </c>
      <c r="M60" s="164" t="e">
        <f t="shared" si="3"/>
        <v>#VALUE!</v>
      </c>
      <c r="N60" s="164" t="str">
        <f t="shared" si="4"/>
        <v>Resize to show all values</v>
      </c>
      <c r="O60" s="164">
        <v>4</v>
      </c>
      <c r="P60" s="164">
        <v>1</v>
      </c>
      <c r="Q60" s="164">
        <v>1</v>
      </c>
      <c r="S60" s="1" t="e">
        <f t="shared" si="5"/>
        <v>#VALUE!</v>
      </c>
    </row>
    <row r="61" spans="4:19" x14ac:dyDescent="0.25">
      <c r="D61" s="1">
        <v>52</v>
      </c>
      <c r="E61" s="162"/>
      <c r="F61" s="162"/>
      <c r="G61" s="160" t="str">
        <f>IF(OR(E61="",E61=" "),"",_xll.PIArcVal('Cycle Sender'!$G$9,'Cycle Sender'!$E61,0,"PI_SERVER","auto"))</f>
        <v/>
      </c>
      <c r="H61" s="161" t="str">
        <f t="shared" si="0"/>
        <v/>
      </c>
      <c r="I61" s="163"/>
      <c r="J61" s="163"/>
      <c r="K61" s="164" t="str">
        <f t="shared" si="1"/>
        <v/>
      </c>
      <c r="L61" s="164" t="str">
        <f t="shared" si="2"/>
        <v/>
      </c>
      <c r="M61" s="164" t="str">
        <f t="shared" si="3"/>
        <v/>
      </c>
      <c r="N61" s="164"/>
      <c r="O61" s="164">
        <v>4</v>
      </c>
      <c r="P61" s="164">
        <v>1</v>
      </c>
      <c r="Q61" s="164">
        <v>1</v>
      </c>
    </row>
    <row r="62" spans="4:19" x14ac:dyDescent="0.25">
      <c r="D62" s="1">
        <v>53</v>
      </c>
      <c r="E62" s="162"/>
      <c r="F62" s="162"/>
      <c r="G62" s="160" t="str">
        <f>IF(OR(E62="",E62=" "),"",_xll.PIArcVal('Cycle Sender'!$G$9,'Cycle Sender'!$E62,0,"PI_SERVER","auto"))</f>
        <v/>
      </c>
      <c r="H62" s="161" t="str">
        <f t="shared" si="0"/>
        <v/>
      </c>
      <c r="I62" s="163"/>
      <c r="J62" s="163"/>
      <c r="K62" s="164" t="str">
        <f t="shared" si="1"/>
        <v/>
      </c>
      <c r="L62" s="164" t="str">
        <f t="shared" si="2"/>
        <v/>
      </c>
      <c r="M62" s="164" t="str">
        <f t="shared" si="3"/>
        <v/>
      </c>
      <c r="N62" s="164"/>
      <c r="O62" s="164">
        <v>4</v>
      </c>
      <c r="P62" s="164">
        <v>1</v>
      </c>
      <c r="Q62" s="164">
        <v>1</v>
      </c>
    </row>
    <row r="63" spans="4:19" x14ac:dyDescent="0.25">
      <c r="D63" s="1">
        <v>54</v>
      </c>
      <c r="E63" s="162"/>
      <c r="F63" s="162"/>
      <c r="G63" s="160" t="str">
        <f>IF(OR(E63="",E63=" "),"",_xll.PIArcVal('Cycle Sender'!$G$9,'Cycle Sender'!$E63,0,"PI_SERVER","auto"))</f>
        <v/>
      </c>
      <c r="H63" s="161" t="str">
        <f t="shared" si="0"/>
        <v/>
      </c>
      <c r="I63" s="163"/>
      <c r="J63" s="163"/>
      <c r="K63" s="164" t="str">
        <f t="shared" si="1"/>
        <v/>
      </c>
      <c r="L63" s="164" t="str">
        <f t="shared" si="2"/>
        <v/>
      </c>
      <c r="M63" s="164" t="str">
        <f t="shared" si="3"/>
        <v/>
      </c>
      <c r="N63" s="164"/>
      <c r="O63" s="164">
        <v>4</v>
      </c>
      <c r="P63" s="164">
        <v>1</v>
      </c>
      <c r="Q63" s="164">
        <v>1</v>
      </c>
    </row>
    <row r="64" spans="4:19" x14ac:dyDescent="0.25">
      <c r="D64" s="1">
        <v>55</v>
      </c>
      <c r="E64" s="162"/>
      <c r="F64" s="162"/>
      <c r="G64" s="160" t="str">
        <f>IF(OR(E64="",E64=" "),"",_xll.PIArcVal('Cycle Sender'!$G$9,'Cycle Sender'!$E64,0,"PI_SERVER","auto"))</f>
        <v/>
      </c>
      <c r="H64" s="161" t="str">
        <f t="shared" si="0"/>
        <v/>
      </c>
      <c r="I64" s="163"/>
      <c r="J64" s="163"/>
      <c r="K64" s="164" t="str">
        <f t="shared" si="1"/>
        <v/>
      </c>
      <c r="L64" s="164" t="str">
        <f t="shared" si="2"/>
        <v/>
      </c>
      <c r="M64" s="164" t="str">
        <f t="shared" si="3"/>
        <v/>
      </c>
      <c r="N64" s="164"/>
      <c r="O64" s="164">
        <v>4</v>
      </c>
      <c r="P64" s="164">
        <v>1</v>
      </c>
      <c r="Q64" s="164">
        <v>1</v>
      </c>
    </row>
    <row r="65" spans="10:20" s="158" customFormat="1" x14ac:dyDescent="0.25">
      <c r="K65" s="157"/>
      <c r="L65" s="157"/>
      <c r="M65" s="157"/>
      <c r="N65" s="157"/>
      <c r="O65" s="157"/>
      <c r="P65" s="157"/>
      <c r="Q65" s="157"/>
    </row>
    <row r="73" spans="10:20" x14ac:dyDescent="0.25">
      <c r="R73" s="69" t="str">
        <f>"UPDATE Cycle SET Cycle_Start_Time = '"</f>
        <v>UPDATE Cycle SET Cycle_Start_Time = '</v>
      </c>
      <c r="S73" s="156"/>
      <c r="T73" s="156"/>
    </row>
    <row r="74" spans="10:20" x14ac:dyDescent="0.25">
      <c r="J74" s="171">
        <v>41958.334027777775</v>
      </c>
      <c r="K74" s="171">
        <v>41958.753472222219</v>
      </c>
      <c r="L74" s="156">
        <v>25</v>
      </c>
      <c r="M74" s="164" t="str">
        <f>IF(J74="","",TEXT(J74,"mm/dd/yyyy hh:mm:ss"))</f>
        <v>11/15/2014 08:01:00</v>
      </c>
      <c r="N74" s="164" t="str">
        <f>IF(K74="","",TEXT(K74,"mm/dd/yyyy hh:mm:ss"))</f>
        <v>11/15/2014 18:05:00</v>
      </c>
      <c r="O74" s="69" t="str">
        <f>$R$73&amp;M74&amp;"', Cycle_End_Time ='"&amp;N74&amp;"' WHERE CycleId = "&amp;L74&amp;"; "</f>
        <v xml:space="preserve">UPDATE Cycle SET Cycle_Start_Time = '11/15/2014 08:01:00', Cycle_End_Time ='11/15/2014 18:05:00' WHERE CycleId = 25; </v>
      </c>
      <c r="R74" s="156"/>
      <c r="S74" s="156"/>
      <c r="T74" s="156"/>
    </row>
    <row r="75" spans="10:20" x14ac:dyDescent="0.25">
      <c r="J75" s="171">
        <v>41958.754166666666</v>
      </c>
      <c r="K75" s="171">
        <v>41959.361111111109</v>
      </c>
      <c r="L75" s="156">
        <v>26</v>
      </c>
      <c r="M75" s="164" t="str">
        <f t="shared" ref="M75:N138" si="6">IF(J75="","",TEXT(J75,"mm/dd/yyyy hh:mm:ss"))</f>
        <v>11/15/2014 18:06:00</v>
      </c>
      <c r="N75" s="164" t="str">
        <f t="shared" si="6"/>
        <v>11/16/2014 08:40:00</v>
      </c>
      <c r="O75" s="69" t="str">
        <f t="shared" ref="O75:O138" si="7">$R$73&amp;M75&amp;"', Cycle_End_Time ='"&amp;N75&amp;"' WHERE CycleId = "&amp;L75&amp;"; "</f>
        <v xml:space="preserve">UPDATE Cycle SET Cycle_Start_Time = '11/15/2014 18:06:00', Cycle_End_Time ='11/16/2014 08:40:00' WHERE CycleId = 26; </v>
      </c>
    </row>
    <row r="76" spans="10:20" x14ac:dyDescent="0.25">
      <c r="J76" s="171">
        <v>41959.361805555556</v>
      </c>
      <c r="K76" s="171">
        <v>41959.918749999997</v>
      </c>
      <c r="L76" s="156">
        <v>27</v>
      </c>
      <c r="M76" s="164" t="str">
        <f t="shared" si="6"/>
        <v>11/16/2014 08:41:00</v>
      </c>
      <c r="N76" s="164" t="str">
        <f t="shared" si="6"/>
        <v>11/16/2014 22:03:00</v>
      </c>
      <c r="O76" s="69" t="str">
        <f t="shared" si="7"/>
        <v xml:space="preserve">UPDATE Cycle SET Cycle_Start_Time = '11/16/2014 08:41:00', Cycle_End_Time ='11/16/2014 22:03:00' WHERE CycleId = 27; </v>
      </c>
    </row>
    <row r="77" spans="10:20" x14ac:dyDescent="0.25">
      <c r="J77" s="171">
        <v>41959.919444444444</v>
      </c>
      <c r="K77" s="171">
        <v>41960.447916666664</v>
      </c>
      <c r="L77" s="156">
        <v>28</v>
      </c>
      <c r="M77" s="164" t="str">
        <f t="shared" si="6"/>
        <v>11/16/2014 22:04:00</v>
      </c>
      <c r="N77" s="164" t="str">
        <f t="shared" si="6"/>
        <v>11/17/2014 10:45:00</v>
      </c>
      <c r="O77" s="69" t="str">
        <f t="shared" si="7"/>
        <v xml:space="preserve">UPDATE Cycle SET Cycle_Start_Time = '11/16/2014 22:04:00', Cycle_End_Time ='11/17/2014 10:45:00' WHERE CycleId = 28; </v>
      </c>
    </row>
    <row r="78" spans="10:20" x14ac:dyDescent="0.25">
      <c r="J78" s="171">
        <v>41960.448611111111</v>
      </c>
      <c r="K78" s="171">
        <v>41961.0625</v>
      </c>
      <c r="L78" s="156">
        <v>29</v>
      </c>
      <c r="M78" s="164" t="str">
        <f t="shared" si="6"/>
        <v>11/17/2014 10:46:00</v>
      </c>
      <c r="N78" s="164" t="str">
        <f t="shared" si="6"/>
        <v>11/18/2014 01:30:00</v>
      </c>
      <c r="O78" s="69" t="str">
        <f t="shared" si="7"/>
        <v xml:space="preserve">UPDATE Cycle SET Cycle_Start_Time = '11/17/2014 10:46:00', Cycle_End_Time ='11/18/2014 01:30:00' WHERE CycleId = 29; </v>
      </c>
    </row>
    <row r="79" spans="10:20" x14ac:dyDescent="0.25">
      <c r="J79" s="171">
        <v>41961.063194444447</v>
      </c>
      <c r="K79" s="171">
        <v>41961.456944444442</v>
      </c>
      <c r="L79" s="156">
        <v>30</v>
      </c>
      <c r="M79" s="164" t="str">
        <f t="shared" si="6"/>
        <v>11/18/2014 01:31:00</v>
      </c>
      <c r="N79" s="164" t="str">
        <f t="shared" si="6"/>
        <v>11/18/2014 10:58:00</v>
      </c>
      <c r="O79" s="69" t="str">
        <f t="shared" si="7"/>
        <v xml:space="preserve">UPDATE Cycle SET Cycle_Start_Time = '11/18/2014 01:31:00', Cycle_End_Time ='11/18/2014 10:58:00' WHERE CycleId = 30; </v>
      </c>
    </row>
    <row r="80" spans="10:20" x14ac:dyDescent="0.25">
      <c r="J80" s="171">
        <v>41961.457638888889</v>
      </c>
      <c r="K80" s="171">
        <v>41961.904861111114</v>
      </c>
      <c r="L80" s="156">
        <v>31</v>
      </c>
      <c r="M80" s="164" t="str">
        <f t="shared" si="6"/>
        <v>11/18/2014 10:59:00</v>
      </c>
      <c r="N80" s="164" t="str">
        <f t="shared" si="6"/>
        <v>11/18/2014 21:43:00</v>
      </c>
      <c r="O80" s="69" t="str">
        <f t="shared" si="7"/>
        <v xml:space="preserve">UPDATE Cycle SET Cycle_Start_Time = '11/18/2014 10:59:00', Cycle_End_Time ='11/18/2014 21:43:00' WHERE CycleId = 31; </v>
      </c>
    </row>
    <row r="81" spans="10:15" x14ac:dyDescent="0.25">
      <c r="J81" s="171">
        <v>41961.905555555553</v>
      </c>
      <c r="K81" s="171">
        <v>41962.462500000001</v>
      </c>
      <c r="L81" s="156">
        <v>32</v>
      </c>
      <c r="M81" s="164" t="str">
        <f t="shared" si="6"/>
        <v>11/18/2014 21:44:00</v>
      </c>
      <c r="N81" s="164" t="str">
        <f t="shared" si="6"/>
        <v>11/19/2014 11:06:00</v>
      </c>
      <c r="O81" s="69" t="str">
        <f t="shared" si="7"/>
        <v xml:space="preserve">UPDATE Cycle SET Cycle_Start_Time = '11/18/2014 21:44:00', Cycle_End_Time ='11/19/2014 11:06:00' WHERE CycleId = 32; </v>
      </c>
    </row>
    <row r="82" spans="10:15" x14ac:dyDescent="0.25">
      <c r="J82" s="171">
        <v>41962.463194444441</v>
      </c>
      <c r="K82" s="171">
        <v>41963.079861111109</v>
      </c>
      <c r="L82" s="156">
        <v>33</v>
      </c>
      <c r="M82" s="164" t="str">
        <f t="shared" si="6"/>
        <v>11/19/2014 11:07:00</v>
      </c>
      <c r="N82" s="164" t="str">
        <f t="shared" si="6"/>
        <v>11/20/2014 01:55:00</v>
      </c>
      <c r="O82" s="69" t="str">
        <f t="shared" si="7"/>
        <v xml:space="preserve">UPDATE Cycle SET Cycle_Start_Time = '11/19/2014 11:07:00', Cycle_End_Time ='11/20/2014 01:55:00' WHERE CycleId = 33; </v>
      </c>
    </row>
    <row r="83" spans="10:15" x14ac:dyDescent="0.25">
      <c r="J83" s="171">
        <v>41963.080555555556</v>
      </c>
      <c r="K83" s="171">
        <v>41963.590277777781</v>
      </c>
      <c r="L83" s="156">
        <v>34</v>
      </c>
      <c r="M83" s="164" t="str">
        <f t="shared" si="6"/>
        <v>11/20/2014 01:56:00</v>
      </c>
      <c r="N83" s="164" t="str">
        <f t="shared" si="6"/>
        <v>11/20/2014 14:10:00</v>
      </c>
      <c r="O83" s="69" t="str">
        <f t="shared" si="7"/>
        <v xml:space="preserve">UPDATE Cycle SET Cycle_Start_Time = '11/20/2014 01:56:00', Cycle_End_Time ='11/20/2014 14:10:00' WHERE CycleId = 34; </v>
      </c>
    </row>
    <row r="84" spans="10:15" x14ac:dyDescent="0.25">
      <c r="J84" s="171">
        <v>41963.59097222222</v>
      </c>
      <c r="K84" s="171">
        <v>41964.163194444445</v>
      </c>
      <c r="L84" s="156">
        <v>35</v>
      </c>
      <c r="M84" s="164" t="str">
        <f t="shared" si="6"/>
        <v>11/20/2014 14:11:00</v>
      </c>
      <c r="N84" s="164" t="str">
        <f t="shared" si="6"/>
        <v>11/21/2014 03:55:00</v>
      </c>
      <c r="O84" s="69" t="str">
        <f t="shared" si="7"/>
        <v xml:space="preserve">UPDATE Cycle SET Cycle_Start_Time = '11/20/2014 14:11:00', Cycle_End_Time ='11/21/2014 03:55:00' WHERE CycleId = 35; </v>
      </c>
    </row>
    <row r="85" spans="10:15" x14ac:dyDescent="0.25">
      <c r="J85" s="171">
        <v>41964.163888888892</v>
      </c>
      <c r="K85" s="171">
        <v>41964.680555555555</v>
      </c>
      <c r="L85" s="156">
        <v>36</v>
      </c>
      <c r="M85" s="164" t="str">
        <f t="shared" si="6"/>
        <v>11/21/2014 03:56:00</v>
      </c>
      <c r="N85" s="164" t="str">
        <f t="shared" si="6"/>
        <v>11/21/2014 16:20:00</v>
      </c>
      <c r="O85" s="69" t="str">
        <f t="shared" si="7"/>
        <v xml:space="preserve">UPDATE Cycle SET Cycle_Start_Time = '11/21/2014 03:56:00', Cycle_End_Time ='11/21/2014 16:20:00' WHERE CycleId = 36; </v>
      </c>
    </row>
    <row r="86" spans="10:15" x14ac:dyDescent="0.25">
      <c r="J86" s="171">
        <v>41964.681250000001</v>
      </c>
      <c r="K86" s="171">
        <v>41965.135416666664</v>
      </c>
      <c r="L86" s="156">
        <v>37</v>
      </c>
      <c r="M86" s="164" t="str">
        <f t="shared" si="6"/>
        <v>11/21/2014 16:21:00</v>
      </c>
      <c r="N86" s="164" t="str">
        <f t="shared" si="6"/>
        <v>11/22/2014 03:15:00</v>
      </c>
      <c r="O86" s="69" t="str">
        <f t="shared" si="7"/>
        <v xml:space="preserve">UPDATE Cycle SET Cycle_Start_Time = '11/21/2014 16:21:00', Cycle_End_Time ='11/22/2014 03:15:00' WHERE CycleId = 37; </v>
      </c>
    </row>
    <row r="87" spans="10:15" x14ac:dyDescent="0.25">
      <c r="J87" s="171">
        <v>41965.136111111111</v>
      </c>
      <c r="K87" s="171">
        <v>41966.088888888888</v>
      </c>
      <c r="L87" s="156">
        <v>38</v>
      </c>
      <c r="M87" s="164" t="str">
        <f t="shared" si="6"/>
        <v>11/22/2014 03:16:00</v>
      </c>
      <c r="N87" s="164" t="str">
        <f t="shared" si="6"/>
        <v>11/23/2014 02:08:00</v>
      </c>
      <c r="O87" s="69" t="str">
        <f t="shared" si="7"/>
        <v xml:space="preserve">UPDATE Cycle SET Cycle_Start_Time = '11/22/2014 03:16:00', Cycle_End_Time ='11/23/2014 02:08:00' WHERE CycleId = 38; </v>
      </c>
    </row>
    <row r="88" spans="10:15" x14ac:dyDescent="0.25">
      <c r="J88" s="171">
        <v>41966.089583333334</v>
      </c>
      <c r="K88" s="171">
        <v>41966.7</v>
      </c>
      <c r="L88" s="156">
        <v>39</v>
      </c>
      <c r="M88" s="164" t="str">
        <f t="shared" si="6"/>
        <v>11/23/2014 02:09:00</v>
      </c>
      <c r="N88" s="164" t="str">
        <f t="shared" si="6"/>
        <v>11/23/2014 16:48:00</v>
      </c>
      <c r="O88" s="69" t="str">
        <f t="shared" si="7"/>
        <v xml:space="preserve">UPDATE Cycle SET Cycle_Start_Time = '11/23/2014 02:09:00', Cycle_End_Time ='11/23/2014 16:48:00' WHERE CycleId = 39; </v>
      </c>
    </row>
    <row r="89" spans="10:15" x14ac:dyDescent="0.25">
      <c r="J89" s="171">
        <v>41966.700694444444</v>
      </c>
      <c r="K89" s="171">
        <v>41967.222222222219</v>
      </c>
      <c r="L89" s="156">
        <v>40</v>
      </c>
      <c r="M89" s="164" t="str">
        <f t="shared" si="6"/>
        <v>11/23/2014 16:49:00</v>
      </c>
      <c r="N89" s="164" t="str">
        <f t="shared" si="6"/>
        <v>11/24/2014 05:20:00</v>
      </c>
      <c r="O89" s="69" t="str">
        <f t="shared" si="7"/>
        <v xml:space="preserve">UPDATE Cycle SET Cycle_Start_Time = '11/23/2014 16:49:00', Cycle_End_Time ='11/24/2014 05:20:00' WHERE CycleId = 40; </v>
      </c>
    </row>
    <row r="90" spans="10:15" x14ac:dyDescent="0.25">
      <c r="J90" s="171">
        <v>41967.222916666666</v>
      </c>
      <c r="K90" s="171">
        <v>41967.788194444445</v>
      </c>
      <c r="L90" s="156">
        <v>41</v>
      </c>
      <c r="M90" s="164" t="str">
        <f t="shared" si="6"/>
        <v>11/24/2014 05:21:00</v>
      </c>
      <c r="N90" s="164" t="str">
        <f t="shared" si="6"/>
        <v>11/24/2014 18:55:00</v>
      </c>
      <c r="O90" s="69" t="str">
        <f t="shared" si="7"/>
        <v xml:space="preserve">UPDATE Cycle SET Cycle_Start_Time = '11/24/2014 05:21:00', Cycle_End_Time ='11/24/2014 18:55:00' WHERE CycleId = 41; </v>
      </c>
    </row>
    <row r="91" spans="10:15" x14ac:dyDescent="0.25">
      <c r="J91" s="171">
        <v>41967.788888888892</v>
      </c>
      <c r="K91" s="171">
        <v>41968.270833333336</v>
      </c>
      <c r="L91" s="156">
        <v>42</v>
      </c>
      <c r="M91" s="164" t="str">
        <f t="shared" si="6"/>
        <v>11/24/2014 18:56:00</v>
      </c>
      <c r="N91" s="164" t="str">
        <f t="shared" si="6"/>
        <v>11/25/2014 06:30:00</v>
      </c>
      <c r="O91" s="69" t="str">
        <f t="shared" si="7"/>
        <v xml:space="preserve">UPDATE Cycle SET Cycle_Start_Time = '11/24/2014 18:56:00', Cycle_End_Time ='11/25/2014 06:30:00' WHERE CycleId = 42; </v>
      </c>
    </row>
    <row r="92" spans="10:15" x14ac:dyDescent="0.25">
      <c r="J92" s="171">
        <v>41968.271527777775</v>
      </c>
      <c r="K92" s="171">
        <v>41968.847222222219</v>
      </c>
      <c r="L92" s="156">
        <v>43</v>
      </c>
      <c r="M92" s="164" t="str">
        <f t="shared" si="6"/>
        <v>11/25/2014 06:31:00</v>
      </c>
      <c r="N92" s="164" t="str">
        <f t="shared" si="6"/>
        <v>11/25/2014 20:20:00</v>
      </c>
      <c r="O92" s="69" t="str">
        <f t="shared" si="7"/>
        <v xml:space="preserve">UPDATE Cycle SET Cycle_Start_Time = '11/25/2014 06:31:00', Cycle_End_Time ='11/25/2014 20:20:00' WHERE CycleId = 43; </v>
      </c>
    </row>
    <row r="93" spans="10:15" x14ac:dyDescent="0.25">
      <c r="J93" s="171">
        <v>41968.847916666666</v>
      </c>
      <c r="K93" s="171">
        <v>41969.378472222219</v>
      </c>
      <c r="L93" s="156">
        <v>44</v>
      </c>
      <c r="M93" s="164" t="str">
        <f t="shared" si="6"/>
        <v>11/25/2014 20:21:00</v>
      </c>
      <c r="N93" s="164" t="str">
        <f t="shared" si="6"/>
        <v>11/26/2014 09:05:00</v>
      </c>
      <c r="O93" s="69" t="str">
        <f t="shared" si="7"/>
        <v xml:space="preserve">UPDATE Cycle SET Cycle_Start_Time = '11/25/2014 20:21:00', Cycle_End_Time ='11/26/2014 09:05:00' WHERE CycleId = 44; </v>
      </c>
    </row>
    <row r="94" spans="10:15" x14ac:dyDescent="0.25">
      <c r="J94" s="171">
        <v>41969.379166666666</v>
      </c>
      <c r="K94" s="171">
        <v>41969.847222222219</v>
      </c>
      <c r="L94" s="156">
        <v>45</v>
      </c>
      <c r="M94" s="164" t="str">
        <f t="shared" si="6"/>
        <v>11/26/2014 09:06:00</v>
      </c>
      <c r="N94" s="164" t="str">
        <f t="shared" si="6"/>
        <v>11/26/2014 20:20:00</v>
      </c>
      <c r="O94" s="69" t="str">
        <f t="shared" si="7"/>
        <v xml:space="preserve">UPDATE Cycle SET Cycle_Start_Time = '11/26/2014 09:06:00', Cycle_End_Time ='11/26/2014 20:20:00' WHERE CycleId = 45; </v>
      </c>
    </row>
    <row r="95" spans="10:15" x14ac:dyDescent="0.25">
      <c r="J95" s="171">
        <v>41969.847916666666</v>
      </c>
      <c r="K95" s="171">
        <v>41970.388888888891</v>
      </c>
      <c r="L95" s="156">
        <v>46</v>
      </c>
      <c r="M95" s="164" t="str">
        <f t="shared" si="6"/>
        <v>11/26/2014 20:21:00</v>
      </c>
      <c r="N95" s="164" t="str">
        <f t="shared" si="6"/>
        <v>11/27/2014 09:20:00</v>
      </c>
      <c r="O95" s="69" t="str">
        <f t="shared" si="7"/>
        <v xml:space="preserve">UPDATE Cycle SET Cycle_Start_Time = '11/26/2014 20:21:00', Cycle_End_Time ='11/27/2014 09:20:00' WHERE CycleId = 46; </v>
      </c>
    </row>
    <row r="96" spans="10:15" x14ac:dyDescent="0.25">
      <c r="J96" s="171">
        <v>41970.38958333333</v>
      </c>
      <c r="K96" s="171">
        <v>41970.850694444445</v>
      </c>
      <c r="L96" s="156">
        <v>47</v>
      </c>
      <c r="M96" s="164" t="str">
        <f t="shared" si="6"/>
        <v>11/27/2014 09:21:00</v>
      </c>
      <c r="N96" s="164" t="str">
        <f t="shared" si="6"/>
        <v>11/27/2014 20:25:00</v>
      </c>
      <c r="O96" s="69" t="str">
        <f t="shared" si="7"/>
        <v xml:space="preserve">UPDATE Cycle SET Cycle_Start_Time = '11/27/2014 09:21:00', Cycle_End_Time ='11/27/2014 20:25:00' WHERE CycleId = 47; </v>
      </c>
    </row>
    <row r="97" spans="10:15" x14ac:dyDescent="0.25">
      <c r="J97" s="171">
        <v>41970.851388888892</v>
      </c>
      <c r="K97" s="171">
        <v>41971.484027777777</v>
      </c>
      <c r="L97" s="156">
        <v>48</v>
      </c>
      <c r="M97" s="164" t="str">
        <f t="shared" si="6"/>
        <v>11/27/2014 20:26:00</v>
      </c>
      <c r="N97" s="164" t="str">
        <f t="shared" si="6"/>
        <v>11/28/2014 11:37:00</v>
      </c>
      <c r="O97" s="69" t="str">
        <f t="shared" si="7"/>
        <v xml:space="preserve">UPDATE Cycle SET Cycle_Start_Time = '11/27/2014 20:26:00', Cycle_End_Time ='11/28/2014 11:37:00' WHERE CycleId = 48; </v>
      </c>
    </row>
    <row r="98" spans="10:15" x14ac:dyDescent="0.25">
      <c r="J98" s="171">
        <v>41971.48541666667</v>
      </c>
      <c r="K98" s="171">
        <v>41971.916666666664</v>
      </c>
      <c r="L98" s="156">
        <v>49</v>
      </c>
      <c r="M98" s="164" t="str">
        <f t="shared" si="6"/>
        <v>11/28/2014 11:39:00</v>
      </c>
      <c r="N98" s="164" t="str">
        <f t="shared" si="6"/>
        <v>11/28/2014 22:00:00</v>
      </c>
      <c r="O98" s="69" t="str">
        <f t="shared" si="7"/>
        <v xml:space="preserve">UPDATE Cycle SET Cycle_Start_Time = '11/28/2014 11:39:00', Cycle_End_Time ='11/28/2014 22:00:00' WHERE CycleId = 49; </v>
      </c>
    </row>
    <row r="99" spans="10:15" x14ac:dyDescent="0.25">
      <c r="J99" s="171">
        <v>41971.918055555558</v>
      </c>
      <c r="K99" s="171">
        <v>41972.556250000001</v>
      </c>
      <c r="L99" s="156">
        <v>50</v>
      </c>
      <c r="M99" s="164" t="str">
        <f t="shared" si="6"/>
        <v>11/28/2014 22:02:00</v>
      </c>
      <c r="N99" s="164" t="str">
        <f t="shared" si="6"/>
        <v>11/29/2014 13:21:00</v>
      </c>
      <c r="O99" s="69" t="str">
        <f t="shared" si="7"/>
        <v xml:space="preserve">UPDATE Cycle SET Cycle_Start_Time = '11/28/2014 22:02:00', Cycle_End_Time ='11/29/2014 13:21:00' WHERE CycleId = 50; </v>
      </c>
    </row>
    <row r="100" spans="10:15" x14ac:dyDescent="0.25">
      <c r="J100" s="171">
        <v>41972.556944444441</v>
      </c>
      <c r="K100" s="171">
        <v>41973.156944444447</v>
      </c>
      <c r="L100" s="156">
        <v>51</v>
      </c>
      <c r="M100" s="164" t="str">
        <f t="shared" si="6"/>
        <v>11/29/2014 13:22:00</v>
      </c>
      <c r="N100" s="164" t="str">
        <f t="shared" si="6"/>
        <v>11/30/2014 03:46:00</v>
      </c>
      <c r="O100" s="69" t="str">
        <f t="shared" si="7"/>
        <v xml:space="preserve">UPDATE Cycle SET Cycle_Start_Time = '11/29/2014 13:22:00', Cycle_End_Time ='11/30/2014 03:46:00' WHERE CycleId = 51; </v>
      </c>
    </row>
    <row r="101" spans="10:15" x14ac:dyDescent="0.25">
      <c r="J101" s="171">
        <v>41973.157638888886</v>
      </c>
      <c r="K101" s="171">
        <v>41973.729166666664</v>
      </c>
      <c r="L101" s="156">
        <v>52</v>
      </c>
      <c r="M101" s="164" t="str">
        <f t="shared" si="6"/>
        <v>11/30/2014 03:47:00</v>
      </c>
      <c r="N101" s="164" t="str">
        <f t="shared" si="6"/>
        <v>11/30/2014 17:30:00</v>
      </c>
      <c r="O101" s="69" t="str">
        <f t="shared" si="7"/>
        <v xml:space="preserve">UPDATE Cycle SET Cycle_Start_Time = '11/30/2014 03:47:00', Cycle_End_Time ='11/30/2014 17:30:00' WHERE CycleId = 52; </v>
      </c>
    </row>
    <row r="102" spans="10:15" x14ac:dyDescent="0.25">
      <c r="J102" s="171">
        <v>41973.729861111111</v>
      </c>
      <c r="K102" s="171">
        <v>41974.277777777781</v>
      </c>
      <c r="L102" s="156">
        <v>53</v>
      </c>
      <c r="M102" s="164" t="str">
        <f t="shared" si="6"/>
        <v>11/30/2014 17:31:00</v>
      </c>
      <c r="N102" s="164" t="str">
        <f t="shared" si="6"/>
        <v>12/01/2014 06:40:00</v>
      </c>
      <c r="O102" s="69" t="str">
        <f t="shared" si="7"/>
        <v xml:space="preserve">UPDATE Cycle SET Cycle_Start_Time = '11/30/2014 17:31:00', Cycle_End_Time ='12/01/2014 06:40:00' WHERE CycleId = 53; </v>
      </c>
    </row>
    <row r="103" spans="10:15" x14ac:dyDescent="0.25">
      <c r="J103" s="171">
        <v>41974.27847222222</v>
      </c>
      <c r="K103" s="171">
        <v>41974.831250000003</v>
      </c>
      <c r="L103" s="156">
        <v>54</v>
      </c>
      <c r="M103" s="164" t="str">
        <f t="shared" si="6"/>
        <v>12/01/2014 06:41:00</v>
      </c>
      <c r="N103" s="164" t="str">
        <f t="shared" si="6"/>
        <v>12/01/2014 19:57:00</v>
      </c>
      <c r="O103" s="69" t="str">
        <f t="shared" si="7"/>
        <v xml:space="preserve">UPDATE Cycle SET Cycle_Start_Time = '12/01/2014 06:41:00', Cycle_End_Time ='12/01/2014 19:57:00' WHERE CycleId = 54; </v>
      </c>
    </row>
    <row r="104" spans="10:15" x14ac:dyDescent="0.25">
      <c r="J104" s="171">
        <v>41943.82708333333</v>
      </c>
      <c r="K104" s="171">
        <v>41944.270833333336</v>
      </c>
      <c r="L104" s="156">
        <v>55</v>
      </c>
      <c r="M104" s="164" t="str">
        <f t="shared" si="6"/>
        <v>10/31/2014 19:51:00</v>
      </c>
      <c r="N104" s="164" t="str">
        <f t="shared" si="6"/>
        <v>11/01/2014 06:30:00</v>
      </c>
      <c r="O104" s="69" t="str">
        <f t="shared" si="7"/>
        <v xml:space="preserve">UPDATE Cycle SET Cycle_Start_Time = '10/31/2014 19:51:00', Cycle_End_Time ='11/01/2014 06:30:00' WHERE CycleId = 55; </v>
      </c>
    </row>
    <row r="105" spans="10:15" x14ac:dyDescent="0.25">
      <c r="J105" s="171">
        <v>41944.271527777775</v>
      </c>
      <c r="K105" s="171">
        <v>41944.818055555559</v>
      </c>
      <c r="L105" s="156">
        <v>56</v>
      </c>
      <c r="M105" s="164" t="str">
        <f t="shared" si="6"/>
        <v>11/01/2014 06:31:00</v>
      </c>
      <c r="N105" s="164" t="str">
        <f t="shared" si="6"/>
        <v>11/01/2014 19:38:00</v>
      </c>
      <c r="O105" s="69" t="str">
        <f t="shared" si="7"/>
        <v xml:space="preserve">UPDATE Cycle SET Cycle_Start_Time = '11/01/2014 06:31:00', Cycle_End_Time ='11/01/2014 19:38:00' WHERE CycleId = 56; </v>
      </c>
    </row>
    <row r="106" spans="10:15" x14ac:dyDescent="0.25">
      <c r="J106" s="171">
        <v>41944.818749999999</v>
      </c>
      <c r="K106" s="171">
        <v>41945.34375</v>
      </c>
      <c r="L106" s="156">
        <v>57</v>
      </c>
      <c r="M106" s="164" t="str">
        <f t="shared" si="6"/>
        <v>11/01/2014 19:39:00</v>
      </c>
      <c r="N106" s="164" t="str">
        <f t="shared" si="6"/>
        <v>11/02/2014 08:15:00</v>
      </c>
      <c r="O106" s="69" t="str">
        <f t="shared" si="7"/>
        <v xml:space="preserve">UPDATE Cycle SET Cycle_Start_Time = '11/01/2014 19:39:00', Cycle_End_Time ='11/02/2014 08:15:00' WHERE CycleId = 57; </v>
      </c>
    </row>
    <row r="107" spans="10:15" x14ac:dyDescent="0.25">
      <c r="J107" s="171">
        <v>41945.344444444447</v>
      </c>
      <c r="K107" s="171">
        <v>41947.222222222219</v>
      </c>
      <c r="L107" s="156">
        <v>58</v>
      </c>
      <c r="M107" s="164" t="str">
        <f t="shared" si="6"/>
        <v>11/02/2014 08:16:00</v>
      </c>
      <c r="N107" s="164" t="str">
        <f t="shared" si="6"/>
        <v>11/04/2014 05:20:00</v>
      </c>
      <c r="O107" s="69" t="str">
        <f t="shared" si="7"/>
        <v xml:space="preserve">UPDATE Cycle SET Cycle_Start_Time = '11/02/2014 08:16:00', Cycle_End_Time ='11/04/2014 05:20:00' WHERE CycleId = 58; </v>
      </c>
    </row>
    <row r="108" spans="10:15" x14ac:dyDescent="0.25">
      <c r="J108" s="171">
        <v>41947.222916666666</v>
      </c>
      <c r="K108" s="171">
        <v>41948.208333333336</v>
      </c>
      <c r="L108" s="156">
        <v>59</v>
      </c>
      <c r="M108" s="164" t="str">
        <f t="shared" si="6"/>
        <v>11/04/2014 05:21:00</v>
      </c>
      <c r="N108" s="164" t="str">
        <f t="shared" si="6"/>
        <v>11/05/2014 05:00:00</v>
      </c>
      <c r="O108" s="69" t="str">
        <f t="shared" si="7"/>
        <v xml:space="preserve">UPDATE Cycle SET Cycle_Start_Time = '11/04/2014 05:21:00', Cycle_End_Time ='11/05/2014 05:00:00' WHERE CycleId = 59; </v>
      </c>
    </row>
    <row r="109" spans="10:15" x14ac:dyDescent="0.25">
      <c r="J109" s="171">
        <v>41948.209027777775</v>
      </c>
      <c r="K109" s="171">
        <v>41948.768055555556</v>
      </c>
      <c r="L109" s="156">
        <v>60</v>
      </c>
      <c r="M109" s="164" t="str">
        <f t="shared" si="6"/>
        <v>11/05/2014 05:01:00</v>
      </c>
      <c r="N109" s="164" t="str">
        <f t="shared" si="6"/>
        <v>11/05/2014 18:26:00</v>
      </c>
      <c r="O109" s="69" t="str">
        <f t="shared" si="7"/>
        <v xml:space="preserve">UPDATE Cycle SET Cycle_Start_Time = '11/05/2014 05:01:00', Cycle_End_Time ='11/05/2014 18:26:00' WHERE CycleId = 60; </v>
      </c>
    </row>
    <row r="110" spans="10:15" x14ac:dyDescent="0.25">
      <c r="J110" s="171">
        <v>41948.768750000003</v>
      </c>
      <c r="K110" s="171">
        <v>41949.374305555553</v>
      </c>
      <c r="L110" s="156">
        <v>61</v>
      </c>
      <c r="M110" s="164" t="str">
        <f t="shared" si="6"/>
        <v>11/05/2014 18:27:00</v>
      </c>
      <c r="N110" s="164" t="str">
        <f t="shared" si="6"/>
        <v>11/06/2014 08:59:00</v>
      </c>
      <c r="O110" s="69" t="str">
        <f t="shared" si="7"/>
        <v xml:space="preserve">UPDATE Cycle SET Cycle_Start_Time = '11/05/2014 18:27:00', Cycle_End_Time ='11/06/2014 08:59:00' WHERE CycleId = 61; </v>
      </c>
    </row>
    <row r="111" spans="10:15" x14ac:dyDescent="0.25">
      <c r="J111" s="171">
        <v>41949.375</v>
      </c>
      <c r="K111" s="171">
        <v>41949.989583333336</v>
      </c>
      <c r="L111" s="156">
        <v>62</v>
      </c>
      <c r="M111" s="164" t="str">
        <f t="shared" si="6"/>
        <v>11/06/2014 09:00:00</v>
      </c>
      <c r="N111" s="164" t="str">
        <f t="shared" si="6"/>
        <v>11/06/2014 23:45:00</v>
      </c>
      <c r="O111" s="69" t="str">
        <f t="shared" si="7"/>
        <v xml:space="preserve">UPDATE Cycle SET Cycle_Start_Time = '11/06/2014 09:00:00', Cycle_End_Time ='11/06/2014 23:45:00' WHERE CycleId = 62; </v>
      </c>
    </row>
    <row r="112" spans="10:15" x14ac:dyDescent="0.25">
      <c r="J112" s="171">
        <v>41949.990277777775</v>
      </c>
      <c r="K112" s="171">
        <v>41950.836805555555</v>
      </c>
      <c r="L112" s="156">
        <v>63</v>
      </c>
      <c r="M112" s="164" t="str">
        <f t="shared" si="6"/>
        <v>11/06/2014 23:46:00</v>
      </c>
      <c r="N112" s="164" t="str">
        <f t="shared" si="6"/>
        <v>11/07/2014 20:05:00</v>
      </c>
      <c r="O112" s="69" t="str">
        <f t="shared" si="7"/>
        <v xml:space="preserve">UPDATE Cycle SET Cycle_Start_Time = '11/06/2014 23:46:00', Cycle_End_Time ='11/07/2014 20:05:00' WHERE CycleId = 63; </v>
      </c>
    </row>
    <row r="113" spans="10:15" x14ac:dyDescent="0.25">
      <c r="J113" s="171">
        <v>41950.837500000001</v>
      </c>
      <c r="K113" s="171">
        <v>41951.334027777775</v>
      </c>
      <c r="L113" s="156">
        <v>64</v>
      </c>
      <c r="M113" s="164" t="str">
        <f t="shared" si="6"/>
        <v>11/07/2014 20:06:00</v>
      </c>
      <c r="N113" s="164" t="str">
        <f t="shared" si="6"/>
        <v>11/08/2014 08:01:00</v>
      </c>
      <c r="O113" s="69" t="str">
        <f t="shared" si="7"/>
        <v xml:space="preserve">UPDATE Cycle SET Cycle_Start_Time = '11/07/2014 20:06:00', Cycle_End_Time ='11/08/2014 08:01:00' WHERE CycleId = 64; </v>
      </c>
    </row>
    <row r="114" spans="10:15" x14ac:dyDescent="0.25">
      <c r="J114" s="171">
        <v>41951.334722222222</v>
      </c>
      <c r="K114" s="171">
        <v>41951.680555555555</v>
      </c>
      <c r="L114" s="156">
        <v>65</v>
      </c>
      <c r="M114" s="164" t="str">
        <f t="shared" si="6"/>
        <v>11/08/2014 08:02:00</v>
      </c>
      <c r="N114" s="164" t="str">
        <f t="shared" si="6"/>
        <v>11/08/2014 16:20:00</v>
      </c>
      <c r="O114" s="69" t="str">
        <f t="shared" si="7"/>
        <v xml:space="preserve">UPDATE Cycle SET Cycle_Start_Time = '11/08/2014 08:02:00', Cycle_End_Time ='11/08/2014 16:20:00' WHERE CycleId = 65; </v>
      </c>
    </row>
    <row r="115" spans="10:15" x14ac:dyDescent="0.25">
      <c r="J115" s="171">
        <v>41951.681250000001</v>
      </c>
      <c r="K115" s="171">
        <v>41952.25</v>
      </c>
      <c r="L115" s="156">
        <v>66</v>
      </c>
      <c r="M115" s="164" t="str">
        <f t="shared" si="6"/>
        <v>11/08/2014 16:21:00</v>
      </c>
      <c r="N115" s="164" t="str">
        <f t="shared" si="6"/>
        <v>11/09/2014 06:00:00</v>
      </c>
      <c r="O115" s="69" t="str">
        <f t="shared" si="7"/>
        <v xml:space="preserve">UPDATE Cycle SET Cycle_Start_Time = '11/08/2014 16:21:00', Cycle_End_Time ='11/09/2014 06:00:00' WHERE CycleId = 66; </v>
      </c>
    </row>
    <row r="116" spans="10:15" x14ac:dyDescent="0.25">
      <c r="J116" s="171">
        <v>41952.250694444447</v>
      </c>
      <c r="K116" s="171">
        <v>41952.80972222222</v>
      </c>
      <c r="L116" s="156">
        <v>67</v>
      </c>
      <c r="M116" s="164" t="str">
        <f t="shared" si="6"/>
        <v>11/09/2014 06:01:00</v>
      </c>
      <c r="N116" s="164" t="str">
        <f t="shared" si="6"/>
        <v>11/09/2014 19:26:00</v>
      </c>
      <c r="O116" s="69" t="str">
        <f t="shared" si="7"/>
        <v xml:space="preserve">UPDATE Cycle SET Cycle_Start_Time = '11/09/2014 06:01:00', Cycle_End_Time ='11/09/2014 19:26:00' WHERE CycleId = 67; </v>
      </c>
    </row>
    <row r="117" spans="10:15" x14ac:dyDescent="0.25">
      <c r="J117" s="171">
        <v>41952.810416666667</v>
      </c>
      <c r="K117" s="171">
        <v>41953.340277777781</v>
      </c>
      <c r="L117" s="156">
        <v>68</v>
      </c>
      <c r="M117" s="164" t="str">
        <f t="shared" si="6"/>
        <v>11/09/2014 19:27:00</v>
      </c>
      <c r="N117" s="164" t="str">
        <f t="shared" si="6"/>
        <v>11/10/2014 08:10:00</v>
      </c>
      <c r="O117" s="69" t="str">
        <f t="shared" si="7"/>
        <v xml:space="preserve">UPDATE Cycle SET Cycle_Start_Time = '11/09/2014 19:27:00', Cycle_End_Time ='11/10/2014 08:10:00' WHERE CycleId = 68; </v>
      </c>
    </row>
    <row r="118" spans="10:15" x14ac:dyDescent="0.25">
      <c r="J118" s="171">
        <v>41953.34097222222</v>
      </c>
      <c r="K118" s="171">
        <v>41953.892361111109</v>
      </c>
      <c r="L118" s="156">
        <v>69</v>
      </c>
      <c r="M118" s="164" t="str">
        <f t="shared" si="6"/>
        <v>11/10/2014 08:11:00</v>
      </c>
      <c r="N118" s="164" t="str">
        <f t="shared" si="6"/>
        <v>11/10/2014 21:25:00</v>
      </c>
      <c r="O118" s="69" t="str">
        <f t="shared" si="7"/>
        <v xml:space="preserve">UPDATE Cycle SET Cycle_Start_Time = '11/10/2014 08:11:00', Cycle_End_Time ='11/10/2014 21:25:00' WHERE CycleId = 69; </v>
      </c>
    </row>
    <row r="119" spans="10:15" x14ac:dyDescent="0.25">
      <c r="J119" s="171">
        <v>41953.893055555556</v>
      </c>
      <c r="K119" s="171">
        <v>41954.368055555555</v>
      </c>
      <c r="L119" s="156">
        <v>70</v>
      </c>
      <c r="M119" s="164" t="str">
        <f t="shared" si="6"/>
        <v>11/10/2014 21:26:00</v>
      </c>
      <c r="N119" s="164" t="str">
        <f t="shared" si="6"/>
        <v>11/11/2014 08:50:00</v>
      </c>
      <c r="O119" s="69" t="str">
        <f t="shared" si="7"/>
        <v xml:space="preserve">UPDATE Cycle SET Cycle_Start_Time = '11/10/2014 21:26:00', Cycle_End_Time ='11/11/2014 08:50:00' WHERE CycleId = 70; </v>
      </c>
    </row>
    <row r="120" spans="10:15" x14ac:dyDescent="0.25">
      <c r="J120" s="171">
        <v>41954.368750000001</v>
      </c>
      <c r="K120" s="171">
        <v>41955.411805555559</v>
      </c>
      <c r="L120" s="156">
        <v>71</v>
      </c>
      <c r="M120" s="164" t="str">
        <f t="shared" si="6"/>
        <v>11/11/2014 08:51:00</v>
      </c>
      <c r="N120" s="164" t="str">
        <f t="shared" si="6"/>
        <v>11/12/2014 09:53:00</v>
      </c>
      <c r="O120" s="69" t="str">
        <f t="shared" si="7"/>
        <v xml:space="preserve">UPDATE Cycle SET Cycle_Start_Time = '11/11/2014 08:51:00', Cycle_End_Time ='11/12/2014 09:53:00' WHERE CycleId = 71; </v>
      </c>
    </row>
    <row r="121" spans="10:15" x14ac:dyDescent="0.25">
      <c r="J121" s="171">
        <v>41955.412499999999</v>
      </c>
      <c r="K121" s="171">
        <v>41955.881944444445</v>
      </c>
      <c r="L121" s="156">
        <v>72</v>
      </c>
      <c r="M121" s="164" t="str">
        <f t="shared" si="6"/>
        <v>11/12/2014 09:54:00</v>
      </c>
      <c r="N121" s="164" t="str">
        <f t="shared" si="6"/>
        <v>11/12/2014 21:10:00</v>
      </c>
      <c r="O121" s="69" t="str">
        <f t="shared" si="7"/>
        <v xml:space="preserve">UPDATE Cycle SET Cycle_Start_Time = '11/12/2014 09:54:00', Cycle_End_Time ='11/12/2014 21:10:00' WHERE CycleId = 72; </v>
      </c>
    </row>
    <row r="122" spans="10:15" x14ac:dyDescent="0.25">
      <c r="J122" s="171">
        <v>41955.882638888892</v>
      </c>
      <c r="K122" s="171">
        <v>41956.363194444442</v>
      </c>
      <c r="L122" s="156">
        <v>73</v>
      </c>
      <c r="M122" s="164" t="str">
        <f t="shared" si="6"/>
        <v>11/12/2014 21:11:00</v>
      </c>
      <c r="N122" s="164" t="str">
        <f t="shared" si="6"/>
        <v>11/13/2014 08:43:00</v>
      </c>
      <c r="O122" s="69" t="str">
        <f t="shared" si="7"/>
        <v xml:space="preserve">UPDATE Cycle SET Cycle_Start_Time = '11/12/2014 21:11:00', Cycle_End_Time ='11/13/2014 08:43:00' WHERE CycleId = 73; </v>
      </c>
    </row>
    <row r="123" spans="10:15" x14ac:dyDescent="0.25">
      <c r="J123" s="171">
        <v>41956.363888888889</v>
      </c>
      <c r="K123" s="171">
        <v>41956.930555555555</v>
      </c>
      <c r="L123" s="156">
        <v>74</v>
      </c>
      <c r="M123" s="164" t="str">
        <f t="shared" si="6"/>
        <v>11/13/2014 08:44:00</v>
      </c>
      <c r="N123" s="164" t="str">
        <f t="shared" si="6"/>
        <v>11/13/2014 22:20:00</v>
      </c>
      <c r="O123" s="69" t="str">
        <f t="shared" si="7"/>
        <v xml:space="preserve">UPDATE Cycle SET Cycle_Start_Time = '11/13/2014 08:44:00', Cycle_End_Time ='11/13/2014 22:20:00' WHERE CycleId = 74; </v>
      </c>
    </row>
    <row r="124" spans="10:15" x14ac:dyDescent="0.25">
      <c r="J124" s="171">
        <v>41956.931250000001</v>
      </c>
      <c r="K124" s="171">
        <v>41957.436805555553</v>
      </c>
      <c r="L124" s="156">
        <v>75</v>
      </c>
      <c r="M124" s="164" t="str">
        <f t="shared" si="6"/>
        <v>11/13/2014 22:21:00</v>
      </c>
      <c r="N124" s="164" t="str">
        <f t="shared" si="6"/>
        <v>11/14/2014 10:29:00</v>
      </c>
      <c r="O124" s="69" t="str">
        <f t="shared" si="7"/>
        <v xml:space="preserve">UPDATE Cycle SET Cycle_Start_Time = '11/13/2014 22:21:00', Cycle_End_Time ='11/14/2014 10:29:00' WHERE CycleId = 75; </v>
      </c>
    </row>
    <row r="125" spans="10:15" x14ac:dyDescent="0.25">
      <c r="J125" s="171">
        <v>41957.4375</v>
      </c>
      <c r="K125" s="171">
        <v>41958.96875</v>
      </c>
      <c r="L125" s="156">
        <v>76</v>
      </c>
      <c r="M125" s="164" t="str">
        <f t="shared" si="6"/>
        <v>11/14/2014 10:30:00</v>
      </c>
      <c r="N125" s="164" t="str">
        <f t="shared" si="6"/>
        <v>11/15/2014 23:15:00</v>
      </c>
      <c r="O125" s="69" t="str">
        <f t="shared" si="7"/>
        <v xml:space="preserve">UPDATE Cycle SET Cycle_Start_Time = '11/14/2014 10:30:00', Cycle_End_Time ='11/15/2014 23:15:00' WHERE CycleId = 76; </v>
      </c>
    </row>
    <row r="126" spans="10:15" x14ac:dyDescent="0.25">
      <c r="J126" s="171">
        <v>41958.969444444447</v>
      </c>
      <c r="K126" s="171">
        <v>41959.493055555555</v>
      </c>
      <c r="L126" s="156">
        <v>77</v>
      </c>
      <c r="M126" s="164" t="str">
        <f t="shared" si="6"/>
        <v>11/15/2014 23:16:00</v>
      </c>
      <c r="N126" s="164" t="str">
        <f t="shared" si="6"/>
        <v>11/16/2014 11:50:00</v>
      </c>
      <c r="O126" s="69" t="str">
        <f t="shared" si="7"/>
        <v xml:space="preserve">UPDATE Cycle SET Cycle_Start_Time = '11/15/2014 23:16:00', Cycle_End_Time ='11/16/2014 11:50:00' WHERE CycleId = 77; </v>
      </c>
    </row>
    <row r="127" spans="10:15" x14ac:dyDescent="0.25">
      <c r="J127" s="171">
        <v>41959.493750000001</v>
      </c>
      <c r="K127" s="171">
        <v>41960.114583333336</v>
      </c>
      <c r="L127" s="156">
        <v>78</v>
      </c>
      <c r="M127" s="164" t="str">
        <f t="shared" si="6"/>
        <v>11/16/2014 11:51:00</v>
      </c>
      <c r="N127" s="164" t="str">
        <f t="shared" si="6"/>
        <v>11/17/2014 02:45:00</v>
      </c>
      <c r="O127" s="69" t="str">
        <f t="shared" si="7"/>
        <v xml:space="preserve">UPDATE Cycle SET Cycle_Start_Time = '11/16/2014 11:51:00', Cycle_End_Time ='11/17/2014 02:45:00' WHERE CycleId = 78; </v>
      </c>
    </row>
    <row r="128" spans="10:15" x14ac:dyDescent="0.25">
      <c r="J128" s="171">
        <v>41960.115277777775</v>
      </c>
      <c r="K128" s="171">
        <v>41960.597222222219</v>
      </c>
      <c r="L128" s="156">
        <v>79</v>
      </c>
      <c r="M128" s="164" t="str">
        <f t="shared" si="6"/>
        <v>11/17/2014 02:46:00</v>
      </c>
      <c r="N128" s="164" t="str">
        <f t="shared" si="6"/>
        <v>11/17/2014 14:20:00</v>
      </c>
      <c r="O128" s="69" t="str">
        <f t="shared" si="7"/>
        <v xml:space="preserve">UPDATE Cycle SET Cycle_Start_Time = '11/17/2014 02:46:00', Cycle_End_Time ='11/17/2014 14:20:00' WHERE CycleId = 79; </v>
      </c>
    </row>
    <row r="129" spans="10:15" x14ac:dyDescent="0.25">
      <c r="J129" s="171">
        <v>41960.597916666666</v>
      </c>
      <c r="K129" s="171">
        <v>41961.109722222223</v>
      </c>
      <c r="L129" s="156">
        <v>80</v>
      </c>
      <c r="M129" s="164" t="str">
        <f t="shared" si="6"/>
        <v>11/17/2014 14:21:00</v>
      </c>
      <c r="N129" s="164" t="str">
        <f t="shared" si="6"/>
        <v>11/18/2014 02:38:00</v>
      </c>
      <c r="O129" s="69" t="str">
        <f t="shared" si="7"/>
        <v xml:space="preserve">UPDATE Cycle SET Cycle_Start_Time = '11/17/2014 14:21:00', Cycle_End_Time ='11/18/2014 02:38:00' WHERE CycleId = 80; </v>
      </c>
    </row>
    <row r="130" spans="10:15" x14ac:dyDescent="0.25">
      <c r="J130" s="171">
        <v>41961.11041666667</v>
      </c>
      <c r="K130" s="171">
        <v>41961.580555555556</v>
      </c>
      <c r="L130" s="156">
        <v>81</v>
      </c>
      <c r="M130" s="164" t="str">
        <f t="shared" si="6"/>
        <v>11/18/2014 02:39:00</v>
      </c>
      <c r="N130" s="164" t="str">
        <f t="shared" si="6"/>
        <v>11/18/2014 13:56:00</v>
      </c>
      <c r="O130" s="69" t="str">
        <f t="shared" si="7"/>
        <v xml:space="preserve">UPDATE Cycle SET Cycle_Start_Time = '11/18/2014 02:39:00', Cycle_End_Time ='11/18/2014 13:56:00' WHERE CycleId = 81; </v>
      </c>
    </row>
    <row r="131" spans="10:15" x14ac:dyDescent="0.25">
      <c r="J131" s="171">
        <v>41961.581250000003</v>
      </c>
      <c r="K131" s="171">
        <v>41962.275694444441</v>
      </c>
      <c r="L131" s="156">
        <v>82</v>
      </c>
      <c r="M131" s="164" t="str">
        <f t="shared" si="6"/>
        <v>11/18/2014 13:57:00</v>
      </c>
      <c r="N131" s="164" t="str">
        <f t="shared" si="6"/>
        <v>11/19/2014 06:37:00</v>
      </c>
      <c r="O131" s="69" t="str">
        <f t="shared" si="7"/>
        <v xml:space="preserve">UPDATE Cycle SET Cycle_Start_Time = '11/18/2014 13:57:00', Cycle_End_Time ='11/19/2014 06:37:00' WHERE CycleId = 82; </v>
      </c>
    </row>
    <row r="132" spans="10:15" x14ac:dyDescent="0.25">
      <c r="J132" s="171">
        <v>41962.276388888888</v>
      </c>
      <c r="K132" s="171">
        <v>41962.840277777781</v>
      </c>
      <c r="L132" s="156">
        <v>83</v>
      </c>
      <c r="M132" s="164" t="str">
        <f t="shared" si="6"/>
        <v>11/19/2014 06:38:00</v>
      </c>
      <c r="N132" s="164" t="str">
        <f t="shared" si="6"/>
        <v>11/19/2014 20:10:00</v>
      </c>
      <c r="O132" s="69" t="str">
        <f t="shared" si="7"/>
        <v xml:space="preserve">UPDATE Cycle SET Cycle_Start_Time = '11/19/2014 06:38:00', Cycle_End_Time ='11/19/2014 20:10:00' WHERE CycleId = 83; </v>
      </c>
    </row>
    <row r="133" spans="10:15" x14ac:dyDescent="0.25">
      <c r="J133" s="171">
        <v>41962.84097222222</v>
      </c>
      <c r="K133" s="171">
        <v>41963.454861111109</v>
      </c>
      <c r="L133" s="156">
        <v>84</v>
      </c>
      <c r="M133" s="164" t="str">
        <f t="shared" si="6"/>
        <v>11/19/2014 20:11:00</v>
      </c>
      <c r="N133" s="164" t="str">
        <f t="shared" si="6"/>
        <v>11/20/2014 10:55:00</v>
      </c>
      <c r="O133" s="69" t="str">
        <f t="shared" si="7"/>
        <v xml:space="preserve">UPDATE Cycle SET Cycle_Start_Time = '11/19/2014 20:11:00', Cycle_End_Time ='11/20/2014 10:55:00' WHERE CycleId = 84; </v>
      </c>
    </row>
    <row r="134" spans="10:15" x14ac:dyDescent="0.25">
      <c r="J134" s="171">
        <v>41963.455555555556</v>
      </c>
      <c r="K134" s="171">
        <v>41963.847222222219</v>
      </c>
      <c r="L134" s="156">
        <v>85</v>
      </c>
      <c r="M134" s="164" t="str">
        <f t="shared" si="6"/>
        <v>11/20/2014 10:56:00</v>
      </c>
      <c r="N134" s="164" t="str">
        <f t="shared" si="6"/>
        <v>11/20/2014 20:20:00</v>
      </c>
      <c r="O134" s="69" t="str">
        <f t="shared" si="7"/>
        <v xml:space="preserve">UPDATE Cycle SET Cycle_Start_Time = '11/20/2014 10:56:00', Cycle_End_Time ='11/20/2014 20:20:00' WHERE CycleId = 85; </v>
      </c>
    </row>
    <row r="135" spans="10:15" x14ac:dyDescent="0.25">
      <c r="J135" s="171">
        <v>41963.847916666666</v>
      </c>
      <c r="K135" s="171">
        <v>41964.465277777781</v>
      </c>
      <c r="L135" s="156">
        <v>86</v>
      </c>
      <c r="M135" s="164" t="str">
        <f t="shared" si="6"/>
        <v>11/20/2014 20:21:00</v>
      </c>
      <c r="N135" s="164" t="str">
        <f t="shared" si="6"/>
        <v>11/21/2014 11:10:00</v>
      </c>
      <c r="O135" s="69" t="str">
        <f t="shared" si="7"/>
        <v xml:space="preserve">UPDATE Cycle SET Cycle_Start_Time = '11/20/2014 20:21:00', Cycle_End_Time ='11/21/2014 11:10:00' WHERE CycleId = 86; </v>
      </c>
    </row>
    <row r="136" spans="10:15" x14ac:dyDescent="0.25">
      <c r="J136" s="171">
        <v>41964.46597222222</v>
      </c>
      <c r="K136" s="171">
        <v>41965.395833333336</v>
      </c>
      <c r="L136" s="156">
        <v>87</v>
      </c>
      <c r="M136" s="164" t="str">
        <f t="shared" si="6"/>
        <v>11/21/2014 11:11:00</v>
      </c>
      <c r="N136" s="164" t="str">
        <f t="shared" si="6"/>
        <v>11/22/2014 09:30:00</v>
      </c>
      <c r="O136" s="69" t="str">
        <f t="shared" si="7"/>
        <v xml:space="preserve">UPDATE Cycle SET Cycle_Start_Time = '11/21/2014 11:11:00', Cycle_End_Time ='11/22/2014 09:30:00' WHERE CycleId = 87; </v>
      </c>
    </row>
    <row r="137" spans="10:15" x14ac:dyDescent="0.25">
      <c r="J137" s="171">
        <v>41965.396527777775</v>
      </c>
      <c r="K137" s="171">
        <v>41965.815972222219</v>
      </c>
      <c r="L137" s="156">
        <v>88</v>
      </c>
      <c r="M137" s="164" t="str">
        <f t="shared" si="6"/>
        <v>11/22/2014 09:31:00</v>
      </c>
      <c r="N137" s="164" t="str">
        <f t="shared" si="6"/>
        <v>11/22/2014 19:35:00</v>
      </c>
      <c r="O137" s="69" t="str">
        <f t="shared" si="7"/>
        <v xml:space="preserve">UPDATE Cycle SET Cycle_Start_Time = '11/22/2014 09:31:00', Cycle_End_Time ='11/22/2014 19:35:00' WHERE CycleId = 88; </v>
      </c>
    </row>
    <row r="138" spans="10:15" x14ac:dyDescent="0.25">
      <c r="J138" s="171">
        <v>41965.816666666666</v>
      </c>
      <c r="K138" s="171">
        <v>41966.450694444444</v>
      </c>
      <c r="L138" s="156">
        <v>89</v>
      </c>
      <c r="M138" s="164" t="str">
        <f t="shared" si="6"/>
        <v>11/22/2014 19:36:00</v>
      </c>
      <c r="N138" s="164" t="str">
        <f t="shared" si="6"/>
        <v>11/23/2014 10:49:00</v>
      </c>
      <c r="O138" s="69" t="str">
        <f t="shared" si="7"/>
        <v xml:space="preserve">UPDATE Cycle SET Cycle_Start_Time = '11/22/2014 19:36:00', Cycle_End_Time ='11/23/2014 10:49:00' WHERE CycleId = 89; </v>
      </c>
    </row>
    <row r="139" spans="10:15" x14ac:dyDescent="0.25">
      <c r="J139" s="171">
        <v>41966.451388888891</v>
      </c>
      <c r="K139" s="171">
        <v>41966.979166666664</v>
      </c>
      <c r="L139" s="156">
        <v>90</v>
      </c>
      <c r="M139" s="164" t="str">
        <f t="shared" ref="M139:N202" si="8">IF(J139="","",TEXT(J139,"mm/dd/yyyy hh:mm:ss"))</f>
        <v>11/23/2014 10:50:00</v>
      </c>
      <c r="N139" s="164" t="str">
        <f t="shared" si="8"/>
        <v>11/23/2014 23:30:00</v>
      </c>
      <c r="O139" s="69" t="str">
        <f t="shared" ref="O139:O202" si="9">$R$73&amp;M139&amp;"', Cycle_End_Time ='"&amp;N139&amp;"' WHERE CycleId = "&amp;L139&amp;"; "</f>
        <v xml:space="preserve">UPDATE Cycle SET Cycle_Start_Time = '11/23/2014 10:50:00', Cycle_End_Time ='11/23/2014 23:30:00' WHERE CycleId = 90; </v>
      </c>
    </row>
    <row r="140" spans="10:15" x14ac:dyDescent="0.25">
      <c r="J140" s="171">
        <v>41966.979861111111</v>
      </c>
      <c r="K140" s="171">
        <v>41967.513888888891</v>
      </c>
      <c r="L140" s="156">
        <v>91</v>
      </c>
      <c r="M140" s="164" t="str">
        <f t="shared" si="8"/>
        <v>11/23/2014 23:31:00</v>
      </c>
      <c r="N140" s="164" t="str">
        <f t="shared" si="8"/>
        <v>11/24/2014 12:20:00</v>
      </c>
      <c r="O140" s="69" t="str">
        <f t="shared" si="9"/>
        <v xml:space="preserve">UPDATE Cycle SET Cycle_Start_Time = '11/23/2014 23:31:00', Cycle_End_Time ='11/24/2014 12:20:00' WHERE CycleId = 91; </v>
      </c>
    </row>
    <row r="141" spans="10:15" x14ac:dyDescent="0.25">
      <c r="J141" s="171">
        <v>41967.51458333333</v>
      </c>
      <c r="K141" s="171">
        <v>41968.104166666664</v>
      </c>
      <c r="L141" s="156">
        <v>92</v>
      </c>
      <c r="M141" s="164" t="str">
        <f t="shared" si="8"/>
        <v>11/24/2014 12:21:00</v>
      </c>
      <c r="N141" s="164" t="str">
        <f t="shared" si="8"/>
        <v>11/25/2014 02:30:00</v>
      </c>
      <c r="O141" s="69" t="str">
        <f t="shared" si="9"/>
        <v xml:space="preserve">UPDATE Cycle SET Cycle_Start_Time = '11/24/2014 12:21:00', Cycle_End_Time ='11/25/2014 02:30:00' WHERE CycleId = 92; </v>
      </c>
    </row>
    <row r="142" spans="10:15" x14ac:dyDescent="0.25">
      <c r="J142" s="171">
        <v>41968.104861111111</v>
      </c>
      <c r="K142" s="171">
        <v>41968.621527777781</v>
      </c>
      <c r="L142" s="156">
        <v>93</v>
      </c>
      <c r="M142" s="164" t="str">
        <f t="shared" si="8"/>
        <v>11/25/2014 02:31:00</v>
      </c>
      <c r="N142" s="164" t="str">
        <f t="shared" si="8"/>
        <v>11/25/2014 14:55:00</v>
      </c>
      <c r="O142" s="69" t="str">
        <f t="shared" si="9"/>
        <v xml:space="preserve">UPDATE Cycle SET Cycle_Start_Time = '11/25/2014 02:31:00', Cycle_End_Time ='11/25/2014 14:55:00' WHERE CycleId = 93; </v>
      </c>
    </row>
    <row r="143" spans="10:15" x14ac:dyDescent="0.25">
      <c r="J143" s="171">
        <v>41968.62222222222</v>
      </c>
      <c r="K143" s="171">
        <v>41969.170138888891</v>
      </c>
      <c r="L143" s="156">
        <v>94</v>
      </c>
      <c r="M143" s="164" t="str">
        <f t="shared" si="8"/>
        <v>11/25/2014 14:56:00</v>
      </c>
      <c r="N143" s="164" t="str">
        <f t="shared" si="8"/>
        <v>11/26/2014 04:05:00</v>
      </c>
      <c r="O143" s="69" t="str">
        <f t="shared" si="9"/>
        <v xml:space="preserve">UPDATE Cycle SET Cycle_Start_Time = '11/25/2014 14:56:00', Cycle_End_Time ='11/26/2014 04:05:00' WHERE CycleId = 94; </v>
      </c>
    </row>
    <row r="144" spans="10:15" x14ac:dyDescent="0.25">
      <c r="J144" s="171">
        <v>41969.17083333333</v>
      </c>
      <c r="K144" s="171">
        <v>41969.712500000001</v>
      </c>
      <c r="L144" s="156">
        <v>95</v>
      </c>
      <c r="M144" s="164" t="str">
        <f t="shared" si="8"/>
        <v>11/26/2014 04:06:00</v>
      </c>
      <c r="N144" s="164" t="str">
        <f t="shared" si="8"/>
        <v>11/26/2014 17:06:00</v>
      </c>
      <c r="O144" s="69" t="str">
        <f t="shared" si="9"/>
        <v xml:space="preserve">UPDATE Cycle SET Cycle_Start_Time = '11/26/2014 04:06:00', Cycle_End_Time ='11/26/2014 17:06:00' WHERE CycleId = 95; </v>
      </c>
    </row>
    <row r="145" spans="10:15" x14ac:dyDescent="0.25">
      <c r="J145" s="171">
        <v>41969.713194444441</v>
      </c>
      <c r="K145" s="171">
        <v>41970.190972222219</v>
      </c>
      <c r="L145" s="156">
        <v>96</v>
      </c>
      <c r="M145" s="164" t="str">
        <f t="shared" si="8"/>
        <v>11/26/2014 17:07:00</v>
      </c>
      <c r="N145" s="164" t="str">
        <f t="shared" si="8"/>
        <v>11/27/2014 04:35:00</v>
      </c>
      <c r="O145" s="69" t="str">
        <f t="shared" si="9"/>
        <v xml:space="preserve">UPDATE Cycle SET Cycle_Start_Time = '11/26/2014 17:07:00', Cycle_End_Time ='11/27/2014 04:35:00' WHERE CycleId = 96; </v>
      </c>
    </row>
    <row r="146" spans="10:15" x14ac:dyDescent="0.25">
      <c r="J146" s="171">
        <v>41970.191666666666</v>
      </c>
      <c r="K146" s="171">
        <v>41970.784722222219</v>
      </c>
      <c r="L146" s="156">
        <v>97</v>
      </c>
      <c r="M146" s="164" t="str">
        <f t="shared" si="8"/>
        <v>11/27/2014 04:36:00</v>
      </c>
      <c r="N146" s="164" t="str">
        <f t="shared" si="8"/>
        <v>11/27/2014 18:50:00</v>
      </c>
      <c r="O146" s="69" t="str">
        <f t="shared" si="9"/>
        <v xml:space="preserve">UPDATE Cycle SET Cycle_Start_Time = '11/27/2014 04:36:00', Cycle_End_Time ='11/27/2014 18:50:00' WHERE CycleId = 97; </v>
      </c>
    </row>
    <row r="147" spans="10:15" x14ac:dyDescent="0.25">
      <c r="J147" s="171">
        <v>41970.785416666666</v>
      </c>
      <c r="K147" s="171">
        <v>41971.219444444447</v>
      </c>
      <c r="L147" s="156">
        <v>98</v>
      </c>
      <c r="M147" s="164" t="str">
        <f t="shared" si="8"/>
        <v>11/27/2014 18:51:00</v>
      </c>
      <c r="N147" s="164" t="str">
        <f t="shared" si="8"/>
        <v>11/28/2014 05:16:00</v>
      </c>
      <c r="O147" s="69" t="str">
        <f t="shared" si="9"/>
        <v xml:space="preserve">UPDATE Cycle SET Cycle_Start_Time = '11/27/2014 18:51:00', Cycle_End_Time ='11/28/2014 05:16:00' WHERE CycleId = 98; </v>
      </c>
    </row>
    <row r="148" spans="10:15" x14ac:dyDescent="0.25">
      <c r="J148" s="171">
        <v>41971.220833333333</v>
      </c>
      <c r="K148" s="171">
        <v>41971.722222222219</v>
      </c>
      <c r="L148" s="156">
        <v>99</v>
      </c>
      <c r="M148" s="164" t="str">
        <f t="shared" si="8"/>
        <v>11/28/2014 05:18:00</v>
      </c>
      <c r="N148" s="164" t="str">
        <f t="shared" si="8"/>
        <v>11/28/2014 17:20:00</v>
      </c>
      <c r="O148" s="69" t="str">
        <f t="shared" si="9"/>
        <v xml:space="preserve">UPDATE Cycle SET Cycle_Start_Time = '11/28/2014 05:18:00', Cycle_End_Time ='11/28/2014 17:20:00' WHERE CycleId = 99; </v>
      </c>
    </row>
    <row r="149" spans="10:15" x14ac:dyDescent="0.25">
      <c r="J149" s="171">
        <v>41971.722916666666</v>
      </c>
      <c r="K149" s="171">
        <v>41972.286111111112</v>
      </c>
      <c r="L149" s="156">
        <v>100</v>
      </c>
      <c r="M149" s="164" t="str">
        <f t="shared" si="8"/>
        <v>11/28/2014 17:21:00</v>
      </c>
      <c r="N149" s="164" t="str">
        <f t="shared" si="8"/>
        <v>11/29/2014 06:52:00</v>
      </c>
      <c r="O149" s="69" t="str">
        <f t="shared" si="9"/>
        <v xml:space="preserve">UPDATE Cycle SET Cycle_Start_Time = '11/28/2014 17:21:00', Cycle_End_Time ='11/29/2014 06:52:00' WHERE CycleId = 100; </v>
      </c>
    </row>
    <row r="150" spans="10:15" x14ac:dyDescent="0.25">
      <c r="J150" s="171">
        <v>41972.286805555559</v>
      </c>
      <c r="K150" s="171">
        <v>41972.947916666664</v>
      </c>
      <c r="L150" s="156">
        <v>101</v>
      </c>
      <c r="M150" s="164" t="str">
        <f t="shared" si="8"/>
        <v>11/29/2014 06:53:00</v>
      </c>
      <c r="N150" s="164" t="str">
        <f t="shared" si="8"/>
        <v>11/29/2014 22:45:00</v>
      </c>
      <c r="O150" s="69" t="str">
        <f t="shared" si="9"/>
        <v xml:space="preserve">UPDATE Cycle SET Cycle_Start_Time = '11/29/2014 06:53:00', Cycle_End_Time ='11/29/2014 22:45:00' WHERE CycleId = 101; </v>
      </c>
    </row>
    <row r="151" spans="10:15" x14ac:dyDescent="0.25">
      <c r="J151" s="171">
        <v>41972.948611111111</v>
      </c>
      <c r="K151" s="171">
        <v>41973.493055555555</v>
      </c>
      <c r="L151" s="156">
        <v>102</v>
      </c>
      <c r="M151" s="164" t="str">
        <f t="shared" si="8"/>
        <v>11/29/2014 22:46:00</v>
      </c>
      <c r="N151" s="164" t="str">
        <f t="shared" si="8"/>
        <v>11/30/2014 11:50:00</v>
      </c>
      <c r="O151" s="69" t="str">
        <f t="shared" si="9"/>
        <v xml:space="preserve">UPDATE Cycle SET Cycle_Start_Time = '11/29/2014 22:46:00', Cycle_End_Time ='11/30/2014 11:50:00' WHERE CycleId = 102; </v>
      </c>
    </row>
    <row r="152" spans="10:15" x14ac:dyDescent="0.25">
      <c r="J152" s="171">
        <v>41973.493750000001</v>
      </c>
      <c r="K152" s="171">
        <v>41974.038194444445</v>
      </c>
      <c r="L152" s="156">
        <v>103</v>
      </c>
      <c r="M152" s="164" t="str">
        <f t="shared" si="8"/>
        <v>11/30/2014 11:51:00</v>
      </c>
      <c r="N152" s="164" t="str">
        <f t="shared" si="8"/>
        <v>12/01/2014 00:55:00</v>
      </c>
      <c r="O152" s="69" t="str">
        <f t="shared" si="9"/>
        <v xml:space="preserve">UPDATE Cycle SET Cycle_Start_Time = '11/30/2014 11:51:00', Cycle_End_Time ='12/01/2014 00:55:00' WHERE CycleId = 103; </v>
      </c>
    </row>
    <row r="153" spans="10:15" x14ac:dyDescent="0.25">
      <c r="J153" s="171">
        <v>41974.038888888892</v>
      </c>
      <c r="K153" s="171">
        <v>41974.663194444445</v>
      </c>
      <c r="L153" s="156">
        <v>104</v>
      </c>
      <c r="M153" s="164" t="str">
        <f t="shared" si="8"/>
        <v>12/01/2014 00:56:00</v>
      </c>
      <c r="N153" s="164" t="str">
        <f t="shared" si="8"/>
        <v>12/01/2014 15:55:00</v>
      </c>
      <c r="O153" s="69" t="str">
        <f t="shared" si="9"/>
        <v xml:space="preserve">UPDATE Cycle SET Cycle_Start_Time = '12/01/2014 00:56:00', Cycle_End_Time ='12/01/2014 15:55:00' WHERE CycleId = 104; </v>
      </c>
    </row>
    <row r="154" spans="10:15" x14ac:dyDescent="0.25">
      <c r="J154" s="171">
        <v>41974.663888888892</v>
      </c>
      <c r="K154" s="171">
        <v>41975.138888888891</v>
      </c>
      <c r="L154" s="156">
        <v>105</v>
      </c>
      <c r="M154" s="164" t="str">
        <f t="shared" si="8"/>
        <v>12/01/2014 15:56:00</v>
      </c>
      <c r="N154" s="164" t="str">
        <f t="shared" si="8"/>
        <v>12/02/2014 03:20:00</v>
      </c>
      <c r="O154" s="69" t="str">
        <f t="shared" si="9"/>
        <v xml:space="preserve">UPDATE Cycle SET Cycle_Start_Time = '12/01/2014 15:56:00', Cycle_End_Time ='12/02/2014 03:20:00' WHERE CycleId = 105; </v>
      </c>
    </row>
    <row r="155" spans="10:15" x14ac:dyDescent="0.25">
      <c r="J155" s="171">
        <v>41943.979861111111</v>
      </c>
      <c r="K155" s="171">
        <v>41944.465277777781</v>
      </c>
      <c r="L155" s="156">
        <v>106</v>
      </c>
      <c r="M155" s="164" t="str">
        <f t="shared" si="8"/>
        <v>10/31/2014 23:31:00</v>
      </c>
      <c r="N155" s="164" t="str">
        <f t="shared" si="8"/>
        <v>11/01/2014 11:10:00</v>
      </c>
      <c r="O155" s="69" t="str">
        <f t="shared" si="9"/>
        <v xml:space="preserve">UPDATE Cycle SET Cycle_Start_Time = '10/31/2014 23:31:00', Cycle_End_Time ='11/01/2014 11:10:00' WHERE CycleId = 106; </v>
      </c>
    </row>
    <row r="156" spans="10:15" x14ac:dyDescent="0.25">
      <c r="J156" s="171">
        <v>41944.46597222222</v>
      </c>
      <c r="K156" s="171">
        <v>41945.02847222222</v>
      </c>
      <c r="L156" s="156">
        <v>107</v>
      </c>
      <c r="M156" s="164" t="str">
        <f t="shared" si="8"/>
        <v>11/01/2014 11:11:00</v>
      </c>
      <c r="N156" s="164" t="str">
        <f t="shared" si="8"/>
        <v>11/02/2014 00:41:00</v>
      </c>
      <c r="O156" s="69" t="str">
        <f t="shared" si="9"/>
        <v xml:space="preserve">UPDATE Cycle SET Cycle_Start_Time = '11/01/2014 11:11:00', Cycle_End_Time ='11/02/2014 00:41:00' WHERE CycleId = 107; </v>
      </c>
    </row>
    <row r="157" spans="10:15" x14ac:dyDescent="0.25">
      <c r="J157" s="171">
        <v>41945.029166666667</v>
      </c>
      <c r="K157" s="171">
        <v>41947.090277777781</v>
      </c>
      <c r="L157" s="156">
        <v>108</v>
      </c>
      <c r="M157" s="164" t="str">
        <f t="shared" si="8"/>
        <v>11/02/2014 00:42:00</v>
      </c>
      <c r="N157" s="164" t="str">
        <f t="shared" si="8"/>
        <v>11/04/2014 02:10:00</v>
      </c>
      <c r="O157" s="69" t="str">
        <f t="shared" si="9"/>
        <v xml:space="preserve">UPDATE Cycle SET Cycle_Start_Time = '11/02/2014 00:42:00', Cycle_End_Time ='11/04/2014 02:10:00' WHERE CycleId = 108; </v>
      </c>
    </row>
    <row r="158" spans="10:15" x14ac:dyDescent="0.25">
      <c r="J158" s="171">
        <v>41947.09097222222</v>
      </c>
      <c r="K158" s="171">
        <v>41947.583333333336</v>
      </c>
      <c r="L158" s="156">
        <v>109</v>
      </c>
      <c r="M158" s="164" t="str">
        <f t="shared" si="8"/>
        <v>11/04/2014 02:11:00</v>
      </c>
      <c r="N158" s="164" t="str">
        <f t="shared" si="8"/>
        <v>11/04/2014 14:00:00</v>
      </c>
      <c r="O158" s="69" t="str">
        <f t="shared" si="9"/>
        <v xml:space="preserve">UPDATE Cycle SET Cycle_Start_Time = '11/04/2014 02:11:00', Cycle_End_Time ='11/04/2014 14:00:00' WHERE CycleId = 109; </v>
      </c>
    </row>
    <row r="159" spans="10:15" x14ac:dyDescent="0.25">
      <c r="J159" s="171">
        <v>41947.584027777775</v>
      </c>
      <c r="K159" s="171">
        <v>41948.570138888892</v>
      </c>
      <c r="L159" s="156">
        <v>110</v>
      </c>
      <c r="M159" s="164" t="str">
        <f t="shared" si="8"/>
        <v>11/04/2014 14:01:00</v>
      </c>
      <c r="N159" s="164" t="str">
        <f t="shared" si="8"/>
        <v>11/05/2014 13:41:00</v>
      </c>
      <c r="O159" s="69" t="str">
        <f t="shared" si="9"/>
        <v xml:space="preserve">UPDATE Cycle SET Cycle_Start_Time = '11/04/2014 14:01:00', Cycle_End_Time ='11/05/2014 13:41:00' WHERE CycleId = 110; </v>
      </c>
    </row>
    <row r="160" spans="10:15" x14ac:dyDescent="0.25">
      <c r="J160" s="171">
        <v>41948.570833333331</v>
      </c>
      <c r="K160" s="171">
        <v>41949.138888888891</v>
      </c>
      <c r="L160" s="156">
        <v>111</v>
      </c>
      <c r="M160" s="164" t="str">
        <f t="shared" si="8"/>
        <v>11/05/2014 13:42:00</v>
      </c>
      <c r="N160" s="164" t="str">
        <f t="shared" si="8"/>
        <v>11/06/2014 03:20:00</v>
      </c>
      <c r="O160" s="69" t="str">
        <f t="shared" si="9"/>
        <v xml:space="preserve">UPDATE Cycle SET Cycle_Start_Time = '11/05/2014 13:42:00', Cycle_End_Time ='11/06/2014 03:20:00' WHERE CycleId = 111; </v>
      </c>
    </row>
    <row r="161" spans="10:15" x14ac:dyDescent="0.25">
      <c r="J161" s="171">
        <v>41949.13958333333</v>
      </c>
      <c r="K161" s="171">
        <v>41949.769444444442</v>
      </c>
      <c r="L161" s="156">
        <v>112</v>
      </c>
      <c r="M161" s="164" t="str">
        <f t="shared" si="8"/>
        <v>11/06/2014 03:21:00</v>
      </c>
      <c r="N161" s="164" t="str">
        <f t="shared" si="8"/>
        <v>11/06/2014 18:28:00</v>
      </c>
      <c r="O161" s="69" t="str">
        <f t="shared" si="9"/>
        <v xml:space="preserve">UPDATE Cycle SET Cycle_Start_Time = '11/06/2014 03:21:00', Cycle_End_Time ='11/06/2014 18:28:00' WHERE CycleId = 112; </v>
      </c>
    </row>
    <row r="162" spans="10:15" x14ac:dyDescent="0.25">
      <c r="J162" s="171">
        <v>41949.770138888889</v>
      </c>
      <c r="K162" s="171">
        <v>41950.450694444444</v>
      </c>
      <c r="L162" s="156">
        <v>113</v>
      </c>
      <c r="M162" s="164" t="str">
        <f t="shared" si="8"/>
        <v>11/06/2014 18:29:00</v>
      </c>
      <c r="N162" s="164" t="str">
        <f t="shared" si="8"/>
        <v>11/07/2014 10:49:00</v>
      </c>
      <c r="O162" s="69" t="str">
        <f t="shared" si="9"/>
        <v xml:space="preserve">UPDATE Cycle SET Cycle_Start_Time = '11/06/2014 18:29:00', Cycle_End_Time ='11/07/2014 10:49:00' WHERE CycleId = 113; </v>
      </c>
    </row>
    <row r="163" spans="10:15" x14ac:dyDescent="0.25">
      <c r="J163" s="171">
        <v>41950.451388888891</v>
      </c>
      <c r="K163" s="171">
        <v>41951.185416666667</v>
      </c>
      <c r="L163" s="156">
        <v>114</v>
      </c>
      <c r="M163" s="164" t="str">
        <f t="shared" si="8"/>
        <v>11/07/2014 10:50:00</v>
      </c>
      <c r="N163" s="164" t="str">
        <f t="shared" si="8"/>
        <v>11/08/2014 04:27:00</v>
      </c>
      <c r="O163" s="69" t="str">
        <f t="shared" si="9"/>
        <v xml:space="preserve">UPDATE Cycle SET Cycle_Start_Time = '11/07/2014 10:50:00', Cycle_End_Time ='11/08/2014 04:27:00' WHERE CycleId = 114; </v>
      </c>
    </row>
    <row r="164" spans="10:15" x14ac:dyDescent="0.25">
      <c r="J164" s="171">
        <v>41951.186111111114</v>
      </c>
      <c r="K164" s="171">
        <v>41951.57708333333</v>
      </c>
      <c r="L164" s="156">
        <v>115</v>
      </c>
      <c r="M164" s="164" t="str">
        <f t="shared" si="8"/>
        <v>11/08/2014 04:28:00</v>
      </c>
      <c r="N164" s="164" t="str">
        <f t="shared" si="8"/>
        <v>11/08/2014 13:51:00</v>
      </c>
      <c r="O164" s="69" t="str">
        <f t="shared" si="9"/>
        <v xml:space="preserve">UPDATE Cycle SET Cycle_Start_Time = '11/08/2014 04:28:00', Cycle_End_Time ='11/08/2014 13:51:00' WHERE CycleId = 115; </v>
      </c>
    </row>
    <row r="165" spans="10:15" x14ac:dyDescent="0.25">
      <c r="J165" s="171">
        <v>41951.577777777777</v>
      </c>
      <c r="K165" s="171">
        <v>41952.072916666664</v>
      </c>
      <c r="L165" s="156">
        <v>116</v>
      </c>
      <c r="M165" s="164" t="str">
        <f t="shared" si="8"/>
        <v>11/08/2014 13:52:00</v>
      </c>
      <c r="N165" s="164" t="str">
        <f t="shared" si="8"/>
        <v>11/09/2014 01:45:00</v>
      </c>
      <c r="O165" s="69" t="str">
        <f t="shared" si="9"/>
        <v xml:space="preserve">UPDATE Cycle SET Cycle_Start_Time = '11/08/2014 13:52:00', Cycle_End_Time ='11/09/2014 01:45:00' WHERE CycleId = 116; </v>
      </c>
    </row>
    <row r="166" spans="10:15" x14ac:dyDescent="0.25">
      <c r="J166" s="171">
        <v>41952.073611111111</v>
      </c>
      <c r="K166" s="171">
        <v>41952.663194444445</v>
      </c>
      <c r="L166" s="156">
        <v>117</v>
      </c>
      <c r="M166" s="164" t="str">
        <f t="shared" si="8"/>
        <v>11/09/2014 01:46:00</v>
      </c>
      <c r="N166" s="164" t="str">
        <f t="shared" si="8"/>
        <v>11/09/2014 15:55:00</v>
      </c>
      <c r="O166" s="69" t="str">
        <f t="shared" si="9"/>
        <v xml:space="preserve">UPDATE Cycle SET Cycle_Start_Time = '11/09/2014 01:46:00', Cycle_End_Time ='11/09/2014 15:55:00' WHERE CycleId = 117; </v>
      </c>
    </row>
    <row r="167" spans="10:15" x14ac:dyDescent="0.25">
      <c r="J167" s="171">
        <v>41952.663888888892</v>
      </c>
      <c r="K167" s="171">
        <v>41953.134722222225</v>
      </c>
      <c r="L167" s="156">
        <v>118</v>
      </c>
      <c r="M167" s="164" t="str">
        <f t="shared" si="8"/>
        <v>11/09/2014 15:56:00</v>
      </c>
      <c r="N167" s="164" t="str">
        <f t="shared" si="8"/>
        <v>11/10/2014 03:14:00</v>
      </c>
      <c r="O167" s="69" t="str">
        <f t="shared" si="9"/>
        <v xml:space="preserve">UPDATE Cycle SET Cycle_Start_Time = '11/09/2014 15:56:00', Cycle_End_Time ='11/10/2014 03:14:00' WHERE CycleId = 118; </v>
      </c>
    </row>
    <row r="168" spans="10:15" x14ac:dyDescent="0.25">
      <c r="J168" s="171">
        <v>41953.135416666664</v>
      </c>
      <c r="K168" s="171">
        <v>41953.668055555558</v>
      </c>
      <c r="L168" s="156">
        <v>119</v>
      </c>
      <c r="M168" s="164" t="str">
        <f t="shared" si="8"/>
        <v>11/10/2014 03:15:00</v>
      </c>
      <c r="N168" s="164" t="str">
        <f t="shared" si="8"/>
        <v>11/10/2014 16:02:00</v>
      </c>
      <c r="O168" s="69" t="str">
        <f t="shared" si="9"/>
        <v xml:space="preserve">UPDATE Cycle SET Cycle_Start_Time = '11/10/2014 03:15:00', Cycle_End_Time ='11/10/2014 16:02:00' WHERE CycleId = 119; </v>
      </c>
    </row>
    <row r="169" spans="10:15" x14ac:dyDescent="0.25">
      <c r="J169" s="171">
        <v>41953.668749999997</v>
      </c>
      <c r="K169" s="171">
        <v>41954.243055555555</v>
      </c>
      <c r="L169" s="156">
        <v>120</v>
      </c>
      <c r="M169" s="164" t="str">
        <f t="shared" si="8"/>
        <v>11/10/2014 16:03:00</v>
      </c>
      <c r="N169" s="164" t="str">
        <f t="shared" si="8"/>
        <v>11/11/2014 05:50:00</v>
      </c>
      <c r="O169" s="69" t="str">
        <f t="shared" si="9"/>
        <v xml:space="preserve">UPDATE Cycle SET Cycle_Start_Time = '11/10/2014 16:03:00', Cycle_End_Time ='11/11/2014 05:50:00' WHERE CycleId = 120; </v>
      </c>
    </row>
    <row r="170" spans="10:15" x14ac:dyDescent="0.25">
      <c r="J170" s="171">
        <v>41954.243750000001</v>
      </c>
      <c r="K170" s="171">
        <v>41954.802083333336</v>
      </c>
      <c r="L170" s="156">
        <v>121</v>
      </c>
      <c r="M170" s="164" t="str">
        <f t="shared" si="8"/>
        <v>11/11/2014 05:51:00</v>
      </c>
      <c r="N170" s="164" t="str">
        <f t="shared" si="8"/>
        <v>11/11/2014 19:15:00</v>
      </c>
      <c r="O170" s="69" t="str">
        <f t="shared" si="9"/>
        <v xml:space="preserve">UPDATE Cycle SET Cycle_Start_Time = '11/11/2014 05:51:00', Cycle_End_Time ='11/11/2014 19:15:00' WHERE CycleId = 121; </v>
      </c>
    </row>
    <row r="171" spans="10:15" x14ac:dyDescent="0.25">
      <c r="J171" s="171">
        <v>41954.803472222222</v>
      </c>
      <c r="K171" s="171">
        <v>41955.730555555558</v>
      </c>
      <c r="L171" s="156">
        <v>122</v>
      </c>
      <c r="M171" s="164" t="str">
        <f t="shared" si="8"/>
        <v>11/11/2014 19:17:00</v>
      </c>
      <c r="N171" s="164" t="str">
        <f t="shared" si="8"/>
        <v>11/12/2014 17:32:00</v>
      </c>
      <c r="O171" s="69" t="str">
        <f t="shared" si="9"/>
        <v xml:space="preserve">UPDATE Cycle SET Cycle_Start_Time = '11/11/2014 19:17:00', Cycle_End_Time ='11/12/2014 17:32:00' WHERE CycleId = 122; </v>
      </c>
    </row>
    <row r="172" spans="10:15" x14ac:dyDescent="0.25">
      <c r="J172" s="171">
        <v>41955.731249999997</v>
      </c>
      <c r="K172" s="171">
        <v>41956.215277777781</v>
      </c>
      <c r="L172" s="156">
        <v>123</v>
      </c>
      <c r="M172" s="164" t="str">
        <f t="shared" si="8"/>
        <v>11/12/2014 17:33:00</v>
      </c>
      <c r="N172" s="164" t="str">
        <f t="shared" si="8"/>
        <v>11/13/2014 05:10:00</v>
      </c>
      <c r="O172" s="69" t="str">
        <f t="shared" si="9"/>
        <v xml:space="preserve">UPDATE Cycle SET Cycle_Start_Time = '11/12/2014 17:33:00', Cycle_End_Time ='11/13/2014 05:10:00' WHERE CycleId = 123; </v>
      </c>
    </row>
    <row r="173" spans="10:15" x14ac:dyDescent="0.25">
      <c r="J173" s="171">
        <v>41956.21597222222</v>
      </c>
      <c r="K173" s="171">
        <v>41956.715277777781</v>
      </c>
      <c r="L173" s="156">
        <v>124</v>
      </c>
      <c r="M173" s="164" t="str">
        <f t="shared" si="8"/>
        <v>11/13/2014 05:11:00</v>
      </c>
      <c r="N173" s="164" t="str">
        <f t="shared" si="8"/>
        <v>11/13/2014 17:10:00</v>
      </c>
      <c r="O173" s="69" t="str">
        <f t="shared" si="9"/>
        <v xml:space="preserve">UPDATE Cycle SET Cycle_Start_Time = '11/13/2014 05:11:00', Cycle_End_Time ='11/13/2014 17:10:00' WHERE CycleId = 124; </v>
      </c>
    </row>
    <row r="174" spans="10:15" x14ac:dyDescent="0.25">
      <c r="J174" s="171">
        <v>41956.71597222222</v>
      </c>
      <c r="K174" s="171">
        <v>41957.263888888891</v>
      </c>
      <c r="L174" s="156">
        <v>125</v>
      </c>
      <c r="M174" s="164" t="str">
        <f t="shared" si="8"/>
        <v>11/13/2014 17:11:00</v>
      </c>
      <c r="N174" s="164" t="str">
        <f t="shared" si="8"/>
        <v>11/14/2014 06:20:00</v>
      </c>
      <c r="O174" s="69" t="str">
        <f t="shared" si="9"/>
        <v xml:space="preserve">UPDATE Cycle SET Cycle_Start_Time = '11/13/2014 17:11:00', Cycle_End_Time ='11/14/2014 06:20:00' WHERE CycleId = 125; </v>
      </c>
    </row>
    <row r="175" spans="10:15" x14ac:dyDescent="0.25">
      <c r="J175" s="171">
        <v>41957.26458333333</v>
      </c>
      <c r="K175" s="171">
        <v>41957.854166666664</v>
      </c>
      <c r="L175" s="156">
        <v>126</v>
      </c>
      <c r="M175" s="164" t="str">
        <f t="shared" si="8"/>
        <v>11/14/2014 06:21:00</v>
      </c>
      <c r="N175" s="164" t="str">
        <f t="shared" si="8"/>
        <v>11/14/2014 20:30:00</v>
      </c>
      <c r="O175" s="69" t="str">
        <f t="shared" si="9"/>
        <v xml:space="preserve">UPDATE Cycle SET Cycle_Start_Time = '11/14/2014 06:21:00', Cycle_End_Time ='11/14/2014 20:30:00' WHERE CycleId = 126; </v>
      </c>
    </row>
    <row r="176" spans="10:15" x14ac:dyDescent="0.25">
      <c r="J176" s="171">
        <v>41957.854861111111</v>
      </c>
      <c r="K176" s="171">
        <v>41958.659722222219</v>
      </c>
      <c r="L176" s="156">
        <v>127</v>
      </c>
      <c r="M176" s="164" t="str">
        <f t="shared" si="8"/>
        <v>11/14/2014 20:31:00</v>
      </c>
      <c r="N176" s="164" t="str">
        <f t="shared" si="8"/>
        <v>11/15/2014 15:50:00</v>
      </c>
      <c r="O176" s="69" t="str">
        <f t="shared" si="9"/>
        <v xml:space="preserve">UPDATE Cycle SET Cycle_Start_Time = '11/14/2014 20:31:00', Cycle_End_Time ='11/15/2014 15:50:00' WHERE CycleId = 127; </v>
      </c>
    </row>
    <row r="177" spans="10:15" x14ac:dyDescent="0.25">
      <c r="J177" s="171">
        <v>41958.660416666666</v>
      </c>
      <c r="K177" s="171">
        <v>41959.138194444444</v>
      </c>
      <c r="L177" s="156">
        <v>128</v>
      </c>
      <c r="M177" s="164" t="str">
        <f t="shared" si="8"/>
        <v>11/15/2014 15:51:00</v>
      </c>
      <c r="N177" s="164" t="str">
        <f t="shared" si="8"/>
        <v>11/16/2014 03:19:00</v>
      </c>
      <c r="O177" s="69" t="str">
        <f t="shared" si="9"/>
        <v xml:space="preserve">UPDATE Cycle SET Cycle_Start_Time = '11/15/2014 15:51:00', Cycle_End_Time ='11/16/2014 03:19:00' WHERE CycleId = 128; </v>
      </c>
    </row>
    <row r="178" spans="10:15" x14ac:dyDescent="0.25">
      <c r="J178" s="171">
        <v>41959.138888888891</v>
      </c>
      <c r="K178" s="171">
        <v>41959.75</v>
      </c>
      <c r="L178" s="156">
        <v>129</v>
      </c>
      <c r="M178" s="164" t="str">
        <f t="shared" si="8"/>
        <v>11/16/2014 03:20:00</v>
      </c>
      <c r="N178" s="164" t="str">
        <f t="shared" si="8"/>
        <v>11/16/2014 18:00:00</v>
      </c>
      <c r="O178" s="69" t="str">
        <f t="shared" si="9"/>
        <v xml:space="preserve">UPDATE Cycle SET Cycle_Start_Time = '11/16/2014 03:20:00', Cycle_End_Time ='11/16/2014 18:00:00' WHERE CycleId = 129; </v>
      </c>
    </row>
    <row r="179" spans="10:15" x14ac:dyDescent="0.25">
      <c r="J179" s="171">
        <v>41959.750694444447</v>
      </c>
      <c r="K179" s="171">
        <v>41960.286805555559</v>
      </c>
      <c r="L179" s="156">
        <v>130</v>
      </c>
      <c r="M179" s="164" t="str">
        <f t="shared" si="8"/>
        <v>11/16/2014 18:01:00</v>
      </c>
      <c r="N179" s="164" t="str">
        <f t="shared" si="8"/>
        <v>11/17/2014 06:53:00</v>
      </c>
      <c r="O179" s="69" t="str">
        <f t="shared" si="9"/>
        <v xml:space="preserve">UPDATE Cycle SET Cycle_Start_Time = '11/16/2014 18:01:00', Cycle_End_Time ='11/17/2014 06:53:00' WHERE CycleId = 130; </v>
      </c>
    </row>
    <row r="180" spans="10:15" x14ac:dyDescent="0.25">
      <c r="J180" s="171">
        <v>41960.287499999999</v>
      </c>
      <c r="K180" s="171">
        <v>41960.821527777778</v>
      </c>
      <c r="L180" s="156">
        <v>131</v>
      </c>
      <c r="M180" s="164" t="str">
        <f t="shared" si="8"/>
        <v>11/17/2014 06:54:00</v>
      </c>
      <c r="N180" s="164" t="str">
        <f t="shared" si="8"/>
        <v>11/17/2014 19:43:00</v>
      </c>
      <c r="O180" s="69" t="str">
        <f t="shared" si="9"/>
        <v xml:space="preserve">UPDATE Cycle SET Cycle_Start_Time = '11/17/2014 06:54:00', Cycle_End_Time ='11/17/2014 19:43:00' WHERE CycleId = 131; </v>
      </c>
    </row>
    <row r="181" spans="10:15" x14ac:dyDescent="0.25">
      <c r="J181" s="171">
        <v>41960.822222222225</v>
      </c>
      <c r="K181" s="171">
        <v>41961.263888888891</v>
      </c>
      <c r="L181" s="156">
        <v>132</v>
      </c>
      <c r="M181" s="164" t="str">
        <f t="shared" si="8"/>
        <v>11/17/2014 19:44:00</v>
      </c>
      <c r="N181" s="164" t="str">
        <f t="shared" si="8"/>
        <v>11/18/2014 06:20:00</v>
      </c>
      <c r="O181" s="69" t="str">
        <f t="shared" si="9"/>
        <v xml:space="preserve">UPDATE Cycle SET Cycle_Start_Time = '11/17/2014 19:44:00', Cycle_End_Time ='11/18/2014 06:20:00' WHERE CycleId = 132; </v>
      </c>
    </row>
    <row r="182" spans="10:15" x14ac:dyDescent="0.25">
      <c r="J182" s="171">
        <v>41961.26458333333</v>
      </c>
      <c r="K182" s="171">
        <v>41962.118055555555</v>
      </c>
      <c r="L182" s="156">
        <v>133</v>
      </c>
      <c r="M182" s="164" t="str">
        <f t="shared" si="8"/>
        <v>11/18/2014 06:21:00</v>
      </c>
      <c r="N182" s="164" t="str">
        <f t="shared" si="8"/>
        <v>11/19/2014 02:50:00</v>
      </c>
      <c r="O182" s="69" t="str">
        <f t="shared" si="9"/>
        <v xml:space="preserve">UPDATE Cycle SET Cycle_Start_Time = '11/18/2014 06:21:00', Cycle_End_Time ='11/19/2014 02:50:00' WHERE CycleId = 133; </v>
      </c>
    </row>
    <row r="183" spans="10:15" x14ac:dyDescent="0.25">
      <c r="J183" s="171">
        <v>41962.118750000001</v>
      </c>
      <c r="K183" s="171">
        <v>41962.689583333333</v>
      </c>
      <c r="L183" s="156">
        <v>134</v>
      </c>
      <c r="M183" s="164" t="str">
        <f t="shared" si="8"/>
        <v>11/19/2014 02:51:00</v>
      </c>
      <c r="N183" s="164" t="str">
        <f t="shared" si="8"/>
        <v>11/19/2014 16:33:00</v>
      </c>
      <c r="O183" s="69" t="str">
        <f t="shared" si="9"/>
        <v xml:space="preserve">UPDATE Cycle SET Cycle_Start_Time = '11/19/2014 02:51:00', Cycle_End_Time ='11/19/2014 16:33:00' WHERE CycleId = 134; </v>
      </c>
    </row>
    <row r="184" spans="10:15" x14ac:dyDescent="0.25">
      <c r="J184" s="171">
        <v>41962.69027777778</v>
      </c>
      <c r="K184" s="171">
        <v>41963.256944444445</v>
      </c>
      <c r="L184" s="156">
        <v>135</v>
      </c>
      <c r="M184" s="164" t="str">
        <f t="shared" si="8"/>
        <v>11/19/2014 16:34:00</v>
      </c>
      <c r="N184" s="164" t="str">
        <f t="shared" si="8"/>
        <v>11/20/2014 06:10:00</v>
      </c>
      <c r="O184" s="69" t="str">
        <f t="shared" si="9"/>
        <v xml:space="preserve">UPDATE Cycle SET Cycle_Start_Time = '11/19/2014 16:34:00', Cycle_End_Time ='11/20/2014 06:10:00' WHERE CycleId = 135; </v>
      </c>
    </row>
    <row r="185" spans="10:15" x14ac:dyDescent="0.25">
      <c r="J185" s="171">
        <v>41963.257638888892</v>
      </c>
      <c r="K185" s="171">
        <v>41963.791666666664</v>
      </c>
      <c r="L185" s="156">
        <v>136</v>
      </c>
      <c r="M185" s="164" t="str">
        <f t="shared" si="8"/>
        <v>11/20/2014 06:11:00</v>
      </c>
      <c r="N185" s="164" t="str">
        <f t="shared" si="8"/>
        <v>11/20/2014 19:00:00</v>
      </c>
      <c r="O185" s="69" t="str">
        <f t="shared" si="9"/>
        <v xml:space="preserve">UPDATE Cycle SET Cycle_Start_Time = '11/20/2014 06:11:00', Cycle_End_Time ='11/20/2014 19:00:00' WHERE CycleId = 136; </v>
      </c>
    </row>
    <row r="186" spans="10:15" x14ac:dyDescent="0.25">
      <c r="J186" s="171">
        <v>41963.792361111111</v>
      </c>
      <c r="K186" s="171">
        <v>41964.336805555555</v>
      </c>
      <c r="L186" s="156">
        <v>137</v>
      </c>
      <c r="M186" s="164" t="str">
        <f t="shared" si="8"/>
        <v>11/20/2014 19:01:00</v>
      </c>
      <c r="N186" s="164" t="str">
        <f t="shared" si="8"/>
        <v>11/21/2014 08:05:00</v>
      </c>
      <c r="O186" s="69" t="str">
        <f t="shared" si="9"/>
        <v xml:space="preserve">UPDATE Cycle SET Cycle_Start_Time = '11/20/2014 19:01:00', Cycle_End_Time ='11/21/2014 08:05:00' WHERE CycleId = 137; </v>
      </c>
    </row>
    <row r="187" spans="10:15" x14ac:dyDescent="0.25">
      <c r="J187" s="171">
        <v>41964.337500000001</v>
      </c>
      <c r="K187" s="171">
        <v>41965.020833333336</v>
      </c>
      <c r="L187" s="156">
        <v>138</v>
      </c>
      <c r="M187" s="164" t="str">
        <f t="shared" si="8"/>
        <v>11/21/2014 08:06:00</v>
      </c>
      <c r="N187" s="164" t="str">
        <f t="shared" si="8"/>
        <v>11/22/2014 00:30:00</v>
      </c>
      <c r="O187" s="69" t="str">
        <f t="shared" si="9"/>
        <v xml:space="preserve">UPDATE Cycle SET Cycle_Start_Time = '11/21/2014 08:06:00', Cycle_End_Time ='11/22/2014 00:30:00' WHERE CycleId = 138; </v>
      </c>
    </row>
    <row r="188" spans="10:15" x14ac:dyDescent="0.25">
      <c r="J188" s="171">
        <v>41965.021527777775</v>
      </c>
      <c r="K188" s="171">
        <v>41965.684027777781</v>
      </c>
      <c r="L188" s="156">
        <v>139</v>
      </c>
      <c r="M188" s="164" t="str">
        <f t="shared" si="8"/>
        <v>11/22/2014 00:31:00</v>
      </c>
      <c r="N188" s="164" t="str">
        <f t="shared" si="8"/>
        <v>11/22/2014 16:25:00</v>
      </c>
      <c r="O188" s="69" t="str">
        <f t="shared" si="9"/>
        <v xml:space="preserve">UPDATE Cycle SET Cycle_Start_Time = '11/22/2014 00:31:00', Cycle_End_Time ='11/22/2014 16:25:00' WHERE CycleId = 139; </v>
      </c>
    </row>
    <row r="189" spans="10:15" x14ac:dyDescent="0.25">
      <c r="J189" s="171">
        <v>41965.68472222222</v>
      </c>
      <c r="K189" s="171">
        <v>41966.209722222222</v>
      </c>
      <c r="L189" s="156">
        <v>140</v>
      </c>
      <c r="M189" s="164" t="str">
        <f t="shared" si="8"/>
        <v>11/22/2014 16:26:00</v>
      </c>
      <c r="N189" s="164" t="str">
        <f t="shared" si="8"/>
        <v>11/23/2014 05:02:00</v>
      </c>
      <c r="O189" s="69" t="str">
        <f t="shared" si="9"/>
        <v xml:space="preserve">UPDATE Cycle SET Cycle_Start_Time = '11/22/2014 16:26:00', Cycle_End_Time ='11/23/2014 05:02:00' WHERE CycleId = 140; </v>
      </c>
    </row>
    <row r="190" spans="10:15" x14ac:dyDescent="0.25">
      <c r="J190" s="171">
        <v>41966.210416666669</v>
      </c>
      <c r="K190" s="171">
        <v>41966.910416666666</v>
      </c>
      <c r="L190" s="156">
        <v>141</v>
      </c>
      <c r="M190" s="164" t="str">
        <f t="shared" si="8"/>
        <v>11/23/2014 05:03:00</v>
      </c>
      <c r="N190" s="164" t="str">
        <f t="shared" si="8"/>
        <v>11/23/2014 21:51:00</v>
      </c>
      <c r="O190" s="69" t="str">
        <f t="shared" si="9"/>
        <v xml:space="preserve">UPDATE Cycle SET Cycle_Start_Time = '11/23/2014 05:03:00', Cycle_End_Time ='11/23/2014 21:51:00' WHERE CycleId = 141; </v>
      </c>
    </row>
    <row r="191" spans="10:15" x14ac:dyDescent="0.25">
      <c r="J191" s="171">
        <v>41966.911111111112</v>
      </c>
      <c r="K191" s="171">
        <v>41967.291666666664</v>
      </c>
      <c r="L191" s="156">
        <v>142</v>
      </c>
      <c r="M191" s="164" t="str">
        <f t="shared" si="8"/>
        <v>11/23/2014 21:52:00</v>
      </c>
      <c r="N191" s="164" t="str">
        <f t="shared" si="8"/>
        <v>11/24/2014 07:00:00</v>
      </c>
      <c r="O191" s="69" t="str">
        <f t="shared" si="9"/>
        <v xml:space="preserve">UPDATE Cycle SET Cycle_Start_Time = '11/23/2014 21:52:00', Cycle_End_Time ='11/24/2014 07:00:00' WHERE CycleId = 142; </v>
      </c>
    </row>
    <row r="192" spans="10:15" x14ac:dyDescent="0.25">
      <c r="J192" s="171">
        <v>41967.292361111111</v>
      </c>
      <c r="K192" s="171">
        <v>41967.940972222219</v>
      </c>
      <c r="L192" s="156">
        <v>143</v>
      </c>
      <c r="M192" s="164" t="str">
        <f t="shared" si="8"/>
        <v>11/24/2014 07:01:00</v>
      </c>
      <c r="N192" s="164" t="str">
        <f t="shared" si="8"/>
        <v>11/24/2014 22:35:00</v>
      </c>
      <c r="O192" s="69" t="str">
        <f t="shared" si="9"/>
        <v xml:space="preserve">UPDATE Cycle SET Cycle_Start_Time = '11/24/2014 07:01:00', Cycle_End_Time ='11/24/2014 22:35:00' WHERE CycleId = 143; </v>
      </c>
    </row>
    <row r="193" spans="10:15" x14ac:dyDescent="0.25">
      <c r="J193" s="171">
        <v>41967.941666666666</v>
      </c>
      <c r="K193" s="171">
        <v>41968.459722222222</v>
      </c>
      <c r="L193" s="156">
        <v>144</v>
      </c>
      <c r="M193" s="164" t="str">
        <f t="shared" si="8"/>
        <v>11/24/2014 22:36:00</v>
      </c>
      <c r="N193" s="164" t="str">
        <f t="shared" si="8"/>
        <v>11/25/2014 11:02:00</v>
      </c>
      <c r="O193" s="69" t="str">
        <f t="shared" si="9"/>
        <v xml:space="preserve">UPDATE Cycle SET Cycle_Start_Time = '11/24/2014 22:36:00', Cycle_End_Time ='11/25/2014 11:02:00' WHERE CycleId = 144; </v>
      </c>
    </row>
    <row r="194" spans="10:15" x14ac:dyDescent="0.25">
      <c r="J194" s="171">
        <v>41968.460416666669</v>
      </c>
      <c r="K194" s="171">
        <v>41968.994444444441</v>
      </c>
      <c r="L194" s="156">
        <v>145</v>
      </c>
      <c r="M194" s="164" t="str">
        <f t="shared" si="8"/>
        <v>11/25/2014 11:03:00</v>
      </c>
      <c r="N194" s="164" t="str">
        <f t="shared" si="8"/>
        <v>11/25/2014 23:52:00</v>
      </c>
      <c r="O194" s="69" t="str">
        <f t="shared" si="9"/>
        <v xml:space="preserve">UPDATE Cycle SET Cycle_Start_Time = '11/25/2014 11:03:00', Cycle_End_Time ='11/25/2014 23:52:00' WHERE CycleId = 145; </v>
      </c>
    </row>
    <row r="195" spans="10:15" x14ac:dyDescent="0.25">
      <c r="J195" s="171">
        <v>41968.995833333334</v>
      </c>
      <c r="K195" s="171">
        <v>41969.545138888891</v>
      </c>
      <c r="L195" s="156">
        <v>146</v>
      </c>
      <c r="M195" s="164" t="str">
        <f t="shared" si="8"/>
        <v>11/25/2014 23:54:00</v>
      </c>
      <c r="N195" s="164" t="str">
        <f t="shared" si="8"/>
        <v>11/26/2014 13:05:00</v>
      </c>
      <c r="O195" s="69" t="str">
        <f t="shared" si="9"/>
        <v xml:space="preserve">UPDATE Cycle SET Cycle_Start_Time = '11/25/2014 23:54:00', Cycle_End_Time ='11/26/2014 13:05:00' WHERE CycleId = 146; </v>
      </c>
    </row>
    <row r="196" spans="10:15" x14ac:dyDescent="0.25">
      <c r="J196" s="171">
        <v>41969.54583333333</v>
      </c>
      <c r="K196" s="171">
        <v>41970.061805555553</v>
      </c>
      <c r="L196" s="156">
        <v>147</v>
      </c>
      <c r="M196" s="164" t="str">
        <f t="shared" si="8"/>
        <v>11/26/2014 13:06:00</v>
      </c>
      <c r="N196" s="164" t="str">
        <f t="shared" si="8"/>
        <v>11/27/2014 01:29:00</v>
      </c>
      <c r="O196" s="69" t="str">
        <f t="shared" si="9"/>
        <v xml:space="preserve">UPDATE Cycle SET Cycle_Start_Time = '11/26/2014 13:06:00', Cycle_End_Time ='11/27/2014 01:29:00' WHERE CycleId = 147; </v>
      </c>
    </row>
    <row r="197" spans="10:15" x14ac:dyDescent="0.25">
      <c r="J197" s="171">
        <v>41970.063194444447</v>
      </c>
      <c r="K197" s="171">
        <v>41970.600694444445</v>
      </c>
      <c r="L197" s="156">
        <v>148</v>
      </c>
      <c r="M197" s="164" t="str">
        <f t="shared" si="8"/>
        <v>11/27/2014 01:31:00</v>
      </c>
      <c r="N197" s="164" t="str">
        <f t="shared" si="8"/>
        <v>11/27/2014 14:25:00</v>
      </c>
      <c r="O197" s="69" t="str">
        <f t="shared" si="9"/>
        <v xml:space="preserve">UPDATE Cycle SET Cycle_Start_Time = '11/27/2014 01:31:00', Cycle_End_Time ='11/27/2014 14:25:00' WHERE CycleId = 148; </v>
      </c>
    </row>
    <row r="198" spans="10:15" x14ac:dyDescent="0.25">
      <c r="J198" s="171">
        <v>41970.601388888892</v>
      </c>
      <c r="K198" s="171">
        <v>41971.159722222219</v>
      </c>
      <c r="L198" s="156">
        <v>149</v>
      </c>
      <c r="M198" s="164" t="str">
        <f t="shared" si="8"/>
        <v>11/27/2014 14:26:00</v>
      </c>
      <c r="N198" s="164" t="str">
        <f t="shared" si="8"/>
        <v>11/28/2014 03:50:00</v>
      </c>
      <c r="O198" s="69" t="str">
        <f t="shared" si="9"/>
        <v xml:space="preserve">UPDATE Cycle SET Cycle_Start_Time = '11/27/2014 14:26:00', Cycle_End_Time ='11/28/2014 03:50:00' WHERE CycleId = 149; </v>
      </c>
    </row>
    <row r="199" spans="10:15" x14ac:dyDescent="0.25">
      <c r="J199" s="171">
        <v>41971.160416666666</v>
      </c>
      <c r="K199" s="171">
        <v>41971.631944444445</v>
      </c>
      <c r="L199" s="156">
        <v>150</v>
      </c>
      <c r="M199" s="164" t="str">
        <f t="shared" si="8"/>
        <v>11/28/2014 03:51:00</v>
      </c>
      <c r="N199" s="164" t="str">
        <f t="shared" si="8"/>
        <v>11/28/2014 15:10:00</v>
      </c>
      <c r="O199" s="69" t="str">
        <f t="shared" si="9"/>
        <v xml:space="preserve">UPDATE Cycle SET Cycle_Start_Time = '11/28/2014 03:51:00', Cycle_End_Time ='11/28/2014 15:10:00' WHERE CycleId = 150; </v>
      </c>
    </row>
    <row r="200" spans="10:15" x14ac:dyDescent="0.25">
      <c r="J200" s="171">
        <v>41971.632638888892</v>
      </c>
      <c r="K200" s="171">
        <v>41972.207638888889</v>
      </c>
      <c r="L200" s="156">
        <v>151</v>
      </c>
      <c r="M200" s="164" t="str">
        <f t="shared" si="8"/>
        <v>11/28/2014 15:11:00</v>
      </c>
      <c r="N200" s="164" t="str">
        <f t="shared" si="8"/>
        <v>11/29/2014 04:59:00</v>
      </c>
      <c r="O200" s="69" t="str">
        <f t="shared" si="9"/>
        <v xml:space="preserve">UPDATE Cycle SET Cycle_Start_Time = '11/28/2014 15:11:00', Cycle_End_Time ='11/29/2014 04:59:00' WHERE CycleId = 151; </v>
      </c>
    </row>
    <row r="201" spans="10:15" x14ac:dyDescent="0.25">
      <c r="J201" s="171">
        <v>41972.208333333336</v>
      </c>
      <c r="K201" s="171">
        <v>41972.6875</v>
      </c>
      <c r="L201" s="156">
        <v>152</v>
      </c>
      <c r="M201" s="164" t="str">
        <f t="shared" si="8"/>
        <v>11/29/2014 05:00:00</v>
      </c>
      <c r="N201" s="164" t="str">
        <f t="shared" si="8"/>
        <v>11/29/2014 16:30:00</v>
      </c>
      <c r="O201" s="69" t="str">
        <f t="shared" si="9"/>
        <v xml:space="preserve">UPDATE Cycle SET Cycle_Start_Time = '11/29/2014 05:00:00', Cycle_End_Time ='11/29/2014 16:30:00' WHERE CycleId = 152; </v>
      </c>
    </row>
    <row r="202" spans="10:15" x14ac:dyDescent="0.25">
      <c r="J202" s="171">
        <v>41972.688888888886</v>
      </c>
      <c r="K202" s="171">
        <v>41973.395833333336</v>
      </c>
      <c r="L202" s="156">
        <v>153</v>
      </c>
      <c r="M202" s="164" t="str">
        <f t="shared" si="8"/>
        <v>11/29/2014 16:32:00</v>
      </c>
      <c r="N202" s="164" t="str">
        <f t="shared" si="8"/>
        <v>11/30/2014 09:30:00</v>
      </c>
      <c r="O202" s="69" t="str">
        <f t="shared" si="9"/>
        <v xml:space="preserve">UPDATE Cycle SET Cycle_Start_Time = '11/29/2014 16:32:00', Cycle_End_Time ='11/30/2014 09:30:00' WHERE CycleId = 153; </v>
      </c>
    </row>
    <row r="203" spans="10:15" x14ac:dyDescent="0.25">
      <c r="J203" s="171">
        <v>41973.396527777775</v>
      </c>
      <c r="K203" s="171">
        <v>41973.899305555555</v>
      </c>
      <c r="L203" s="156">
        <v>154</v>
      </c>
      <c r="M203" s="164" t="str">
        <f t="shared" ref="M203:N226" si="10">IF(J203="","",TEXT(J203,"mm/dd/yyyy hh:mm:ss"))</f>
        <v>11/30/2014 09:31:00</v>
      </c>
      <c r="N203" s="164" t="str">
        <f t="shared" si="10"/>
        <v>11/30/2014 21:35:00</v>
      </c>
      <c r="O203" s="69" t="str">
        <f t="shared" ref="O203:O226" si="11">$R$73&amp;M203&amp;"', Cycle_End_Time ='"&amp;N203&amp;"' WHERE CycleId = "&amp;L203&amp;"; "</f>
        <v xml:space="preserve">UPDATE Cycle SET Cycle_Start_Time = '11/30/2014 09:31:00', Cycle_End_Time ='11/30/2014 21:35:00' WHERE CycleId = 154; </v>
      </c>
    </row>
    <row r="204" spans="10:15" x14ac:dyDescent="0.25">
      <c r="J204" s="171">
        <v>41973.9</v>
      </c>
      <c r="K204" s="171">
        <v>41974.427083333336</v>
      </c>
      <c r="L204" s="156">
        <v>155</v>
      </c>
      <c r="M204" s="164" t="str">
        <f t="shared" si="10"/>
        <v>11/30/2014 21:36:00</v>
      </c>
      <c r="N204" s="164" t="str">
        <f t="shared" si="10"/>
        <v>12/01/2014 10:15:00</v>
      </c>
      <c r="O204" s="69" t="str">
        <f t="shared" si="11"/>
        <v xml:space="preserve">UPDATE Cycle SET Cycle_Start_Time = '11/30/2014 21:36:00', Cycle_End_Time ='12/01/2014 10:15:00' WHERE CycleId = 155; </v>
      </c>
    </row>
    <row r="205" spans="10:15" x14ac:dyDescent="0.25">
      <c r="J205" s="171">
        <v>41974.427777777775</v>
      </c>
      <c r="K205" s="171">
        <v>41975.125</v>
      </c>
      <c r="L205" s="156">
        <v>156</v>
      </c>
      <c r="M205" s="164" t="str">
        <f t="shared" si="10"/>
        <v>12/01/2014 10:16:00</v>
      </c>
      <c r="N205" s="164" t="str">
        <f t="shared" si="10"/>
        <v>12/02/2014 03:00:00</v>
      </c>
      <c r="O205" s="69" t="str">
        <f t="shared" si="11"/>
        <v xml:space="preserve">UPDATE Cycle SET Cycle_Start_Time = '12/01/2014 10:16:00', Cycle_End_Time ='12/02/2014 03:00:00' WHERE CycleId = 156; </v>
      </c>
    </row>
    <row r="206" spans="10:15" x14ac:dyDescent="0.25">
      <c r="J206" s="171">
        <v>41943.13958333333</v>
      </c>
      <c r="K206" s="171">
        <v>41944.149305555555</v>
      </c>
      <c r="L206" s="156">
        <v>157</v>
      </c>
      <c r="M206" s="164" t="str">
        <f t="shared" si="10"/>
        <v>10/31/2014 03:21:00</v>
      </c>
      <c r="N206" s="164" t="str">
        <f t="shared" si="10"/>
        <v>11/01/2014 03:35:00</v>
      </c>
      <c r="O206" s="69" t="str">
        <f t="shared" si="11"/>
        <v xml:space="preserve">UPDATE Cycle SET Cycle_Start_Time = '10/31/2014 03:21:00', Cycle_End_Time ='11/01/2014 03:35:00' WHERE CycleId = 157; </v>
      </c>
    </row>
    <row r="207" spans="10:15" x14ac:dyDescent="0.25">
      <c r="J207" s="171">
        <v>41944.15</v>
      </c>
      <c r="K207" s="171">
        <v>41944.572916666664</v>
      </c>
      <c r="L207" s="156">
        <v>158</v>
      </c>
      <c r="M207" s="164" t="str">
        <f t="shared" si="10"/>
        <v>11/01/2014 03:36:00</v>
      </c>
      <c r="N207" s="164" t="str">
        <f t="shared" si="10"/>
        <v>11/01/2014 13:45:00</v>
      </c>
      <c r="O207" s="69" t="str">
        <f t="shared" si="11"/>
        <v xml:space="preserve">UPDATE Cycle SET Cycle_Start_Time = '11/01/2014 03:36:00', Cycle_End_Time ='11/01/2014 13:45:00' WHERE CycleId = 158; </v>
      </c>
    </row>
    <row r="208" spans="10:15" x14ac:dyDescent="0.25">
      <c r="J208" s="171">
        <v>41944.573611111111</v>
      </c>
      <c r="K208" s="171">
        <v>41945.171527777777</v>
      </c>
      <c r="L208" s="156">
        <v>159</v>
      </c>
      <c r="M208" s="164" t="str">
        <f t="shared" si="10"/>
        <v>11/01/2014 13:46:00</v>
      </c>
      <c r="N208" s="164" t="str">
        <f t="shared" si="10"/>
        <v>11/02/2014 04:07:00</v>
      </c>
      <c r="O208" s="69" t="str">
        <f t="shared" si="11"/>
        <v xml:space="preserve">UPDATE Cycle SET Cycle_Start_Time = '11/01/2014 13:46:00', Cycle_End_Time ='11/02/2014 04:07:00' WHERE CycleId = 159; </v>
      </c>
    </row>
    <row r="209" spans="10:15" x14ac:dyDescent="0.25">
      <c r="J209" s="171">
        <v>41945.172222222223</v>
      </c>
      <c r="K209" s="171">
        <v>41947.381944444445</v>
      </c>
      <c r="L209" s="156">
        <v>160</v>
      </c>
      <c r="M209" s="164" t="str">
        <f t="shared" si="10"/>
        <v>11/02/2014 04:08:00</v>
      </c>
      <c r="N209" s="164" t="str">
        <f t="shared" si="10"/>
        <v>11/04/2014 09:10:00</v>
      </c>
      <c r="O209" s="69" t="str">
        <f t="shared" si="11"/>
        <v xml:space="preserve">UPDATE Cycle SET Cycle_Start_Time = '11/02/2014 04:08:00', Cycle_End_Time ='11/04/2014 09:10:00' WHERE CycleId = 160; </v>
      </c>
    </row>
    <row r="210" spans="10:15" x14ac:dyDescent="0.25">
      <c r="J210" s="171">
        <v>41947.382638888892</v>
      </c>
      <c r="K210" s="171">
        <v>41948.409722222219</v>
      </c>
      <c r="L210" s="156">
        <v>161</v>
      </c>
      <c r="M210" s="164" t="str">
        <f t="shared" si="10"/>
        <v>11/04/2014 09:11:00</v>
      </c>
      <c r="N210" s="164" t="str">
        <f t="shared" si="10"/>
        <v>11/05/2014 09:50:00</v>
      </c>
      <c r="O210" s="69" t="str">
        <f t="shared" si="11"/>
        <v xml:space="preserve">UPDATE Cycle SET Cycle_Start_Time = '11/04/2014 09:11:00', Cycle_End_Time ='11/05/2014 09:50:00' WHERE CycleId = 161; </v>
      </c>
    </row>
    <row r="211" spans="10:15" x14ac:dyDescent="0.25">
      <c r="J211" s="171">
        <v>41948.410416666666</v>
      </c>
      <c r="K211" s="171">
        <v>41948.993055555555</v>
      </c>
      <c r="L211" s="156">
        <v>162</v>
      </c>
      <c r="M211" s="164" t="str">
        <f t="shared" si="10"/>
        <v>11/05/2014 09:51:00</v>
      </c>
      <c r="N211" s="164" t="str">
        <f t="shared" si="10"/>
        <v>11/05/2014 23:50:00</v>
      </c>
      <c r="O211" s="69" t="str">
        <f t="shared" si="11"/>
        <v xml:space="preserve">UPDATE Cycle SET Cycle_Start_Time = '11/05/2014 09:51:00', Cycle_End_Time ='11/05/2014 23:50:00' WHERE CycleId = 162; </v>
      </c>
    </row>
    <row r="212" spans="10:15" x14ac:dyDescent="0.25">
      <c r="J212" s="171">
        <v>41948.993750000001</v>
      </c>
      <c r="K212" s="171">
        <v>41949.52847222222</v>
      </c>
      <c r="L212" s="156">
        <v>163</v>
      </c>
      <c r="M212" s="164" t="str">
        <f t="shared" si="10"/>
        <v>11/05/2014 23:51:00</v>
      </c>
      <c r="N212" s="164" t="str">
        <f t="shared" si="10"/>
        <v>11/06/2014 12:41:00</v>
      </c>
      <c r="O212" s="69" t="str">
        <f t="shared" si="11"/>
        <v xml:space="preserve">UPDATE Cycle SET Cycle_Start_Time = '11/05/2014 23:51:00', Cycle_End_Time ='11/06/2014 12:41:00' WHERE CycleId = 163; </v>
      </c>
    </row>
    <row r="213" spans="10:15" x14ac:dyDescent="0.25">
      <c r="J213" s="171">
        <v>41949.529166666667</v>
      </c>
      <c r="K213" s="171">
        <v>41950.145833333336</v>
      </c>
      <c r="L213" s="156">
        <v>164</v>
      </c>
      <c r="M213" s="164" t="str">
        <f t="shared" si="10"/>
        <v>11/06/2014 12:42:00</v>
      </c>
      <c r="N213" s="164" t="str">
        <f t="shared" si="10"/>
        <v>11/07/2014 03:30:00</v>
      </c>
      <c r="O213" s="69" t="str">
        <f t="shared" si="11"/>
        <v xml:space="preserve">UPDATE Cycle SET Cycle_Start_Time = '11/06/2014 12:42:00', Cycle_End_Time ='11/07/2014 03:30:00' WHERE CycleId = 164; </v>
      </c>
    </row>
    <row r="214" spans="10:15" x14ac:dyDescent="0.25">
      <c r="J214" s="171">
        <v>41950.146527777775</v>
      </c>
      <c r="K214" s="171">
        <v>41950.635416666664</v>
      </c>
      <c r="L214" s="156">
        <v>165</v>
      </c>
      <c r="M214" s="164" t="str">
        <f t="shared" si="10"/>
        <v>11/07/2014 03:31:00</v>
      </c>
      <c r="N214" s="164" t="str">
        <f t="shared" si="10"/>
        <v>11/07/2014 15:15:00</v>
      </c>
      <c r="O214" s="69" t="str">
        <f t="shared" si="11"/>
        <v xml:space="preserve">UPDATE Cycle SET Cycle_Start_Time = '11/07/2014 03:31:00', Cycle_End_Time ='11/07/2014 15:15:00' WHERE CycleId = 165; </v>
      </c>
    </row>
    <row r="215" spans="10:15" x14ac:dyDescent="0.25">
      <c r="J215" s="171">
        <v>41950.636111111111</v>
      </c>
      <c r="K215" s="171">
        <v>41951.104166666664</v>
      </c>
      <c r="L215" s="156">
        <v>166</v>
      </c>
      <c r="M215" s="164" t="str">
        <f t="shared" si="10"/>
        <v>11/07/2014 15:16:00</v>
      </c>
      <c r="N215" s="164" t="str">
        <f t="shared" si="10"/>
        <v>11/08/2014 02:30:00</v>
      </c>
      <c r="O215" s="69" t="str">
        <f t="shared" si="11"/>
        <v xml:space="preserve">UPDATE Cycle SET Cycle_Start_Time = '11/07/2014 15:16:00', Cycle_End_Time ='11/08/2014 02:30:00' WHERE CycleId = 166; </v>
      </c>
    </row>
    <row r="216" spans="10:15" x14ac:dyDescent="0.25">
      <c r="J216" s="171">
        <v>41951.104861111111</v>
      </c>
      <c r="K216" s="171">
        <v>41951.856944444444</v>
      </c>
      <c r="L216" s="156">
        <v>167</v>
      </c>
      <c r="M216" s="164" t="str">
        <f t="shared" si="10"/>
        <v>11/08/2014 02:31:00</v>
      </c>
      <c r="N216" s="164" t="str">
        <f t="shared" si="10"/>
        <v>11/08/2014 20:34:00</v>
      </c>
      <c r="O216" s="69" t="str">
        <f t="shared" si="11"/>
        <v xml:space="preserve">UPDATE Cycle SET Cycle_Start_Time = '11/08/2014 02:31:00', Cycle_End_Time ='11/08/2014 20:34:00' WHERE CycleId = 167; </v>
      </c>
    </row>
    <row r="217" spans="10:15" x14ac:dyDescent="0.25">
      <c r="J217" s="171">
        <v>41951.857638888891</v>
      </c>
      <c r="K217" s="171">
        <v>41952.491666666669</v>
      </c>
      <c r="L217" s="156">
        <v>168</v>
      </c>
      <c r="M217" s="164" t="str">
        <f t="shared" si="10"/>
        <v>11/08/2014 20:35:00</v>
      </c>
      <c r="N217" s="164" t="str">
        <f t="shared" si="10"/>
        <v>11/09/2014 11:48:00</v>
      </c>
      <c r="O217" s="69" t="str">
        <f t="shared" si="11"/>
        <v xml:space="preserve">UPDATE Cycle SET Cycle_Start_Time = '11/08/2014 20:35:00', Cycle_End_Time ='11/09/2014 11:48:00' WHERE CycleId = 168; </v>
      </c>
    </row>
    <row r="218" spans="10:15" x14ac:dyDescent="0.25">
      <c r="J218" s="171">
        <v>41952.492361111108</v>
      </c>
      <c r="K218" s="171">
        <v>41953.055555555555</v>
      </c>
      <c r="L218" s="156">
        <v>169</v>
      </c>
      <c r="M218" s="164" t="str">
        <f t="shared" si="10"/>
        <v>11/09/2014 11:49:00</v>
      </c>
      <c r="N218" s="164" t="str">
        <f t="shared" si="10"/>
        <v>11/10/2014 01:20:00</v>
      </c>
      <c r="O218" s="69" t="str">
        <f t="shared" si="11"/>
        <v xml:space="preserve">UPDATE Cycle SET Cycle_Start_Time = '11/09/2014 11:49:00', Cycle_End_Time ='11/10/2014 01:20:00' WHERE CycleId = 169; </v>
      </c>
    </row>
    <row r="219" spans="10:15" x14ac:dyDescent="0.25">
      <c r="J219" s="171">
        <v>41953.056250000001</v>
      </c>
      <c r="K219" s="171">
        <v>41953.491666666669</v>
      </c>
      <c r="L219" s="156">
        <v>170</v>
      </c>
      <c r="M219" s="164" t="str">
        <f t="shared" si="10"/>
        <v>11/10/2014 01:21:00</v>
      </c>
      <c r="N219" s="164" t="str">
        <f t="shared" si="10"/>
        <v>11/10/2014 11:48:00</v>
      </c>
      <c r="O219" s="69" t="str">
        <f t="shared" si="11"/>
        <v xml:space="preserve">UPDATE Cycle SET Cycle_Start_Time = '11/10/2014 01:21:00', Cycle_End_Time ='11/10/2014 11:48:00' WHERE CycleId = 170; </v>
      </c>
    </row>
    <row r="220" spans="10:15" x14ac:dyDescent="0.25">
      <c r="J220" s="171">
        <v>41953.492361111108</v>
      </c>
      <c r="K220" s="171">
        <v>41954.052083333336</v>
      </c>
      <c r="L220" s="156">
        <v>171</v>
      </c>
      <c r="M220" s="164" t="str">
        <f t="shared" si="10"/>
        <v>11/10/2014 11:49:00</v>
      </c>
      <c r="N220" s="164" t="str">
        <f t="shared" si="10"/>
        <v>11/11/2014 01:15:00</v>
      </c>
      <c r="O220" s="69" t="str">
        <f t="shared" si="11"/>
        <v xml:space="preserve">UPDATE Cycle SET Cycle_Start_Time = '11/10/2014 11:49:00', Cycle_End_Time ='11/11/2014 01:15:00' WHERE CycleId = 171; </v>
      </c>
    </row>
    <row r="221" spans="10:15" x14ac:dyDescent="0.25">
      <c r="J221" s="171">
        <v>41954.052777777775</v>
      </c>
      <c r="K221" s="171">
        <v>41954.545138888891</v>
      </c>
      <c r="L221" s="156">
        <v>172</v>
      </c>
      <c r="M221" s="164" t="str">
        <f t="shared" si="10"/>
        <v>11/11/2014 01:16:00</v>
      </c>
      <c r="N221" s="164" t="str">
        <f t="shared" si="10"/>
        <v>11/11/2014 13:05:00</v>
      </c>
      <c r="O221" s="69" t="str">
        <f t="shared" si="11"/>
        <v xml:space="preserve">UPDATE Cycle SET Cycle_Start_Time = '11/11/2014 01:16:00', Cycle_End_Time ='11/11/2014 13:05:00' WHERE CycleId = 172; </v>
      </c>
    </row>
    <row r="222" spans="10:15" x14ac:dyDescent="0.25">
      <c r="J222" s="171">
        <v>41954.54583333333</v>
      </c>
      <c r="K222" s="171">
        <v>41955.552777777775</v>
      </c>
      <c r="L222" s="156">
        <v>173</v>
      </c>
      <c r="M222" s="164" t="str">
        <f t="shared" si="10"/>
        <v>11/11/2014 13:06:00</v>
      </c>
      <c r="N222" s="164" t="str">
        <f t="shared" si="10"/>
        <v>11/12/2014 13:16:00</v>
      </c>
      <c r="O222" s="69" t="str">
        <f t="shared" si="11"/>
        <v xml:space="preserve">UPDATE Cycle SET Cycle_Start_Time = '11/11/2014 13:06:00', Cycle_End_Time ='11/12/2014 13:16:00' WHERE CycleId = 173; </v>
      </c>
    </row>
    <row r="223" spans="10:15" x14ac:dyDescent="0.25">
      <c r="J223" s="171">
        <v>41955.553472222222</v>
      </c>
      <c r="K223" s="171">
        <v>41956.048611111109</v>
      </c>
      <c r="L223" s="156">
        <v>174</v>
      </c>
      <c r="M223" s="164" t="str">
        <f t="shared" si="10"/>
        <v>11/12/2014 13:17:00</v>
      </c>
      <c r="N223" s="164" t="str">
        <f t="shared" si="10"/>
        <v>11/13/2014 01:10:00</v>
      </c>
      <c r="O223" s="69" t="str">
        <f t="shared" si="11"/>
        <v xml:space="preserve">UPDATE Cycle SET Cycle_Start_Time = '11/12/2014 13:17:00', Cycle_End_Time ='11/13/2014 01:10:00' WHERE CycleId = 174; </v>
      </c>
    </row>
    <row r="224" spans="10:15" x14ac:dyDescent="0.25">
      <c r="J224" s="171">
        <v>41956.049305555556</v>
      </c>
      <c r="K224" s="171">
        <v>41956.532638888886</v>
      </c>
      <c r="L224" s="156">
        <v>175</v>
      </c>
      <c r="M224" s="164" t="str">
        <f t="shared" si="10"/>
        <v>11/13/2014 01:11:00</v>
      </c>
      <c r="N224" s="164" t="str">
        <f t="shared" si="10"/>
        <v>11/13/2014 12:47:00</v>
      </c>
      <c r="O224" s="69" t="str">
        <f t="shared" si="11"/>
        <v xml:space="preserve">UPDATE Cycle SET Cycle_Start_Time = '11/13/2014 01:11:00', Cycle_End_Time ='11/13/2014 12:47:00' WHERE CycleId = 175; </v>
      </c>
    </row>
    <row r="225" spans="10:15" x14ac:dyDescent="0.25">
      <c r="J225" s="171">
        <v>41956.533333333333</v>
      </c>
      <c r="K225" s="171">
        <v>41957.038194444445</v>
      </c>
      <c r="L225" s="156">
        <v>176</v>
      </c>
      <c r="M225" s="164" t="str">
        <f t="shared" si="10"/>
        <v>11/13/2014 12:48:00</v>
      </c>
      <c r="N225" s="164" t="str">
        <f t="shared" si="10"/>
        <v>11/14/2014 00:55:00</v>
      </c>
      <c r="O225" s="69" t="str">
        <f t="shared" si="11"/>
        <v xml:space="preserve">UPDATE Cycle SET Cycle_Start_Time = '11/13/2014 12:48:00', Cycle_End_Time ='11/14/2014 00:55:00' WHERE CycleId = 176; </v>
      </c>
    </row>
    <row r="226" spans="10:15" x14ac:dyDescent="0.25">
      <c r="J226" s="171">
        <v>41957.038888888892</v>
      </c>
      <c r="K226" s="171">
        <v>41957.578472222223</v>
      </c>
      <c r="L226" s="156">
        <v>177</v>
      </c>
      <c r="M226" s="164" t="str">
        <f t="shared" si="10"/>
        <v>11/14/2014 00:56:00</v>
      </c>
      <c r="N226" s="164" t="str">
        <f t="shared" si="10"/>
        <v>11/14/2014 13:53:00</v>
      </c>
      <c r="O226" s="69" t="str">
        <f t="shared" si="11"/>
        <v xml:space="preserve">UPDATE Cycle SET Cycle_Start_Time = '11/14/2014 00:56:00', Cycle_End_Time ='11/14/2014 13:53:00' WHERE CycleId = 177; </v>
      </c>
    </row>
  </sheetData>
  <dataValidations disablePrompts="1" count="1">
    <dataValidation type="list" allowBlank="1" showInputMessage="1" showErrorMessage="1" sqref="F2">
      <formula1>"1,2,3,4"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3:U53"/>
  <sheetViews>
    <sheetView workbookViewId="0">
      <selection activeCell="F29" sqref="F29"/>
    </sheetView>
  </sheetViews>
  <sheetFormatPr defaultRowHeight="11.25" x14ac:dyDescent="0.2"/>
  <cols>
    <col min="1" max="1" width="9.140625" style="15"/>
    <col min="2" max="2" width="4" style="15" customWidth="1"/>
    <col min="3" max="3" width="12.42578125" style="15" customWidth="1"/>
    <col min="4" max="5" width="9.140625" style="15"/>
    <col min="6" max="6" width="51" style="15" customWidth="1"/>
    <col min="7" max="7" width="2.7109375" style="15" customWidth="1"/>
    <col min="8" max="8" width="3.140625" style="15" customWidth="1"/>
    <col min="9" max="9" width="2.85546875" style="15" customWidth="1"/>
    <col min="10" max="10" width="13.85546875" style="15" customWidth="1"/>
    <col min="11" max="11" width="13.42578125" style="15" customWidth="1"/>
    <col min="12" max="12" width="3.140625" style="15" customWidth="1"/>
    <col min="13" max="13" width="4.28515625" style="15" customWidth="1"/>
    <col min="14" max="14" width="1.7109375" style="15" customWidth="1"/>
    <col min="15" max="15" width="5.7109375" style="15" customWidth="1"/>
    <col min="16" max="16" width="4.42578125" style="15" customWidth="1"/>
    <col min="17" max="16384" width="9.140625" style="15"/>
  </cols>
  <sheetData>
    <row r="3" spans="1:21" x14ac:dyDescent="0.2">
      <c r="B3" s="16"/>
      <c r="C3" s="17"/>
      <c r="D3" s="17"/>
      <c r="E3" s="17"/>
      <c r="F3" s="17"/>
      <c r="G3" s="18"/>
      <c r="I3" s="16"/>
      <c r="J3" s="17"/>
      <c r="K3" s="17"/>
      <c r="L3" s="17"/>
      <c r="M3" s="17"/>
      <c r="N3" s="18"/>
      <c r="P3" s="16"/>
      <c r="Q3" s="17"/>
      <c r="R3" s="17"/>
      <c r="S3" s="17"/>
      <c r="T3" s="17"/>
      <c r="U3" s="18"/>
    </row>
    <row r="4" spans="1:21" x14ac:dyDescent="0.2">
      <c r="A4" s="15" t="s">
        <v>345</v>
      </c>
      <c r="B4" s="19"/>
      <c r="C4" s="20" t="s">
        <v>341</v>
      </c>
      <c r="D4" s="20"/>
      <c r="E4" s="20"/>
      <c r="F4" s="20"/>
      <c r="G4" s="21"/>
      <c r="I4" s="19"/>
      <c r="J4" s="200" t="s">
        <v>346</v>
      </c>
      <c r="K4" s="20"/>
      <c r="L4" s="20"/>
      <c r="M4" s="20"/>
      <c r="N4" s="21"/>
      <c r="P4" s="19"/>
      <c r="Q4" s="20" t="s">
        <v>349</v>
      </c>
      <c r="R4" s="20"/>
      <c r="S4" s="20"/>
      <c r="T4" s="20"/>
      <c r="U4" s="21"/>
    </row>
    <row r="5" spans="1:21" x14ac:dyDescent="0.2">
      <c r="B5" s="19"/>
      <c r="C5" s="20"/>
      <c r="D5" s="20"/>
      <c r="E5" s="20"/>
      <c r="F5" s="20"/>
      <c r="G5" s="21"/>
      <c r="I5" s="19"/>
      <c r="J5" s="20"/>
      <c r="K5" s="20"/>
      <c r="L5" s="20"/>
      <c r="M5" s="20"/>
      <c r="N5" s="21"/>
      <c r="P5" s="19"/>
      <c r="Q5" s="20"/>
      <c r="R5" s="20"/>
      <c r="S5" s="20"/>
      <c r="T5" s="20"/>
      <c r="U5" s="21"/>
    </row>
    <row r="6" spans="1:21" ht="22.5" x14ac:dyDescent="0.2">
      <c r="B6" s="19"/>
      <c r="C6" s="20" t="s">
        <v>338</v>
      </c>
      <c r="D6" s="195"/>
      <c r="E6" s="20"/>
      <c r="F6" s="20"/>
      <c r="G6" s="21"/>
      <c r="I6" s="19"/>
      <c r="J6" s="198" t="s">
        <v>353</v>
      </c>
      <c r="K6" s="73" t="s">
        <v>326</v>
      </c>
      <c r="L6" s="20"/>
      <c r="M6" s="20"/>
      <c r="N6" s="21"/>
      <c r="P6" s="19"/>
      <c r="Q6" s="20"/>
      <c r="R6" s="20"/>
      <c r="S6" s="20"/>
      <c r="T6" s="20"/>
      <c r="U6" s="21"/>
    </row>
    <row r="7" spans="1:21" x14ac:dyDescent="0.2">
      <c r="B7" s="19"/>
      <c r="C7" s="20" t="s">
        <v>339</v>
      </c>
      <c r="D7" s="195"/>
      <c r="E7" s="20"/>
      <c r="F7" s="20"/>
      <c r="G7" s="21"/>
      <c r="I7" s="19"/>
      <c r="J7" s="27"/>
      <c r="K7" s="27"/>
      <c r="L7" s="20"/>
      <c r="M7" s="20"/>
      <c r="N7" s="21"/>
      <c r="P7" s="19"/>
      <c r="Q7" s="20"/>
      <c r="R7" s="20"/>
      <c r="S7" s="20"/>
      <c r="T7" s="20"/>
      <c r="U7" s="21"/>
    </row>
    <row r="8" spans="1:21" x14ac:dyDescent="0.2">
      <c r="B8" s="19"/>
      <c r="C8" s="20"/>
      <c r="D8" s="20"/>
      <c r="E8" s="20"/>
      <c r="F8" s="20"/>
      <c r="G8" s="21"/>
      <c r="I8" s="19"/>
      <c r="J8" s="20"/>
      <c r="K8" s="20"/>
      <c r="L8" s="20"/>
      <c r="M8" s="20"/>
      <c r="N8" s="21"/>
      <c r="P8" s="19"/>
      <c r="Q8" s="20"/>
      <c r="R8" s="20"/>
      <c r="S8" s="20"/>
      <c r="T8" s="20"/>
      <c r="U8" s="21"/>
    </row>
    <row r="9" spans="1:21" x14ac:dyDescent="0.2">
      <c r="B9" s="19"/>
      <c r="C9" s="20" t="s">
        <v>340</v>
      </c>
      <c r="D9" s="195"/>
      <c r="E9" s="20"/>
      <c r="F9" s="20"/>
      <c r="G9" s="21"/>
      <c r="I9" s="19"/>
      <c r="J9" s="20"/>
      <c r="K9" s="20"/>
      <c r="L9" s="20"/>
      <c r="M9" s="20"/>
      <c r="N9" s="21"/>
      <c r="P9" s="19"/>
      <c r="Q9" s="27"/>
      <c r="R9" s="27"/>
      <c r="S9" s="27"/>
      <c r="T9" s="27"/>
      <c r="U9" s="21"/>
    </row>
    <row r="10" spans="1:21" x14ac:dyDescent="0.2">
      <c r="B10" s="19"/>
      <c r="C10" s="20"/>
      <c r="D10" s="20"/>
      <c r="E10" s="20"/>
      <c r="F10" s="20"/>
      <c r="G10" s="21"/>
      <c r="I10" s="19"/>
      <c r="J10" s="100" t="s">
        <v>340</v>
      </c>
      <c r="K10" s="20"/>
      <c r="L10" s="20"/>
      <c r="M10" s="20"/>
      <c r="N10" s="21"/>
      <c r="P10" s="19"/>
      <c r="Q10" s="27"/>
      <c r="R10" s="27"/>
      <c r="S10" s="27"/>
      <c r="T10" s="27"/>
      <c r="U10" s="21"/>
    </row>
    <row r="11" spans="1:21" x14ac:dyDescent="0.2">
      <c r="B11" s="19"/>
      <c r="D11" s="20"/>
      <c r="E11" s="20"/>
      <c r="F11" s="20"/>
      <c r="G11" s="21"/>
      <c r="I11" s="19"/>
      <c r="K11" s="20"/>
      <c r="L11" s="20"/>
      <c r="M11" s="20"/>
      <c r="N11" s="21"/>
      <c r="P11" s="19"/>
      <c r="Q11" s="27"/>
      <c r="R11" s="27"/>
      <c r="S11" s="27"/>
      <c r="T11" s="27"/>
      <c r="U11" s="21"/>
    </row>
    <row r="12" spans="1:21" x14ac:dyDescent="0.2">
      <c r="B12" s="19"/>
      <c r="C12" s="20"/>
      <c r="D12" s="20"/>
      <c r="E12" s="20"/>
      <c r="F12" s="20"/>
      <c r="G12" s="21"/>
      <c r="I12" s="19"/>
      <c r="J12" s="15" t="s">
        <v>350</v>
      </c>
      <c r="K12" s="20"/>
      <c r="L12" s="20"/>
      <c r="M12" s="20"/>
      <c r="N12" s="21"/>
      <c r="P12" s="19"/>
      <c r="Q12" s="27"/>
      <c r="R12" s="27"/>
      <c r="S12" s="27"/>
      <c r="T12" s="27"/>
      <c r="U12" s="21"/>
    </row>
    <row r="13" spans="1:21" ht="36" customHeight="1" x14ac:dyDescent="0.2">
      <c r="B13" s="19"/>
      <c r="C13" s="230" t="s">
        <v>344</v>
      </c>
      <c r="D13" s="230"/>
      <c r="E13" s="230"/>
      <c r="F13" s="230"/>
      <c r="G13" s="21"/>
      <c r="H13" s="15" t="s">
        <v>327</v>
      </c>
      <c r="I13" s="19"/>
      <c r="J13" s="25"/>
      <c r="K13" s="197"/>
      <c r="L13" s="26"/>
      <c r="M13" s="20"/>
      <c r="N13" s="21"/>
      <c r="P13" s="19"/>
      <c r="Q13" s="27"/>
      <c r="R13" s="27"/>
      <c r="S13" s="27"/>
      <c r="T13" s="27"/>
      <c r="U13" s="21"/>
    </row>
    <row r="14" spans="1:21" x14ac:dyDescent="0.2">
      <c r="B14" s="19"/>
      <c r="C14" s="36" t="s">
        <v>342</v>
      </c>
      <c r="D14" s="195"/>
      <c r="E14" s="20"/>
      <c r="F14" s="20"/>
      <c r="G14" s="21"/>
      <c r="I14" s="19"/>
      <c r="J14" s="20"/>
      <c r="K14" s="20"/>
      <c r="L14" s="20"/>
      <c r="M14" s="20"/>
      <c r="N14" s="21"/>
      <c r="P14" s="19"/>
      <c r="Q14" s="27"/>
      <c r="R14" s="27"/>
      <c r="S14" s="27"/>
      <c r="T14" s="27"/>
      <c r="U14" s="21"/>
    </row>
    <row r="15" spans="1:21" x14ac:dyDescent="0.2">
      <c r="B15" s="19"/>
      <c r="C15" s="20"/>
      <c r="D15" s="20"/>
      <c r="E15" s="20"/>
      <c r="F15" s="20"/>
      <c r="G15" s="21"/>
      <c r="I15" s="19"/>
      <c r="J15" s="20" t="s">
        <v>351</v>
      </c>
      <c r="K15" s="20"/>
      <c r="L15" s="20"/>
      <c r="M15" s="20"/>
      <c r="N15" s="21"/>
      <c r="P15" s="19"/>
      <c r="Q15" s="27"/>
      <c r="R15" s="27"/>
      <c r="S15" s="27"/>
      <c r="T15" s="27"/>
      <c r="U15" s="21"/>
    </row>
    <row r="16" spans="1:21" x14ac:dyDescent="0.2">
      <c r="B16" s="19"/>
      <c r="C16" s="20"/>
      <c r="D16" s="20"/>
      <c r="E16" s="20"/>
      <c r="F16" s="20"/>
      <c r="G16" s="21"/>
      <c r="I16" s="19"/>
      <c r="J16" s="20"/>
      <c r="K16" s="20"/>
      <c r="L16" s="20"/>
      <c r="M16" s="20"/>
      <c r="N16" s="21"/>
      <c r="P16" s="19"/>
      <c r="Q16" s="27"/>
      <c r="R16" s="27"/>
      <c r="S16" s="27"/>
      <c r="T16" s="27"/>
      <c r="U16" s="21"/>
    </row>
    <row r="17" spans="2:21" x14ac:dyDescent="0.2">
      <c r="B17" s="19"/>
      <c r="C17" s="230" t="s">
        <v>343</v>
      </c>
      <c r="D17" s="230"/>
      <c r="E17" s="230"/>
      <c r="F17" s="230"/>
      <c r="G17" s="21"/>
      <c r="I17" s="19"/>
      <c r="J17" s="20"/>
      <c r="K17" s="20"/>
      <c r="L17" s="20"/>
      <c r="M17" s="20"/>
      <c r="N17" s="21"/>
      <c r="P17" s="19"/>
      <c r="Q17" s="27"/>
      <c r="R17" s="27"/>
      <c r="S17" s="27"/>
      <c r="T17" s="27"/>
      <c r="U17" s="21"/>
    </row>
    <row r="18" spans="2:21" x14ac:dyDescent="0.2">
      <c r="B18" s="19"/>
      <c r="E18" s="20"/>
      <c r="F18" s="20"/>
      <c r="G18" s="21"/>
      <c r="I18" s="16"/>
      <c r="J18" s="17"/>
      <c r="K18" s="17"/>
      <c r="L18" s="17"/>
      <c r="M18" s="17"/>
      <c r="N18" s="18"/>
      <c r="P18" s="19"/>
      <c r="Q18" s="27"/>
      <c r="R18" s="27"/>
      <c r="S18" s="27"/>
      <c r="T18" s="27"/>
      <c r="U18" s="21"/>
    </row>
    <row r="19" spans="2:21" x14ac:dyDescent="0.2">
      <c r="B19" s="19"/>
      <c r="C19" s="36" t="s">
        <v>342</v>
      </c>
      <c r="D19" s="195"/>
      <c r="E19" s="20"/>
      <c r="F19" s="20"/>
      <c r="G19" s="21"/>
      <c r="I19" s="19"/>
      <c r="J19" s="200" t="s">
        <v>347</v>
      </c>
      <c r="K19" s="20"/>
      <c r="L19" s="20"/>
      <c r="M19" s="20"/>
      <c r="N19" s="21"/>
      <c r="P19" s="19"/>
      <c r="Q19" s="27"/>
      <c r="R19" s="27"/>
      <c r="S19" s="27"/>
      <c r="T19" s="27"/>
      <c r="U19" s="21"/>
    </row>
    <row r="20" spans="2:21" x14ac:dyDescent="0.2">
      <c r="B20" s="19"/>
      <c r="C20" s="20"/>
      <c r="D20" s="20"/>
      <c r="E20" s="20"/>
      <c r="F20" s="20"/>
      <c r="G20" s="21"/>
      <c r="I20" s="19"/>
      <c r="J20" s="20"/>
      <c r="K20" s="20"/>
      <c r="L20" s="20"/>
      <c r="M20" s="20"/>
      <c r="N20" s="21"/>
      <c r="P20" s="19"/>
      <c r="Q20" s="27"/>
      <c r="R20" s="27"/>
      <c r="S20" s="27"/>
      <c r="T20" s="27"/>
      <c r="U20" s="21"/>
    </row>
    <row r="21" spans="2:21" x14ac:dyDescent="0.2">
      <c r="B21" s="22"/>
      <c r="C21" s="23"/>
      <c r="D21" s="23"/>
      <c r="E21" s="23"/>
      <c r="F21" s="23"/>
      <c r="G21" s="24"/>
      <c r="I21" s="19"/>
      <c r="J21" s="196" t="s">
        <v>340</v>
      </c>
      <c r="K21" s="27"/>
      <c r="L21" s="20"/>
      <c r="M21" s="20"/>
      <c r="N21" s="21"/>
      <c r="P21" s="19"/>
      <c r="Q21" s="27"/>
      <c r="R21" s="27"/>
      <c r="S21" s="27"/>
      <c r="T21" s="27"/>
      <c r="U21" s="21"/>
    </row>
    <row r="22" spans="2:21" x14ac:dyDescent="0.2">
      <c r="I22" s="19"/>
      <c r="J22" s="20"/>
      <c r="K22" s="20" t="s">
        <v>327</v>
      </c>
      <c r="L22" s="20"/>
      <c r="M22" s="20"/>
      <c r="N22" s="21"/>
      <c r="P22" s="19"/>
      <c r="Q22" s="27"/>
      <c r="R22" s="27"/>
      <c r="S22" s="27"/>
      <c r="T22" s="27"/>
      <c r="U22" s="21"/>
    </row>
    <row r="23" spans="2:21" x14ac:dyDescent="0.2">
      <c r="I23" s="19"/>
      <c r="J23" s="199" t="s">
        <v>350</v>
      </c>
      <c r="K23" s="20"/>
      <c r="L23" s="20"/>
      <c r="M23" s="20"/>
      <c r="N23" s="21"/>
      <c r="P23" s="19"/>
      <c r="Q23" s="27"/>
      <c r="R23" s="27"/>
      <c r="S23" s="27"/>
      <c r="T23" s="27"/>
      <c r="U23" s="21"/>
    </row>
    <row r="24" spans="2:21" x14ac:dyDescent="0.2">
      <c r="I24" s="19"/>
      <c r="J24" s="231"/>
      <c r="K24" s="232"/>
      <c r="L24" s="233"/>
      <c r="M24" s="20"/>
      <c r="N24" s="21"/>
      <c r="P24" s="19"/>
      <c r="Q24" s="27"/>
      <c r="R24" s="27"/>
      <c r="S24" s="27"/>
      <c r="T24" s="27"/>
      <c r="U24" s="21"/>
    </row>
    <row r="25" spans="2:21" x14ac:dyDescent="0.2">
      <c r="I25" s="19"/>
      <c r="J25" s="234"/>
      <c r="K25" s="235"/>
      <c r="L25" s="236"/>
      <c r="M25" s="20"/>
      <c r="N25" s="21"/>
      <c r="P25" s="19"/>
      <c r="Q25" s="27"/>
      <c r="R25" s="27"/>
      <c r="S25" s="27"/>
      <c r="T25" s="27"/>
      <c r="U25" s="21"/>
    </row>
    <row r="26" spans="2:21" x14ac:dyDescent="0.2">
      <c r="I26" s="19"/>
      <c r="J26" s="234"/>
      <c r="K26" s="235"/>
      <c r="L26" s="236"/>
      <c r="N26" s="21"/>
      <c r="P26" s="19"/>
      <c r="Q26" s="27"/>
      <c r="R26" s="27"/>
      <c r="S26" s="27"/>
      <c r="T26" s="27"/>
      <c r="U26" s="21"/>
    </row>
    <row r="27" spans="2:21" x14ac:dyDescent="0.2">
      <c r="I27" s="19"/>
      <c r="J27" s="237"/>
      <c r="K27" s="238"/>
      <c r="L27" s="239"/>
      <c r="N27" s="21"/>
      <c r="P27" s="19"/>
      <c r="Q27" s="27"/>
      <c r="R27" s="27"/>
      <c r="S27" s="27"/>
      <c r="T27" s="27"/>
      <c r="U27" s="21"/>
    </row>
    <row r="28" spans="2:21" x14ac:dyDescent="0.2">
      <c r="I28" s="19"/>
      <c r="N28" s="21"/>
      <c r="P28" s="19"/>
      <c r="Q28" s="27"/>
      <c r="R28" s="27"/>
      <c r="S28" s="27"/>
      <c r="T28" s="27"/>
      <c r="U28" s="21"/>
    </row>
    <row r="29" spans="2:21" x14ac:dyDescent="0.2">
      <c r="I29" s="19"/>
      <c r="N29" s="21"/>
      <c r="P29" s="19"/>
      <c r="Q29" s="27"/>
      <c r="R29" s="27"/>
      <c r="S29" s="27"/>
      <c r="T29" s="27"/>
      <c r="U29" s="21"/>
    </row>
    <row r="30" spans="2:21" x14ac:dyDescent="0.2">
      <c r="I30" s="19"/>
      <c r="J30" s="196" t="s">
        <v>351</v>
      </c>
      <c r="K30" s="20"/>
      <c r="L30" s="20"/>
      <c r="M30" s="20"/>
      <c r="N30" s="21"/>
      <c r="P30" s="19"/>
      <c r="Q30" s="27"/>
      <c r="R30" s="27"/>
      <c r="S30" s="27"/>
      <c r="T30" s="27"/>
      <c r="U30" s="21"/>
    </row>
    <row r="31" spans="2:21" x14ac:dyDescent="0.2">
      <c r="I31" s="19"/>
      <c r="J31" s="20"/>
      <c r="K31" s="20"/>
      <c r="L31" s="20"/>
      <c r="M31" s="20"/>
      <c r="N31" s="21"/>
      <c r="P31" s="19"/>
      <c r="Q31" s="20"/>
      <c r="R31" s="20"/>
      <c r="S31" s="20"/>
      <c r="T31" s="20"/>
      <c r="U31" s="21"/>
    </row>
    <row r="32" spans="2:21" x14ac:dyDescent="0.2">
      <c r="I32" s="19"/>
      <c r="J32" s="20"/>
      <c r="K32" s="20"/>
      <c r="L32" s="20"/>
      <c r="M32" s="20"/>
      <c r="N32" s="21"/>
      <c r="P32" s="19"/>
      <c r="Q32" s="20"/>
      <c r="R32" s="20"/>
      <c r="S32" s="20"/>
      <c r="T32" s="20"/>
      <c r="U32" s="21"/>
    </row>
    <row r="33" spans="9:21" x14ac:dyDescent="0.2">
      <c r="I33" s="16"/>
      <c r="J33" s="17"/>
      <c r="K33" s="17"/>
      <c r="L33" s="17"/>
      <c r="M33" s="17"/>
      <c r="N33" s="18"/>
      <c r="P33" s="22"/>
      <c r="Q33" s="23"/>
      <c r="R33" s="23"/>
      <c r="S33" s="23"/>
      <c r="T33" s="23"/>
      <c r="U33" s="24"/>
    </row>
    <row r="34" spans="9:21" x14ac:dyDescent="0.2">
      <c r="I34" s="19"/>
      <c r="J34" s="200" t="s">
        <v>348</v>
      </c>
      <c r="K34" s="20"/>
      <c r="L34" s="20"/>
      <c r="M34" s="20"/>
      <c r="N34" s="21"/>
    </row>
    <row r="35" spans="9:21" x14ac:dyDescent="0.2">
      <c r="I35" s="19"/>
      <c r="J35" s="20"/>
      <c r="K35" s="20"/>
      <c r="L35" s="20"/>
      <c r="M35" s="20"/>
      <c r="N35" s="21"/>
    </row>
    <row r="36" spans="9:21" x14ac:dyDescent="0.2">
      <c r="I36" s="19"/>
      <c r="J36" s="73" t="s">
        <v>352</v>
      </c>
      <c r="K36" s="73" t="s">
        <v>354</v>
      </c>
      <c r="L36" s="20"/>
      <c r="M36" s="20"/>
      <c r="N36" s="21"/>
    </row>
    <row r="37" spans="9:21" x14ac:dyDescent="0.2">
      <c r="I37" s="19"/>
      <c r="J37" s="27"/>
      <c r="K37" s="194" t="s">
        <v>355</v>
      </c>
      <c r="L37" s="20"/>
      <c r="M37" s="20"/>
      <c r="N37" s="21"/>
    </row>
    <row r="38" spans="9:21" x14ac:dyDescent="0.2">
      <c r="I38" s="19"/>
      <c r="J38" s="27"/>
      <c r="K38" s="194" t="s">
        <v>355</v>
      </c>
      <c r="L38" s="20"/>
      <c r="M38" s="20"/>
      <c r="N38" s="21"/>
    </row>
    <row r="39" spans="9:21" x14ac:dyDescent="0.2">
      <c r="I39" s="19"/>
      <c r="J39" s="27"/>
      <c r="K39" s="194" t="s">
        <v>355</v>
      </c>
      <c r="L39" s="20"/>
      <c r="M39" s="20"/>
      <c r="N39" s="21"/>
    </row>
    <row r="40" spans="9:21" x14ac:dyDescent="0.2">
      <c r="I40" s="19"/>
      <c r="J40" s="27"/>
      <c r="K40" s="194" t="s">
        <v>355</v>
      </c>
      <c r="L40" s="20"/>
      <c r="M40" s="20"/>
      <c r="N40" s="21"/>
    </row>
    <row r="41" spans="9:21" x14ac:dyDescent="0.2">
      <c r="I41" s="19"/>
      <c r="J41" s="20"/>
      <c r="K41" s="20"/>
      <c r="L41" s="20"/>
      <c r="M41" s="20"/>
      <c r="N41" s="21"/>
    </row>
    <row r="42" spans="9:21" x14ac:dyDescent="0.2">
      <c r="I42" s="19"/>
      <c r="J42" s="20"/>
      <c r="K42" s="20"/>
      <c r="L42" s="20"/>
      <c r="M42" s="20"/>
      <c r="N42" s="21"/>
    </row>
    <row r="43" spans="9:21" x14ac:dyDescent="0.2">
      <c r="I43" s="19"/>
      <c r="J43" s="199" t="s">
        <v>350</v>
      </c>
      <c r="K43" s="20"/>
      <c r="L43" s="20"/>
      <c r="M43" s="20"/>
      <c r="N43" s="21"/>
    </row>
    <row r="44" spans="9:21" x14ac:dyDescent="0.2">
      <c r="I44" s="19"/>
      <c r="J44" s="231"/>
      <c r="K44" s="232"/>
      <c r="L44" s="233"/>
      <c r="M44" s="20"/>
      <c r="N44" s="21"/>
    </row>
    <row r="45" spans="9:21" x14ac:dyDescent="0.2">
      <c r="I45" s="19"/>
      <c r="J45" s="234"/>
      <c r="K45" s="235"/>
      <c r="L45" s="236"/>
      <c r="M45" s="20"/>
      <c r="N45" s="21"/>
    </row>
    <row r="46" spans="9:21" x14ac:dyDescent="0.2">
      <c r="I46" s="19"/>
      <c r="J46" s="234"/>
      <c r="K46" s="235"/>
      <c r="L46" s="236"/>
      <c r="N46" s="21"/>
    </row>
    <row r="47" spans="9:21" x14ac:dyDescent="0.2">
      <c r="I47" s="19"/>
      <c r="J47" s="237"/>
      <c r="K47" s="238"/>
      <c r="L47" s="239"/>
      <c r="N47" s="21"/>
    </row>
    <row r="48" spans="9:21" x14ac:dyDescent="0.2">
      <c r="I48" s="19"/>
      <c r="N48" s="21"/>
    </row>
    <row r="49" spans="9:14" x14ac:dyDescent="0.2">
      <c r="I49" s="19"/>
      <c r="N49" s="21"/>
    </row>
    <row r="50" spans="9:14" x14ac:dyDescent="0.2">
      <c r="I50" s="19"/>
      <c r="J50" s="196" t="s">
        <v>351</v>
      </c>
      <c r="K50" s="20"/>
      <c r="L50" s="20"/>
      <c r="M50" s="20"/>
      <c r="N50" s="21"/>
    </row>
    <row r="51" spans="9:14" x14ac:dyDescent="0.2">
      <c r="I51" s="19"/>
      <c r="J51" s="20"/>
      <c r="K51" s="20"/>
      <c r="L51" s="20"/>
      <c r="M51" s="20"/>
      <c r="N51" s="21"/>
    </row>
    <row r="52" spans="9:14" x14ac:dyDescent="0.2">
      <c r="I52" s="19"/>
      <c r="J52" s="20"/>
      <c r="K52" s="20"/>
      <c r="L52" s="20"/>
      <c r="M52" s="20"/>
      <c r="N52" s="21"/>
    </row>
    <row r="53" spans="9:14" x14ac:dyDescent="0.2">
      <c r="I53" s="22"/>
      <c r="J53" s="23"/>
      <c r="K53" s="23"/>
      <c r="L53" s="23"/>
      <c r="M53" s="23"/>
      <c r="N53" s="24"/>
    </row>
  </sheetData>
  <mergeCells count="4">
    <mergeCell ref="C13:F13"/>
    <mergeCell ref="C17:F17"/>
    <mergeCell ref="J24:L27"/>
    <mergeCell ref="J44:L4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10</xdr:col>
                    <xdr:colOff>9525</xdr:colOff>
                    <xdr:row>8</xdr:row>
                    <xdr:rowOff>104775</xdr:rowOff>
                  </from>
                  <to>
                    <xdr:col>10</xdr:col>
                    <xdr:colOff>800100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9</xdr:col>
                    <xdr:colOff>714375</xdr:colOff>
                    <xdr:row>13</xdr:row>
                    <xdr:rowOff>104775</xdr:rowOff>
                  </from>
                  <to>
                    <xdr:col>10</xdr:col>
                    <xdr:colOff>581025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>
                <anchor moveWithCells="1" sizeWithCells="1">
                  <from>
                    <xdr:col>5</xdr:col>
                    <xdr:colOff>1323975</xdr:colOff>
                    <xdr:row>6</xdr:row>
                    <xdr:rowOff>19050</xdr:rowOff>
                  </from>
                  <to>
                    <xdr:col>5</xdr:col>
                    <xdr:colOff>1895475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Button 4">
              <controlPr defaultSize="0" print="0" autoFill="0" autoPict="0">
                <anchor moveWithCells="1" sizeWithCells="1">
                  <from>
                    <xdr:col>11</xdr:col>
                    <xdr:colOff>0</xdr:colOff>
                    <xdr:row>14</xdr:row>
                    <xdr:rowOff>9525</xdr:rowOff>
                  </from>
                  <to>
                    <xdr:col>13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Line="0" autoPict="0">
                <anchor moveWithCells="1">
                  <from>
                    <xdr:col>9</xdr:col>
                    <xdr:colOff>714375</xdr:colOff>
                    <xdr:row>28</xdr:row>
                    <xdr:rowOff>104775</xdr:rowOff>
                  </from>
                  <to>
                    <xdr:col>10</xdr:col>
                    <xdr:colOff>581025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Button 6">
              <controlPr defaultSize="0" print="0" autoFill="0" autoPict="0">
                <anchor moveWithCells="1" sizeWithCells="1">
                  <from>
                    <xdr:col>10</xdr:col>
                    <xdr:colOff>914400</xdr:colOff>
                    <xdr:row>29</xdr:row>
                    <xdr:rowOff>9525</xdr:rowOff>
                  </from>
                  <to>
                    <xdr:col>12</xdr:col>
                    <xdr:colOff>200025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Button 7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4</xdr:row>
                    <xdr:rowOff>66675</xdr:rowOff>
                  </from>
                  <to>
                    <xdr:col>16</xdr:col>
                    <xdr:colOff>542925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Drop Down 10">
              <controlPr defaultSize="0" autoLine="0" autoPict="0">
                <anchor moveWithCells="1">
                  <from>
                    <xdr:col>9</xdr:col>
                    <xdr:colOff>714375</xdr:colOff>
                    <xdr:row>48</xdr:row>
                    <xdr:rowOff>104775</xdr:rowOff>
                  </from>
                  <to>
                    <xdr:col>10</xdr:col>
                    <xdr:colOff>581025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Button 11">
              <controlPr defaultSize="0" print="0" autoFill="0" autoPict="0">
                <anchor moveWithCells="1" sizeWithCells="1">
                  <from>
                    <xdr:col>10</xdr:col>
                    <xdr:colOff>914400</xdr:colOff>
                    <xdr:row>49</xdr:row>
                    <xdr:rowOff>9525</xdr:rowOff>
                  </from>
                  <to>
                    <xdr:col>12</xdr:col>
                    <xdr:colOff>200025</xdr:colOff>
                    <xdr:row>50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6:K9"/>
  <sheetViews>
    <sheetView workbookViewId="0">
      <selection activeCell="L15" sqref="L15"/>
    </sheetView>
  </sheetViews>
  <sheetFormatPr defaultRowHeight="15" x14ac:dyDescent="0.25"/>
  <cols>
    <col min="1" max="16384" width="9.140625" style="1"/>
  </cols>
  <sheetData>
    <row r="6" spans="2:11" x14ac:dyDescent="0.25">
      <c r="B6" s="1">
        <v>39</v>
      </c>
      <c r="C6" s="1">
        <v>52.85</v>
      </c>
      <c r="D6" s="1">
        <v>0.6</v>
      </c>
      <c r="F6" s="1">
        <f>B6*(C6*-0.6816+56.701)/100</f>
        <v>8.0645916000000017</v>
      </c>
    </row>
    <row r="9" spans="2:11" x14ac:dyDescent="0.25">
      <c r="K9" s="1">
        <f>B6*(C6*-0.6816+56.701)/100*1*(D6/95%)*(100%+0%)</f>
        <v>5.0934262736842113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G145"/>
  <sheetViews>
    <sheetView workbookViewId="0">
      <selection activeCell="F40" sqref="F40"/>
    </sheetView>
  </sheetViews>
  <sheetFormatPr defaultRowHeight="11.25" x14ac:dyDescent="0.2"/>
  <cols>
    <col min="1" max="1" width="9.140625" style="15"/>
    <col min="2" max="3" width="0" style="15" hidden="1" customWidth="1"/>
    <col min="4" max="4" width="49.28515625" style="15" hidden="1" customWidth="1"/>
    <col min="5" max="6" width="9.140625" style="15"/>
    <col min="7" max="7" width="10.7109375" style="202" customWidth="1"/>
    <col min="8" max="8" width="9.140625" style="202"/>
    <col min="9" max="9" width="17" style="202" customWidth="1"/>
    <col min="10" max="10" width="27.85546875" style="202" customWidth="1"/>
    <col min="11" max="11" width="10.85546875" style="15" customWidth="1"/>
    <col min="12" max="14" width="9.140625" style="15"/>
    <col min="15" max="15" width="16.140625" style="15" customWidth="1"/>
    <col min="16" max="16" width="24" style="15" hidden="1" customWidth="1"/>
    <col min="17" max="17" width="5.42578125" style="15" bestFit="1" customWidth="1"/>
    <col min="18" max="18" width="12.140625" style="15" customWidth="1"/>
    <col min="19" max="33" width="9.140625" style="15"/>
    <col min="34" max="16384" width="9.140625" style="202"/>
  </cols>
  <sheetData>
    <row r="1" spans="7:23" s="15" customFormat="1" x14ac:dyDescent="0.2"/>
    <row r="2" spans="7:23" s="15" customFormat="1" x14ac:dyDescent="0.2">
      <c r="K2" s="139" t="s">
        <v>425</v>
      </c>
    </row>
    <row r="3" spans="7:23" ht="13.5" customHeight="1" x14ac:dyDescent="0.2">
      <c r="G3" s="242" t="s">
        <v>356</v>
      </c>
      <c r="H3" s="243"/>
      <c r="I3" s="243"/>
      <c r="J3" s="201" t="s">
        <v>308</v>
      </c>
      <c r="K3" s="211"/>
      <c r="O3" s="15" t="s">
        <v>417</v>
      </c>
      <c r="P3" s="25" t="s">
        <v>418</v>
      </c>
      <c r="Q3" s="197" t="s">
        <v>111</v>
      </c>
      <c r="R3" s="18" t="s">
        <v>426</v>
      </c>
      <c r="T3" s="15" t="s">
        <v>57</v>
      </c>
      <c r="U3" s="15">
        <f t="shared" ref="U3:U28" si="0">COUNTIF(W$3:W$32,T3)</f>
        <v>2</v>
      </c>
      <c r="W3" s="197" t="s">
        <v>111</v>
      </c>
    </row>
    <row r="4" spans="7:23" ht="13.5" customHeight="1" x14ac:dyDescent="0.2">
      <c r="G4" s="244" t="s">
        <v>357</v>
      </c>
      <c r="H4" s="245" t="s">
        <v>358</v>
      </c>
      <c r="I4" s="245"/>
      <c r="J4" s="201" t="s">
        <v>359</v>
      </c>
      <c r="K4" s="207"/>
      <c r="O4" s="15" t="s">
        <v>362</v>
      </c>
      <c r="P4" s="16" t="s">
        <v>363</v>
      </c>
      <c r="Q4" s="208" t="s">
        <v>429</v>
      </c>
      <c r="R4" s="18" t="s">
        <v>427</v>
      </c>
      <c r="T4" s="15" t="s">
        <v>79</v>
      </c>
      <c r="U4" s="15">
        <f t="shared" si="0"/>
        <v>2</v>
      </c>
      <c r="W4" s="17" t="s">
        <v>57</v>
      </c>
    </row>
    <row r="5" spans="7:23" ht="13.5" customHeight="1" x14ac:dyDescent="0.2">
      <c r="G5" s="244"/>
      <c r="H5" s="245" t="s">
        <v>360</v>
      </c>
      <c r="I5" s="245"/>
      <c r="J5" s="201" t="s">
        <v>361</v>
      </c>
      <c r="K5" s="199" t="s">
        <v>57</v>
      </c>
      <c r="L5" s="15" t="s">
        <v>426</v>
      </c>
      <c r="O5" s="15" t="s">
        <v>373</v>
      </c>
      <c r="P5" s="19" t="s">
        <v>374</v>
      </c>
      <c r="Q5" s="209" t="s">
        <v>79</v>
      </c>
      <c r="R5" s="21" t="s">
        <v>427</v>
      </c>
      <c r="T5" s="15" t="s">
        <v>165</v>
      </c>
      <c r="U5" s="15">
        <f t="shared" si="0"/>
        <v>2</v>
      </c>
      <c r="W5" s="15" t="s">
        <v>59</v>
      </c>
    </row>
    <row r="6" spans="7:23" ht="13.5" customHeight="1" x14ac:dyDescent="0.2">
      <c r="G6" s="244"/>
      <c r="H6" s="245" t="s">
        <v>362</v>
      </c>
      <c r="I6" s="245"/>
      <c r="J6" s="201" t="s">
        <v>363</v>
      </c>
      <c r="K6" s="199" t="s">
        <v>429</v>
      </c>
      <c r="L6" s="15" t="s">
        <v>427</v>
      </c>
      <c r="O6" s="15" t="s">
        <v>386</v>
      </c>
      <c r="P6" s="19" t="s">
        <v>387</v>
      </c>
      <c r="Q6" s="20" t="s">
        <v>73</v>
      </c>
      <c r="R6" s="21" t="s">
        <v>427</v>
      </c>
      <c r="T6" s="15" t="s">
        <v>101</v>
      </c>
      <c r="U6" s="15">
        <f t="shared" si="0"/>
        <v>2</v>
      </c>
      <c r="W6" s="20" t="s">
        <v>79</v>
      </c>
    </row>
    <row r="7" spans="7:23" ht="13.5" customHeight="1" x14ac:dyDescent="0.2">
      <c r="G7" s="244"/>
      <c r="H7" s="245" t="s">
        <v>364</v>
      </c>
      <c r="I7" s="245"/>
      <c r="J7" s="207"/>
      <c r="K7" s="211"/>
      <c r="O7" s="15" t="s">
        <v>377</v>
      </c>
      <c r="P7" s="19" t="s">
        <v>378</v>
      </c>
      <c r="Q7" s="20" t="s">
        <v>103</v>
      </c>
      <c r="R7" s="21" t="s">
        <v>427</v>
      </c>
      <c r="T7" s="15" t="s">
        <v>111</v>
      </c>
      <c r="U7" s="15">
        <f t="shared" si="0"/>
        <v>1</v>
      </c>
      <c r="W7" s="20" t="s">
        <v>73</v>
      </c>
    </row>
    <row r="8" spans="7:23" ht="13.5" customHeight="1" x14ac:dyDescent="0.2">
      <c r="G8" s="246" t="s">
        <v>365</v>
      </c>
      <c r="H8" s="247" t="s">
        <v>366</v>
      </c>
      <c r="I8" s="247"/>
      <c r="J8" s="201" t="s">
        <v>367</v>
      </c>
      <c r="K8" s="199" t="s">
        <v>165</v>
      </c>
      <c r="L8" s="15" t="s">
        <v>427</v>
      </c>
      <c r="O8" s="15" t="s">
        <v>423</v>
      </c>
      <c r="P8" s="19" t="s">
        <v>424</v>
      </c>
      <c r="Q8" s="20" t="s">
        <v>115</v>
      </c>
      <c r="R8" s="21" t="s">
        <v>427</v>
      </c>
      <c r="T8" s="15" t="s">
        <v>73</v>
      </c>
      <c r="U8" s="15">
        <f t="shared" si="0"/>
        <v>1</v>
      </c>
      <c r="W8" s="20" t="s">
        <v>103</v>
      </c>
    </row>
    <row r="9" spans="7:23" ht="13.5" customHeight="1" x14ac:dyDescent="0.2">
      <c r="G9" s="246"/>
      <c r="H9" s="247" t="s">
        <v>368</v>
      </c>
      <c r="I9" s="247"/>
      <c r="J9" s="201" t="s">
        <v>369</v>
      </c>
      <c r="K9" s="199" t="s">
        <v>165</v>
      </c>
      <c r="L9" s="15" t="s">
        <v>428</v>
      </c>
      <c r="O9" s="15" t="s">
        <v>366</v>
      </c>
      <c r="P9" s="22" t="s">
        <v>367</v>
      </c>
      <c r="Q9" s="210" t="s">
        <v>165</v>
      </c>
      <c r="R9" s="24" t="s">
        <v>427</v>
      </c>
      <c r="T9" s="15" t="s">
        <v>103</v>
      </c>
      <c r="U9" s="15">
        <f t="shared" si="0"/>
        <v>1</v>
      </c>
      <c r="W9" s="20" t="s">
        <v>115</v>
      </c>
    </row>
    <row r="10" spans="7:23" ht="13.5" customHeight="1" x14ac:dyDescent="0.2">
      <c r="G10" s="246"/>
      <c r="H10" s="247" t="s">
        <v>370</v>
      </c>
      <c r="I10" s="247"/>
      <c r="J10" s="207"/>
      <c r="K10" s="211"/>
      <c r="O10" s="15" t="s">
        <v>379</v>
      </c>
      <c r="P10" s="16" t="s">
        <v>385</v>
      </c>
      <c r="Q10" s="208" t="s">
        <v>101</v>
      </c>
      <c r="R10" s="18" t="s">
        <v>428</v>
      </c>
      <c r="T10" s="15" t="s">
        <v>115</v>
      </c>
      <c r="U10" s="15">
        <f t="shared" si="0"/>
        <v>1</v>
      </c>
      <c r="W10" s="23" t="s">
        <v>165</v>
      </c>
    </row>
    <row r="11" spans="7:23" ht="13.5" customHeight="1" x14ac:dyDescent="0.2">
      <c r="G11" s="248" t="s">
        <v>371</v>
      </c>
      <c r="H11" s="250" t="s">
        <v>372</v>
      </c>
      <c r="I11" s="203" t="s">
        <v>373</v>
      </c>
      <c r="J11" s="201" t="s">
        <v>374</v>
      </c>
      <c r="K11" s="199" t="s">
        <v>79</v>
      </c>
      <c r="L11" s="15" t="s">
        <v>427</v>
      </c>
      <c r="O11" s="15" t="s">
        <v>375</v>
      </c>
      <c r="P11" s="19" t="s">
        <v>404</v>
      </c>
      <c r="Q11" s="20" t="s">
        <v>95</v>
      </c>
      <c r="R11" s="21" t="s">
        <v>428</v>
      </c>
      <c r="T11" s="15" t="s">
        <v>95</v>
      </c>
      <c r="U11" s="15">
        <f t="shared" si="0"/>
        <v>1</v>
      </c>
      <c r="W11" s="17" t="s">
        <v>101</v>
      </c>
    </row>
    <row r="12" spans="7:23" ht="13.5" customHeight="1" x14ac:dyDescent="0.2">
      <c r="G12" s="249"/>
      <c r="H12" s="251"/>
      <c r="I12" s="204" t="s">
        <v>375</v>
      </c>
      <c r="J12" s="201" t="s">
        <v>376</v>
      </c>
      <c r="K12" s="199" t="s">
        <v>79</v>
      </c>
      <c r="L12" s="15" t="s">
        <v>426</v>
      </c>
      <c r="O12" s="15" t="s">
        <v>415</v>
      </c>
      <c r="P12" s="19" t="s">
        <v>416</v>
      </c>
      <c r="Q12" s="20" t="s">
        <v>109</v>
      </c>
      <c r="R12" s="21" t="s">
        <v>428</v>
      </c>
      <c r="T12" s="15" t="s">
        <v>109</v>
      </c>
      <c r="U12" s="15">
        <f t="shared" si="0"/>
        <v>1</v>
      </c>
      <c r="W12" s="20" t="s">
        <v>95</v>
      </c>
    </row>
    <row r="13" spans="7:23" ht="13.5" customHeight="1" x14ac:dyDescent="0.2">
      <c r="G13" s="249"/>
      <c r="H13" s="251"/>
      <c r="I13" s="204" t="s">
        <v>377</v>
      </c>
      <c r="J13" s="201" t="s">
        <v>378</v>
      </c>
      <c r="K13" s="199" t="s">
        <v>103</v>
      </c>
      <c r="L13" s="15" t="s">
        <v>427</v>
      </c>
      <c r="O13" s="15" t="s">
        <v>388</v>
      </c>
      <c r="P13" s="19" t="s">
        <v>389</v>
      </c>
      <c r="Q13" s="20" t="s">
        <v>431</v>
      </c>
      <c r="R13" s="21" t="s">
        <v>428</v>
      </c>
      <c r="T13" s="15" t="s">
        <v>91</v>
      </c>
      <c r="U13" s="15">
        <f t="shared" si="0"/>
        <v>1</v>
      </c>
      <c r="W13" s="20" t="s">
        <v>109</v>
      </c>
    </row>
    <row r="14" spans="7:23" ht="13.5" customHeight="1" x14ac:dyDescent="0.2">
      <c r="G14" s="249"/>
      <c r="H14" s="251"/>
      <c r="I14" s="204" t="s">
        <v>379</v>
      </c>
      <c r="J14" s="201" t="s">
        <v>380</v>
      </c>
      <c r="K14" s="199" t="s">
        <v>101</v>
      </c>
      <c r="L14" s="15" t="s">
        <v>426</v>
      </c>
      <c r="O14" s="15" t="s">
        <v>390</v>
      </c>
      <c r="P14" s="19" t="s">
        <v>391</v>
      </c>
      <c r="Q14" s="20" t="s">
        <v>91</v>
      </c>
      <c r="R14" s="21" t="s">
        <v>428</v>
      </c>
      <c r="T14" s="15" t="s">
        <v>93</v>
      </c>
      <c r="U14" s="15">
        <f t="shared" si="0"/>
        <v>1</v>
      </c>
      <c r="W14" s="20" t="s">
        <v>65</v>
      </c>
    </row>
    <row r="15" spans="7:23" ht="13.5" customHeight="1" x14ac:dyDescent="0.2">
      <c r="G15" s="249"/>
      <c r="H15" s="251"/>
      <c r="I15" s="204" t="s">
        <v>381</v>
      </c>
      <c r="J15" s="201" t="s">
        <v>382</v>
      </c>
      <c r="K15" s="199" t="s">
        <v>85</v>
      </c>
      <c r="L15" s="15" t="s">
        <v>426</v>
      </c>
      <c r="O15" s="15" t="s">
        <v>392</v>
      </c>
      <c r="P15" s="19" t="s">
        <v>393</v>
      </c>
      <c r="Q15" s="20" t="s">
        <v>93</v>
      </c>
      <c r="R15" s="21" t="s">
        <v>428</v>
      </c>
      <c r="T15" s="15" t="s">
        <v>69</v>
      </c>
      <c r="U15" s="15">
        <f t="shared" si="0"/>
        <v>1</v>
      </c>
      <c r="W15" s="15" t="s">
        <v>67</v>
      </c>
    </row>
    <row r="16" spans="7:23" ht="13.5" customHeight="1" x14ac:dyDescent="0.2">
      <c r="G16" s="249"/>
      <c r="H16" s="251"/>
      <c r="I16" s="205" t="s">
        <v>383</v>
      </c>
      <c r="J16" s="207"/>
      <c r="K16" s="211"/>
      <c r="O16" s="15" t="s">
        <v>394</v>
      </c>
      <c r="P16" s="19" t="s">
        <v>395</v>
      </c>
      <c r="Q16" s="20" t="s">
        <v>69</v>
      </c>
      <c r="R16" s="21" t="s">
        <v>428</v>
      </c>
      <c r="T16" s="15" t="s">
        <v>71</v>
      </c>
      <c r="U16" s="15">
        <f t="shared" si="0"/>
        <v>1</v>
      </c>
      <c r="W16" s="20" t="s">
        <v>91</v>
      </c>
    </row>
    <row r="17" spans="7:23" ht="13.5" customHeight="1" x14ac:dyDescent="0.2">
      <c r="G17" s="249"/>
      <c r="H17" s="252" t="s">
        <v>384</v>
      </c>
      <c r="I17" s="204" t="s">
        <v>379</v>
      </c>
      <c r="J17" s="201" t="s">
        <v>385</v>
      </c>
      <c r="K17" s="199" t="s">
        <v>101</v>
      </c>
      <c r="L17" s="15" t="s">
        <v>428</v>
      </c>
      <c r="O17" s="15" t="s">
        <v>396</v>
      </c>
      <c r="P17" s="19" t="s">
        <v>397</v>
      </c>
      <c r="Q17" s="20" t="s">
        <v>71</v>
      </c>
      <c r="R17" s="21" t="s">
        <v>428</v>
      </c>
      <c r="T17" s="15" t="s">
        <v>99</v>
      </c>
      <c r="U17" s="15">
        <f t="shared" si="0"/>
        <v>1</v>
      </c>
      <c r="W17" s="20" t="s">
        <v>93</v>
      </c>
    </row>
    <row r="18" spans="7:23" ht="13.5" customHeight="1" x14ac:dyDescent="0.2">
      <c r="G18" s="249"/>
      <c r="H18" s="252"/>
      <c r="I18" s="204" t="s">
        <v>386</v>
      </c>
      <c r="J18" s="201" t="s">
        <v>387</v>
      </c>
      <c r="K18" s="199" t="s">
        <v>73</v>
      </c>
      <c r="L18" s="15" t="s">
        <v>427</v>
      </c>
      <c r="O18" s="15" t="s">
        <v>398</v>
      </c>
      <c r="P18" s="19" t="s">
        <v>399</v>
      </c>
      <c r="Q18" s="20" t="s">
        <v>99</v>
      </c>
      <c r="R18" s="21" t="s">
        <v>428</v>
      </c>
      <c r="T18" s="15" t="s">
        <v>75</v>
      </c>
      <c r="U18" s="15">
        <f t="shared" si="0"/>
        <v>1</v>
      </c>
      <c r="W18" s="20" t="s">
        <v>69</v>
      </c>
    </row>
    <row r="19" spans="7:23" ht="13.5" customHeight="1" x14ac:dyDescent="0.2">
      <c r="G19" s="249"/>
      <c r="H19" s="252"/>
      <c r="I19" s="204" t="s">
        <v>388</v>
      </c>
      <c r="J19" s="201" t="s">
        <v>389</v>
      </c>
      <c r="K19" s="199" t="s">
        <v>431</v>
      </c>
      <c r="L19" s="15" t="s">
        <v>428</v>
      </c>
      <c r="O19" s="15" t="s">
        <v>400</v>
      </c>
      <c r="P19" s="19" t="s">
        <v>401</v>
      </c>
      <c r="Q19" s="20" t="s">
        <v>75</v>
      </c>
      <c r="R19" s="21" t="s">
        <v>428</v>
      </c>
      <c r="T19" s="15" t="s">
        <v>89</v>
      </c>
      <c r="U19" s="15">
        <f t="shared" si="0"/>
        <v>1</v>
      </c>
      <c r="W19" s="20" t="s">
        <v>71</v>
      </c>
    </row>
    <row r="20" spans="7:23" ht="13.5" customHeight="1" x14ac:dyDescent="0.2">
      <c r="G20" s="249"/>
      <c r="H20" s="252"/>
      <c r="I20" s="204" t="s">
        <v>390</v>
      </c>
      <c r="J20" s="201" t="s">
        <v>391</v>
      </c>
      <c r="K20" s="199" t="s">
        <v>91</v>
      </c>
      <c r="L20" s="15" t="s">
        <v>428</v>
      </c>
      <c r="O20" s="15" t="s">
        <v>405</v>
      </c>
      <c r="P20" s="19" t="s">
        <v>406</v>
      </c>
      <c r="Q20" s="20" t="s">
        <v>89</v>
      </c>
      <c r="R20" s="21" t="s">
        <v>428</v>
      </c>
      <c r="T20" s="15" t="s">
        <v>83</v>
      </c>
      <c r="U20" s="15">
        <f t="shared" si="0"/>
        <v>1</v>
      </c>
      <c r="W20" s="20" t="s">
        <v>99</v>
      </c>
    </row>
    <row r="21" spans="7:23" ht="13.5" customHeight="1" x14ac:dyDescent="0.2">
      <c r="G21" s="249"/>
      <c r="H21" s="252"/>
      <c r="I21" s="204" t="s">
        <v>392</v>
      </c>
      <c r="J21" s="201" t="s">
        <v>393</v>
      </c>
      <c r="K21" s="199" t="s">
        <v>93</v>
      </c>
      <c r="L21" s="15" t="s">
        <v>428</v>
      </c>
      <c r="O21" s="15" t="s">
        <v>411</v>
      </c>
      <c r="P21" s="19" t="s">
        <v>412</v>
      </c>
      <c r="Q21" s="20" t="s">
        <v>83</v>
      </c>
      <c r="R21" s="21" t="s">
        <v>428</v>
      </c>
      <c r="T21" s="15" t="s">
        <v>87</v>
      </c>
      <c r="U21" s="15">
        <f t="shared" si="0"/>
        <v>1</v>
      </c>
      <c r="W21" s="20" t="s">
        <v>75</v>
      </c>
    </row>
    <row r="22" spans="7:23" ht="13.5" customHeight="1" x14ac:dyDescent="0.2">
      <c r="G22" s="249"/>
      <c r="H22" s="252"/>
      <c r="I22" s="204" t="s">
        <v>394</v>
      </c>
      <c r="J22" s="201" t="s">
        <v>395</v>
      </c>
      <c r="K22" s="199" t="s">
        <v>69</v>
      </c>
      <c r="L22" s="15" t="s">
        <v>428</v>
      </c>
      <c r="O22" s="15" t="s">
        <v>413</v>
      </c>
      <c r="P22" s="19" t="s">
        <v>414</v>
      </c>
      <c r="Q22" s="20" t="s">
        <v>87</v>
      </c>
      <c r="R22" s="21" t="s">
        <v>428</v>
      </c>
      <c r="T22" s="15" t="s">
        <v>97</v>
      </c>
      <c r="U22" s="15">
        <f t="shared" si="0"/>
        <v>1</v>
      </c>
      <c r="W22" s="20" t="s">
        <v>89</v>
      </c>
    </row>
    <row r="23" spans="7:23" ht="13.5" customHeight="1" x14ac:dyDescent="0.2">
      <c r="G23" s="249"/>
      <c r="H23" s="252"/>
      <c r="I23" s="204" t="s">
        <v>396</v>
      </c>
      <c r="J23" s="201" t="s">
        <v>397</v>
      </c>
      <c r="K23" s="199" t="s">
        <v>71</v>
      </c>
      <c r="L23" s="15" t="s">
        <v>428</v>
      </c>
      <c r="O23" s="15" t="s">
        <v>368</v>
      </c>
      <c r="P23" s="19" t="s">
        <v>369</v>
      </c>
      <c r="Q23" s="209" t="s">
        <v>165</v>
      </c>
      <c r="R23" s="21" t="s">
        <v>428</v>
      </c>
      <c r="T23" s="15" t="s">
        <v>77</v>
      </c>
      <c r="U23" s="15">
        <f t="shared" si="0"/>
        <v>1</v>
      </c>
      <c r="W23" s="20" t="s">
        <v>83</v>
      </c>
    </row>
    <row r="24" spans="7:23" ht="13.5" customHeight="1" x14ac:dyDescent="0.2">
      <c r="G24" s="249"/>
      <c r="H24" s="252"/>
      <c r="I24" s="204" t="s">
        <v>398</v>
      </c>
      <c r="J24" s="201" t="s">
        <v>399</v>
      </c>
      <c r="K24" s="199" t="s">
        <v>99</v>
      </c>
      <c r="L24" s="15" t="s">
        <v>428</v>
      </c>
      <c r="O24" s="15" t="s">
        <v>402</v>
      </c>
      <c r="P24" s="19" t="s">
        <v>403</v>
      </c>
      <c r="Q24" s="20" t="s">
        <v>97</v>
      </c>
      <c r="R24" s="21" t="s">
        <v>428</v>
      </c>
      <c r="T24" s="15" t="s">
        <v>81</v>
      </c>
      <c r="U24" s="15">
        <f t="shared" si="0"/>
        <v>1</v>
      </c>
      <c r="W24" s="20" t="s">
        <v>87</v>
      </c>
    </row>
    <row r="25" spans="7:23" ht="13.5" customHeight="1" x14ac:dyDescent="0.2">
      <c r="G25" s="249"/>
      <c r="H25" s="252"/>
      <c r="I25" s="204" t="s">
        <v>400</v>
      </c>
      <c r="J25" s="201" t="s">
        <v>401</v>
      </c>
      <c r="K25" s="199" t="s">
        <v>75</v>
      </c>
      <c r="L25" s="15" t="s">
        <v>428</v>
      </c>
      <c r="O25" s="15" t="s">
        <v>407</v>
      </c>
      <c r="P25" s="19" t="s">
        <v>408</v>
      </c>
      <c r="Q25" s="20" t="s">
        <v>77</v>
      </c>
      <c r="R25" s="21" t="s">
        <v>428</v>
      </c>
      <c r="T25" s="15" t="s">
        <v>85</v>
      </c>
      <c r="U25" s="15">
        <f t="shared" si="0"/>
        <v>1</v>
      </c>
      <c r="W25" s="20" t="s">
        <v>165</v>
      </c>
    </row>
    <row r="26" spans="7:23" ht="13.5" customHeight="1" x14ac:dyDescent="0.2">
      <c r="G26" s="249"/>
      <c r="H26" s="252"/>
      <c r="I26" s="204" t="s">
        <v>402</v>
      </c>
      <c r="J26" s="201" t="s">
        <v>403</v>
      </c>
      <c r="K26" s="199" t="s">
        <v>97</v>
      </c>
      <c r="L26" s="15" t="s">
        <v>428</v>
      </c>
      <c r="O26" s="15" t="s">
        <v>409</v>
      </c>
      <c r="P26" s="22" t="s">
        <v>410</v>
      </c>
      <c r="Q26" s="23" t="s">
        <v>81</v>
      </c>
      <c r="R26" s="24" t="s">
        <v>428</v>
      </c>
      <c r="T26" s="15" t="s">
        <v>59</v>
      </c>
      <c r="U26" s="15">
        <f t="shared" si="0"/>
        <v>1</v>
      </c>
      <c r="W26" s="20" t="s">
        <v>97</v>
      </c>
    </row>
    <row r="27" spans="7:23" ht="13.5" customHeight="1" x14ac:dyDescent="0.2">
      <c r="G27" s="249"/>
      <c r="H27" s="252"/>
      <c r="I27" s="204" t="s">
        <v>375</v>
      </c>
      <c r="J27" s="201" t="s">
        <v>404</v>
      </c>
      <c r="K27" s="199" t="s">
        <v>95</v>
      </c>
      <c r="L27" s="15" t="s">
        <v>428</v>
      </c>
      <c r="O27" s="15" t="s">
        <v>379</v>
      </c>
      <c r="P27" s="16" t="s">
        <v>380</v>
      </c>
      <c r="Q27" s="208" t="s">
        <v>101</v>
      </c>
      <c r="R27" s="18" t="s">
        <v>426</v>
      </c>
      <c r="T27" s="15" t="s">
        <v>65</v>
      </c>
      <c r="U27" s="15">
        <f t="shared" si="0"/>
        <v>1</v>
      </c>
      <c r="W27" s="20" t="s">
        <v>77</v>
      </c>
    </row>
    <row r="28" spans="7:23" ht="13.5" customHeight="1" x14ac:dyDescent="0.2">
      <c r="G28" s="249"/>
      <c r="H28" s="252"/>
      <c r="I28" s="204" t="s">
        <v>405</v>
      </c>
      <c r="J28" s="201" t="s">
        <v>406</v>
      </c>
      <c r="K28" s="199" t="s">
        <v>89</v>
      </c>
      <c r="L28" s="15" t="s">
        <v>428</v>
      </c>
      <c r="O28" s="15" t="s">
        <v>360</v>
      </c>
      <c r="P28" s="19" t="s">
        <v>361</v>
      </c>
      <c r="Q28" s="209" t="s">
        <v>57</v>
      </c>
      <c r="R28" s="21" t="s">
        <v>426</v>
      </c>
      <c r="T28" s="15" t="s">
        <v>67</v>
      </c>
      <c r="U28" s="15">
        <f t="shared" si="0"/>
        <v>1</v>
      </c>
      <c r="W28" s="23" t="s">
        <v>81</v>
      </c>
    </row>
    <row r="29" spans="7:23" ht="13.5" customHeight="1" x14ac:dyDescent="0.25">
      <c r="G29" s="249"/>
      <c r="H29" s="252"/>
      <c r="I29" s="204" t="s">
        <v>407</v>
      </c>
      <c r="J29" s="201" t="s">
        <v>408</v>
      </c>
      <c r="K29" s="199" t="s">
        <v>77</v>
      </c>
      <c r="L29" s="15" t="s">
        <v>428</v>
      </c>
      <c r="O29" s="15" t="s">
        <v>375</v>
      </c>
      <c r="P29" s="19" t="s">
        <v>376</v>
      </c>
      <c r="Q29" s="209" t="s">
        <v>95</v>
      </c>
      <c r="R29" s="21" t="s">
        <v>426</v>
      </c>
      <c r="T29"/>
      <c r="W29" s="17" t="s">
        <v>101</v>
      </c>
    </row>
    <row r="30" spans="7:23" ht="13.5" customHeight="1" x14ac:dyDescent="0.2">
      <c r="G30" s="249"/>
      <c r="H30" s="252"/>
      <c r="I30" s="204" t="s">
        <v>409</v>
      </c>
      <c r="J30" s="201" t="s">
        <v>410</v>
      </c>
      <c r="K30" s="199" t="s">
        <v>81</v>
      </c>
      <c r="L30" s="15" t="s">
        <v>428</v>
      </c>
      <c r="O30" s="15" t="s">
        <v>381</v>
      </c>
      <c r="P30" s="22" t="s">
        <v>382</v>
      </c>
      <c r="Q30" s="23" t="s">
        <v>85</v>
      </c>
      <c r="R30" s="24" t="s">
        <v>426</v>
      </c>
      <c r="W30" s="20" t="s">
        <v>57</v>
      </c>
    </row>
    <row r="31" spans="7:23" ht="13.5" customHeight="1" x14ac:dyDescent="0.2">
      <c r="G31" s="249"/>
      <c r="H31" s="252"/>
      <c r="I31" s="204" t="s">
        <v>411</v>
      </c>
      <c r="J31" s="201" t="s">
        <v>412</v>
      </c>
      <c r="K31" s="199" t="s">
        <v>83</v>
      </c>
      <c r="L31" s="15" t="s">
        <v>428</v>
      </c>
      <c r="O31" s="15" t="s">
        <v>432</v>
      </c>
      <c r="P31" s="15" t="s">
        <v>308</v>
      </c>
      <c r="W31" s="20" t="s">
        <v>79</v>
      </c>
    </row>
    <row r="32" spans="7:23" ht="13.5" customHeight="1" x14ac:dyDescent="0.2">
      <c r="G32" s="249"/>
      <c r="H32" s="252"/>
      <c r="I32" s="204" t="s">
        <v>413</v>
      </c>
      <c r="J32" s="201" t="s">
        <v>414</v>
      </c>
      <c r="K32" s="199" t="s">
        <v>87</v>
      </c>
      <c r="L32" s="15" t="s">
        <v>428</v>
      </c>
      <c r="O32" s="15" t="s">
        <v>358</v>
      </c>
      <c r="P32" s="15" t="s">
        <v>359</v>
      </c>
      <c r="W32" s="23" t="s">
        <v>85</v>
      </c>
    </row>
    <row r="33" spans="7:16" ht="13.5" customHeight="1" x14ac:dyDescent="0.2">
      <c r="G33" s="249"/>
      <c r="H33" s="252"/>
      <c r="I33" s="204" t="s">
        <v>415</v>
      </c>
      <c r="J33" s="201" t="s">
        <v>416</v>
      </c>
      <c r="K33" s="199" t="s">
        <v>109</v>
      </c>
      <c r="L33" s="15" t="s">
        <v>428</v>
      </c>
      <c r="O33" s="15" t="s">
        <v>364</v>
      </c>
    </row>
    <row r="34" spans="7:16" ht="13.5" customHeight="1" x14ac:dyDescent="0.2">
      <c r="G34" s="249"/>
      <c r="H34" s="253"/>
      <c r="I34" s="206" t="s">
        <v>383</v>
      </c>
      <c r="J34" s="207"/>
      <c r="K34" s="211"/>
      <c r="O34" s="15" t="s">
        <v>370</v>
      </c>
    </row>
    <row r="35" spans="7:16" ht="13.5" customHeight="1" x14ac:dyDescent="0.2">
      <c r="G35" s="240" t="s">
        <v>417</v>
      </c>
      <c r="H35" s="241"/>
      <c r="I35" s="241"/>
      <c r="J35" s="201" t="s">
        <v>418</v>
      </c>
      <c r="K35" s="199" t="s">
        <v>111</v>
      </c>
      <c r="L35" s="15" t="s">
        <v>430</v>
      </c>
      <c r="O35" s="15" t="s">
        <v>383</v>
      </c>
    </row>
    <row r="36" spans="7:16" ht="13.5" customHeight="1" x14ac:dyDescent="0.2">
      <c r="G36" s="240" t="s">
        <v>419</v>
      </c>
      <c r="H36" s="241"/>
      <c r="I36" s="241"/>
      <c r="J36" s="201" t="s">
        <v>420</v>
      </c>
      <c r="K36" s="207"/>
      <c r="O36" s="15" t="s">
        <v>383</v>
      </c>
    </row>
    <row r="37" spans="7:16" ht="13.5" customHeight="1" x14ac:dyDescent="0.2">
      <c r="G37" s="240" t="s">
        <v>421</v>
      </c>
      <c r="H37" s="241"/>
      <c r="I37" s="241"/>
      <c r="J37" s="201" t="s">
        <v>422</v>
      </c>
      <c r="K37" s="207"/>
      <c r="O37" s="15" t="s">
        <v>419</v>
      </c>
      <c r="P37" s="15" t="s">
        <v>420</v>
      </c>
    </row>
    <row r="38" spans="7:16" ht="13.5" customHeight="1" x14ac:dyDescent="0.2">
      <c r="G38" s="240" t="s">
        <v>423</v>
      </c>
      <c r="H38" s="241"/>
      <c r="I38" s="241"/>
      <c r="J38" s="201" t="s">
        <v>424</v>
      </c>
      <c r="K38" s="199" t="s">
        <v>115</v>
      </c>
      <c r="L38" s="15" t="s">
        <v>427</v>
      </c>
      <c r="O38" s="15" t="s">
        <v>421</v>
      </c>
      <c r="P38" s="15" t="s">
        <v>422</v>
      </c>
    </row>
    <row r="39" spans="7:16" s="15" customFormat="1" x14ac:dyDescent="0.2"/>
    <row r="40" spans="7:16" s="15" customFormat="1" x14ac:dyDescent="0.2"/>
    <row r="41" spans="7:16" s="15" customFormat="1" x14ac:dyDescent="0.2"/>
    <row r="42" spans="7:16" s="15" customFormat="1" x14ac:dyDescent="0.2"/>
    <row r="43" spans="7:16" s="15" customFormat="1" x14ac:dyDescent="0.2"/>
    <row r="44" spans="7:16" s="15" customFormat="1" x14ac:dyDescent="0.2"/>
    <row r="45" spans="7:16" s="15" customFormat="1" x14ac:dyDescent="0.2"/>
    <row r="46" spans="7:16" s="15" customFormat="1" x14ac:dyDescent="0.2"/>
    <row r="47" spans="7:16" s="15" customFormat="1" x14ac:dyDescent="0.2"/>
    <row r="48" spans="7:16" s="15" customFormat="1" x14ac:dyDescent="0.2"/>
    <row r="49" s="15" customFormat="1" x14ac:dyDescent="0.2"/>
    <row r="50" s="15" customFormat="1" x14ac:dyDescent="0.2"/>
    <row r="51" s="15" customFormat="1" x14ac:dyDescent="0.2"/>
    <row r="52" s="15" customFormat="1" x14ac:dyDescent="0.2"/>
    <row r="53" s="15" customFormat="1" x14ac:dyDescent="0.2"/>
    <row r="54" s="15" customFormat="1" x14ac:dyDescent="0.2"/>
    <row r="55" s="15" customFormat="1" x14ac:dyDescent="0.2"/>
    <row r="56" s="15" customFormat="1" x14ac:dyDescent="0.2"/>
    <row r="57" s="15" customFormat="1" x14ac:dyDescent="0.2"/>
    <row r="58" s="15" customFormat="1" x14ac:dyDescent="0.2"/>
    <row r="59" s="15" customFormat="1" x14ac:dyDescent="0.2"/>
    <row r="60" s="15" customFormat="1" x14ac:dyDescent="0.2"/>
    <row r="61" s="15" customFormat="1" x14ac:dyDescent="0.2"/>
    <row r="62" s="15" customFormat="1" x14ac:dyDescent="0.2"/>
    <row r="63" s="15" customFormat="1" x14ac:dyDescent="0.2"/>
    <row r="64" s="15" customFormat="1" x14ac:dyDescent="0.2"/>
    <row r="65" s="15" customFormat="1" x14ac:dyDescent="0.2"/>
    <row r="66" s="15" customFormat="1" x14ac:dyDescent="0.2"/>
    <row r="67" s="15" customFormat="1" x14ac:dyDescent="0.2"/>
    <row r="68" s="15" customFormat="1" x14ac:dyDescent="0.2"/>
    <row r="69" s="15" customFormat="1" x14ac:dyDescent="0.2"/>
    <row r="70" s="15" customFormat="1" x14ac:dyDescent="0.2"/>
    <row r="71" s="15" customFormat="1" x14ac:dyDescent="0.2"/>
    <row r="72" s="15" customFormat="1" x14ac:dyDescent="0.2"/>
    <row r="73" s="15" customFormat="1" x14ac:dyDescent="0.2"/>
    <row r="74" s="15" customFormat="1" x14ac:dyDescent="0.2"/>
    <row r="75" s="15" customFormat="1" x14ac:dyDescent="0.2"/>
    <row r="76" s="15" customFormat="1" x14ac:dyDescent="0.2"/>
    <row r="77" s="15" customFormat="1" x14ac:dyDescent="0.2"/>
    <row r="78" s="15" customFormat="1" x14ac:dyDescent="0.2"/>
    <row r="79" s="15" customFormat="1" x14ac:dyDescent="0.2"/>
    <row r="80" s="15" customFormat="1" x14ac:dyDescent="0.2"/>
    <row r="81" s="15" customFormat="1" x14ac:dyDescent="0.2"/>
    <row r="82" s="15" customFormat="1" x14ac:dyDescent="0.2"/>
    <row r="83" s="15" customFormat="1" x14ac:dyDescent="0.2"/>
    <row r="84" s="15" customFormat="1" x14ac:dyDescent="0.2"/>
    <row r="85" s="15" customFormat="1" x14ac:dyDescent="0.2"/>
    <row r="86" s="15" customFormat="1" x14ac:dyDescent="0.2"/>
    <row r="87" s="15" customFormat="1" x14ac:dyDescent="0.2"/>
    <row r="88" s="15" customFormat="1" x14ac:dyDescent="0.2"/>
    <row r="89" s="15" customFormat="1" x14ac:dyDescent="0.2"/>
    <row r="90" s="15" customFormat="1" x14ac:dyDescent="0.2"/>
    <row r="91" s="15" customFormat="1" x14ac:dyDescent="0.2"/>
    <row r="92" s="15" customFormat="1" x14ac:dyDescent="0.2"/>
    <row r="93" s="15" customFormat="1" x14ac:dyDescent="0.2"/>
    <row r="94" s="15" customFormat="1" x14ac:dyDescent="0.2"/>
    <row r="95" s="15" customFormat="1" x14ac:dyDescent="0.2"/>
    <row r="96" s="15" customFormat="1" x14ac:dyDescent="0.2"/>
    <row r="97" s="15" customFormat="1" x14ac:dyDescent="0.2"/>
    <row r="98" s="15" customFormat="1" x14ac:dyDescent="0.2"/>
    <row r="99" s="15" customFormat="1" x14ac:dyDescent="0.2"/>
    <row r="100" s="15" customFormat="1" x14ac:dyDescent="0.2"/>
    <row r="101" s="15" customFormat="1" x14ac:dyDescent="0.2"/>
    <row r="102" s="15" customFormat="1" x14ac:dyDescent="0.2"/>
    <row r="103" s="15" customFormat="1" x14ac:dyDescent="0.2"/>
    <row r="104" s="15" customFormat="1" x14ac:dyDescent="0.2"/>
    <row r="105" s="15" customFormat="1" x14ac:dyDescent="0.2"/>
    <row r="106" s="15" customFormat="1" x14ac:dyDescent="0.2"/>
    <row r="107" s="15" customFormat="1" x14ac:dyDescent="0.2"/>
    <row r="108" s="15" customFormat="1" x14ac:dyDescent="0.2"/>
    <row r="109" s="15" customFormat="1" x14ac:dyDescent="0.2"/>
    <row r="110" s="15" customFormat="1" x14ac:dyDescent="0.2"/>
    <row r="111" s="15" customFormat="1" x14ac:dyDescent="0.2"/>
    <row r="112" s="15" customFormat="1" x14ac:dyDescent="0.2"/>
    <row r="113" s="15" customFormat="1" x14ac:dyDescent="0.2"/>
    <row r="114" s="15" customFormat="1" x14ac:dyDescent="0.2"/>
    <row r="115" s="15" customFormat="1" x14ac:dyDescent="0.2"/>
    <row r="116" s="15" customFormat="1" x14ac:dyDescent="0.2"/>
    <row r="117" s="15" customFormat="1" x14ac:dyDescent="0.2"/>
    <row r="118" s="15" customFormat="1" x14ac:dyDescent="0.2"/>
    <row r="119" s="15" customFormat="1" x14ac:dyDescent="0.2"/>
    <row r="120" s="15" customFormat="1" x14ac:dyDescent="0.2"/>
    <row r="121" s="15" customFormat="1" x14ac:dyDescent="0.2"/>
    <row r="122" s="15" customFormat="1" x14ac:dyDescent="0.2"/>
    <row r="123" s="15" customFormat="1" x14ac:dyDescent="0.2"/>
    <row r="124" s="15" customFormat="1" x14ac:dyDescent="0.2"/>
    <row r="125" s="15" customFormat="1" x14ac:dyDescent="0.2"/>
    <row r="126" s="15" customFormat="1" x14ac:dyDescent="0.2"/>
    <row r="127" s="15" customFormat="1" x14ac:dyDescent="0.2"/>
    <row r="128" s="15" customFormat="1" x14ac:dyDescent="0.2"/>
    <row r="129" s="15" customFormat="1" x14ac:dyDescent="0.2"/>
    <row r="130" s="15" customFormat="1" x14ac:dyDescent="0.2"/>
    <row r="131" s="15" customFormat="1" x14ac:dyDescent="0.2"/>
    <row r="132" s="15" customFormat="1" x14ac:dyDescent="0.2"/>
    <row r="133" s="15" customFormat="1" x14ac:dyDescent="0.2"/>
    <row r="134" s="15" customFormat="1" x14ac:dyDescent="0.2"/>
    <row r="135" s="15" customFormat="1" x14ac:dyDescent="0.2"/>
    <row r="136" s="15" customFormat="1" x14ac:dyDescent="0.2"/>
    <row r="137" s="15" customFormat="1" x14ac:dyDescent="0.2"/>
    <row r="138" s="15" customFormat="1" x14ac:dyDescent="0.2"/>
    <row r="139" s="15" customFormat="1" x14ac:dyDescent="0.2"/>
    <row r="140" s="15" customFormat="1" x14ac:dyDescent="0.2"/>
    <row r="141" s="15" customFormat="1" x14ac:dyDescent="0.2"/>
    <row r="142" s="15" customFormat="1" x14ac:dyDescent="0.2"/>
    <row r="143" s="15" customFormat="1" x14ac:dyDescent="0.2"/>
    <row r="144" s="15" customFormat="1" x14ac:dyDescent="0.2"/>
    <row r="145" s="15" customFormat="1" x14ac:dyDescent="0.2"/>
  </sheetData>
  <sortState ref="T3:U28">
    <sortCondition descending="1" ref="U3:U28"/>
  </sortState>
  <mergeCells count="17">
    <mergeCell ref="G36:I36"/>
    <mergeCell ref="G37:I37"/>
    <mergeCell ref="G38:I38"/>
    <mergeCell ref="G3:I3"/>
    <mergeCell ref="G4:G7"/>
    <mergeCell ref="H4:I4"/>
    <mergeCell ref="H5:I5"/>
    <mergeCell ref="H6:I6"/>
    <mergeCell ref="H7:I7"/>
    <mergeCell ref="G8:G10"/>
    <mergeCell ref="H8:I8"/>
    <mergeCell ref="H9:I9"/>
    <mergeCell ref="H10:I10"/>
    <mergeCell ref="G11:G34"/>
    <mergeCell ref="H11:H16"/>
    <mergeCell ref="H17:H34"/>
    <mergeCell ref="G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Cycle</vt:lpstr>
      <vt:lpstr>Edit Cycle</vt:lpstr>
      <vt:lpstr>Ongoing Cycle</vt:lpstr>
      <vt:lpstr>ActivityCode</vt:lpstr>
      <vt:lpstr>Cycles</vt:lpstr>
      <vt:lpstr>CF1_127</vt:lpstr>
      <vt:lpstr>Logsheet_Design</vt:lpstr>
      <vt:lpstr>EmployeeShift</vt:lpstr>
      <vt:lpstr>80Cycles</vt:lpstr>
      <vt:lpstr>Activity Sender</vt:lpstr>
      <vt:lpstr>Cycle Sender</vt:lpstr>
      <vt:lpstr>SilicaRequirement</vt:lpstr>
      <vt:lpstr>SilicaFormula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Kirt L. Tan</dc:creator>
  <cp:lastModifiedBy>rltan</cp:lastModifiedBy>
  <dcterms:created xsi:type="dcterms:W3CDTF">2014-09-11T00:24:43Z</dcterms:created>
  <dcterms:modified xsi:type="dcterms:W3CDTF">2015-11-06T09:08:14Z</dcterms:modified>
</cp:coreProperties>
</file>