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I35" i="1" l="1"/>
  <c r="G36" i="1"/>
  <c r="G35" i="1"/>
  <c r="G34" i="1"/>
  <c r="F29" i="1"/>
  <c r="K29" i="1"/>
  <c r="J24" i="1"/>
  <c r="H25" i="1"/>
  <c r="H30" i="1"/>
  <c r="H26" i="1"/>
  <c r="H24" i="1"/>
  <c r="H22" i="1"/>
  <c r="H23" i="1"/>
  <c r="H21" i="1"/>
  <c r="I17" i="1"/>
  <c r="B16" i="1"/>
  <c r="F10" i="1" l="1"/>
  <c r="C10" i="1"/>
  <c r="D10" i="1"/>
  <c r="E10" i="1"/>
  <c r="B10" i="1"/>
  <c r="K10" i="1" s="1"/>
  <c r="L10" i="1" s="1"/>
  <c r="B12" i="1" s="1"/>
  <c r="C6" i="1"/>
  <c r="D6" i="1" s="1"/>
  <c r="B6" i="1"/>
  <c r="D3" i="1"/>
  <c r="D4" i="1"/>
  <c r="D5" i="1"/>
  <c r="D2" i="1"/>
  <c r="B11" i="1" l="1"/>
  <c r="B13" i="1" s="1"/>
  <c r="B14" i="1"/>
  <c r="D14" i="1"/>
  <c r="F14" i="1"/>
  <c r="C14" i="1"/>
  <c r="E14" i="1"/>
  <c r="B15" i="1" l="1"/>
  <c r="N10" i="1" l="1"/>
</calcChain>
</file>

<file path=xl/sharedStrings.xml><?xml version="1.0" encoding="utf-8"?>
<sst xmlns="http://schemas.openxmlformats.org/spreadsheetml/2006/main" count="24" uniqueCount="24">
  <si>
    <t>Величина</t>
  </si>
  <si>
    <t>Значение</t>
  </si>
  <si>
    <t>ᵹ</t>
  </si>
  <si>
    <t>ἐ</t>
  </si>
  <si>
    <t>Z,см</t>
  </si>
  <si>
    <t>mподвеса,г</t>
  </si>
  <si>
    <t>k,м^2/c^2</t>
  </si>
  <si>
    <t>r,мм</t>
  </si>
  <si>
    <t>R,мм</t>
  </si>
  <si>
    <t>Номер измерения</t>
  </si>
  <si>
    <t>T20,c</t>
  </si>
  <si>
    <t>ti,c</t>
  </si>
  <si>
    <t>&lt;t&gt;,c</t>
  </si>
  <si>
    <r>
      <t xml:space="preserve">&lt;t&gt;,c    </t>
    </r>
    <r>
      <rPr>
        <sz val="11"/>
        <color theme="1"/>
        <rFont val="Calibri"/>
        <family val="2"/>
        <charset val="204"/>
      </rPr>
      <t>ᵹ</t>
    </r>
  </si>
  <si>
    <r>
      <t xml:space="preserve">&lt;t&gt;,c    </t>
    </r>
    <r>
      <rPr>
        <sz val="11"/>
        <color theme="1"/>
        <rFont val="Calibri"/>
        <family val="2"/>
        <charset val="204"/>
      </rPr>
      <t>ἐ</t>
    </r>
  </si>
  <si>
    <t>J0,кг*м^2</t>
  </si>
  <si>
    <t>J0(теор),кг*м^2</t>
  </si>
  <si>
    <t>Подсчет погрешности Т</t>
  </si>
  <si>
    <t>Подсчет погрешности Io</t>
  </si>
  <si>
    <t>Дисп.Т</t>
  </si>
  <si>
    <t>Случ.погр.Т</t>
  </si>
  <si>
    <t>Сист.погр.Т</t>
  </si>
  <si>
    <t>Погр.косв.измерения</t>
  </si>
  <si>
    <t>&lt;J0&gt;,кг*м^2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</si>
</sst>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E+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571500</xdr:colOff>
      <xdr:row>10</xdr:row>
      <xdr:rowOff>147637</xdr:rowOff>
    </xdr:from>
    <xdr:ext cx="914400" cy="264560"/>
    <xdr:sp macro="" textlink="">
      <xdr:nvSpPr>
        <xdr:cNvPr id="2" name="TextBox 1"/>
        <xdr:cNvSpPr txBox="1"/>
      </xdr:nvSpPr>
      <xdr:spPr>
        <a:xfrm>
          <a:off x="5953125" y="205263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571500</xdr:colOff>
      <xdr:row>10</xdr:row>
      <xdr:rowOff>147637</xdr:rowOff>
    </xdr:from>
    <xdr:ext cx="914400" cy="264560"/>
    <xdr:sp macro="" textlink="">
      <xdr:nvSpPr>
        <xdr:cNvPr id="3" name="TextBox 2"/>
        <xdr:cNvSpPr txBox="1"/>
      </xdr:nvSpPr>
      <xdr:spPr>
        <a:xfrm>
          <a:off x="5953125" y="205263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19" workbookViewId="0">
      <selection activeCell="I35" sqref="I35"/>
    </sheetView>
  </sheetViews>
  <sheetFormatPr defaultRowHeight="15" x14ac:dyDescent="0.25"/>
  <cols>
    <col min="1" max="1" width="17.28515625" customWidth="1"/>
    <col min="2" max="2" width="12.7109375" customWidth="1"/>
    <col min="3" max="3" width="12" bestFit="1" customWidth="1"/>
    <col min="6" max="6" width="13.42578125" bestFit="1" customWidth="1"/>
    <col min="7" max="9" width="12" bestFit="1" customWidth="1"/>
    <col min="11" max="11" width="12" bestFit="1" customWidth="1"/>
    <col min="12" max="12" width="12" customWidth="1"/>
    <col min="13" max="13" width="11.140625" customWidth="1"/>
  </cols>
  <sheetData>
    <row r="1" spans="1:16" x14ac:dyDescent="0.25">
      <c r="A1" t="s">
        <v>0</v>
      </c>
      <c r="B1" t="s">
        <v>1</v>
      </c>
      <c r="C1" s="1" t="s">
        <v>2</v>
      </c>
      <c r="D1" s="1" t="s">
        <v>3</v>
      </c>
    </row>
    <row r="2" spans="1:16" x14ac:dyDescent="0.25">
      <c r="A2" t="s">
        <v>4</v>
      </c>
      <c r="B2">
        <v>238</v>
      </c>
      <c r="C2">
        <v>0.1</v>
      </c>
      <c r="D2">
        <f>C2/B2</f>
        <v>4.2016806722689078E-4</v>
      </c>
    </row>
    <row r="3" spans="1:16" x14ac:dyDescent="0.25">
      <c r="A3" t="s">
        <v>5</v>
      </c>
      <c r="B3">
        <v>1560</v>
      </c>
      <c r="C3">
        <v>0.3</v>
      </c>
      <c r="D3">
        <f t="shared" ref="D3:D6" si="0">C3/B3</f>
        <v>1.9230769230769231E-4</v>
      </c>
    </row>
    <row r="4" spans="1:16" x14ac:dyDescent="0.25">
      <c r="A4" t="s">
        <v>7</v>
      </c>
      <c r="B4">
        <v>75</v>
      </c>
      <c r="C4">
        <v>0.3</v>
      </c>
      <c r="D4">
        <f t="shared" si="0"/>
        <v>4.0000000000000001E-3</v>
      </c>
    </row>
    <row r="5" spans="1:16" x14ac:dyDescent="0.25">
      <c r="A5" t="s">
        <v>8</v>
      </c>
      <c r="B5">
        <v>137.5</v>
      </c>
      <c r="C5">
        <v>0.5</v>
      </c>
      <c r="D5">
        <f t="shared" si="0"/>
        <v>3.6363636363636364E-3</v>
      </c>
    </row>
    <row r="6" spans="1:16" x14ac:dyDescent="0.25">
      <c r="A6" t="s">
        <v>6</v>
      </c>
      <c r="B6">
        <f>(9.8*B5*10^(-3)*B4*10^(-3))/(4*3.14^2*B2*10^(-2))</f>
        <v>1.0766977183181276E-3</v>
      </c>
      <c r="C6">
        <f>B6*SQRT(D2^2+D4^2+D5^2)</f>
        <v>5.838013661808538E-6</v>
      </c>
      <c r="D6">
        <f t="shared" si="0"/>
        <v>5.4221473329839481E-3</v>
      </c>
    </row>
    <row r="8" spans="1:16" ht="27.75" customHeight="1" x14ac:dyDescent="0.25">
      <c r="A8" s="2" t="s">
        <v>9</v>
      </c>
      <c r="B8">
        <v>1</v>
      </c>
      <c r="C8">
        <v>2</v>
      </c>
      <c r="D8">
        <v>3</v>
      </c>
      <c r="E8">
        <v>4</v>
      </c>
      <c r="F8">
        <v>5</v>
      </c>
      <c r="K8" s="5" t="s">
        <v>17</v>
      </c>
      <c r="L8" s="5"/>
      <c r="M8" s="5"/>
      <c r="N8" s="5" t="s">
        <v>18</v>
      </c>
      <c r="O8" s="5"/>
      <c r="P8" s="5"/>
    </row>
    <row r="9" spans="1:16" x14ac:dyDescent="0.25">
      <c r="A9" t="s">
        <v>10</v>
      </c>
      <c r="B9">
        <v>45.31</v>
      </c>
      <c r="C9">
        <v>45.74</v>
      </c>
      <c r="D9">
        <v>46.21</v>
      </c>
      <c r="E9">
        <v>44.89</v>
      </c>
      <c r="F9">
        <v>45.42</v>
      </c>
      <c r="K9" t="s">
        <v>19</v>
      </c>
      <c r="L9" t="s">
        <v>20</v>
      </c>
      <c r="M9" t="s">
        <v>21</v>
      </c>
      <c r="N9" s="5" t="s">
        <v>22</v>
      </c>
      <c r="O9" s="5"/>
      <c r="P9" s="5"/>
    </row>
    <row r="10" spans="1:16" x14ac:dyDescent="0.25">
      <c r="A10" t="s">
        <v>11</v>
      </c>
      <c r="B10" s="3">
        <f>B9/20</f>
        <v>2.2655000000000003</v>
      </c>
      <c r="C10" s="3">
        <f t="shared" ref="C10:F10" si="1">C9/20</f>
        <v>2.2869999999999999</v>
      </c>
      <c r="D10" s="3">
        <f t="shared" si="1"/>
        <v>2.3105000000000002</v>
      </c>
      <c r="E10" s="3">
        <f t="shared" si="1"/>
        <v>2.2444999999999999</v>
      </c>
      <c r="F10" s="3">
        <f t="shared" si="1"/>
        <v>2.2709999999999999</v>
      </c>
      <c r="K10">
        <f>_xlfn.VAR.P(B10:F10)</f>
        <v>4.8766000000000244E-4</v>
      </c>
      <c r="L10">
        <f>SQRT(K10/4)</f>
        <v>1.1041512577541204E-2</v>
      </c>
      <c r="M10">
        <v>1E-3</v>
      </c>
      <c r="N10" s="5">
        <f>B15*SQRT(B13^2+D6^2)</f>
        <v>6.341253799726304E-5</v>
      </c>
      <c r="O10" s="5"/>
      <c r="P10" s="5"/>
    </row>
    <row r="11" spans="1:16" x14ac:dyDescent="0.25">
      <c r="A11" t="s">
        <v>12</v>
      </c>
      <c r="B11" s="4">
        <f>AVERAGE(B10:F10)</f>
        <v>2.2756999999999996</v>
      </c>
      <c r="C11" s="5"/>
      <c r="D11" s="5"/>
      <c r="E11" s="5"/>
      <c r="F11" s="5"/>
    </row>
    <row r="12" spans="1:16" x14ac:dyDescent="0.25">
      <c r="A12" t="s">
        <v>13</v>
      </c>
      <c r="B12" s="5">
        <f>SQRT(L10^2+M10^2)</f>
        <v>1.1086703748184155E-2</v>
      </c>
      <c r="C12" s="5"/>
      <c r="D12" s="5"/>
      <c r="E12" s="5"/>
      <c r="F12" s="5"/>
    </row>
    <row r="13" spans="1:16" x14ac:dyDescent="0.25">
      <c r="A13" t="s">
        <v>14</v>
      </c>
      <c r="B13" s="5">
        <f>B12/B11</f>
        <v>4.8717773644083827E-3</v>
      </c>
      <c r="C13" s="5"/>
      <c r="D13" s="5"/>
      <c r="E13" s="5"/>
      <c r="F13" s="5"/>
    </row>
    <row r="14" spans="1:16" x14ac:dyDescent="0.25">
      <c r="A14" t="s">
        <v>15</v>
      </c>
      <c r="B14">
        <f>$B$6*$B$3*10^(-3)*B10^2</f>
        <v>8.6207792446854597E-3</v>
      </c>
      <c r="C14">
        <f t="shared" ref="C14:F14" si="2">$B$6*$B$3*10^(-3)*C10^2</f>
        <v>8.7851811344885119E-3</v>
      </c>
      <c r="D14">
        <f t="shared" si="2"/>
        <v>8.9666524515689267E-3</v>
      </c>
      <c r="E14">
        <f t="shared" si="2"/>
        <v>8.461699740878478E-3</v>
      </c>
      <c r="F14">
        <f t="shared" si="2"/>
        <v>8.6626877330141655E-3</v>
      </c>
    </row>
    <row r="15" spans="1:16" x14ac:dyDescent="0.25">
      <c r="A15" t="s">
        <v>23</v>
      </c>
      <c r="B15" s="5">
        <f>AVERAGE(B14:F14)</f>
        <v>8.6994000609271083E-3</v>
      </c>
      <c r="C15" s="5"/>
      <c r="D15" s="5"/>
      <c r="E15" s="5"/>
      <c r="F15" s="5"/>
    </row>
    <row r="16" spans="1:16" x14ac:dyDescent="0.25">
      <c r="A16" t="s">
        <v>16</v>
      </c>
      <c r="B16" s="5">
        <f>(1/2)*B3*10^(-3)*B5^2*10^(-6)</f>
        <v>1.4746875E-2</v>
      </c>
      <c r="C16" s="5"/>
      <c r="D16" s="5"/>
      <c r="E16" s="5"/>
      <c r="F16" s="5"/>
    </row>
    <row r="17" spans="5:11" x14ac:dyDescent="0.25">
      <c r="I17">
        <f>2380*10^(-3)</f>
        <v>2.38</v>
      </c>
    </row>
    <row r="21" spans="5:11" x14ac:dyDescent="0.25">
      <c r="E21">
        <v>5.0000000000000002E-5</v>
      </c>
      <c r="F21">
        <v>0.13750000000000001</v>
      </c>
      <c r="H21">
        <f>(E21/F21)^2</f>
        <v>1.3223140495867766E-7</v>
      </c>
    </row>
    <row r="22" spans="5:11" x14ac:dyDescent="0.25">
      <c r="E22">
        <v>5.0000000000000001E-4</v>
      </c>
      <c r="F22">
        <v>7.4999999999999997E-2</v>
      </c>
      <c r="H22">
        <f t="shared" ref="H22:H24" si="3">(E22/F22)^2</f>
        <v>4.4444444444444453E-5</v>
      </c>
    </row>
    <row r="23" spans="5:11" x14ac:dyDescent="0.25">
      <c r="E23">
        <v>0.1</v>
      </c>
      <c r="F23">
        <v>9.8000000000000007</v>
      </c>
      <c r="H23">
        <f t="shared" si="3"/>
        <v>1.0412328196584754E-4</v>
      </c>
    </row>
    <row r="24" spans="5:11" x14ac:dyDescent="0.25">
      <c r="E24">
        <v>1E-3</v>
      </c>
      <c r="F24">
        <v>3.14</v>
      </c>
      <c r="H24">
        <f>(2*E24/F24)^2</f>
        <v>4.0569597143900355E-7</v>
      </c>
      <c r="J24">
        <f>SQRT(H21:H26)</f>
        <v>6.3694267515923564E-4</v>
      </c>
    </row>
    <row r="25" spans="5:11" x14ac:dyDescent="0.25">
      <c r="E25">
        <v>5.0000000000000001E-3</v>
      </c>
      <c r="F25">
        <v>1.56</v>
      </c>
      <c r="H25">
        <f>(E25/F25)^2</f>
        <v>1.0272846811308349E-5</v>
      </c>
    </row>
    <row r="26" spans="5:11" x14ac:dyDescent="0.25">
      <c r="E26">
        <v>5.0000000000000001E-3</v>
      </c>
      <c r="F26">
        <v>2.2799999999999998</v>
      </c>
      <c r="H26">
        <f t="shared" ref="H25:H26" si="4">(2*E26/F26)^2</f>
        <v>1.923668821175747E-5</v>
      </c>
    </row>
    <row r="29" spans="5:11" x14ac:dyDescent="0.25">
      <c r="F29" s="6">
        <f>J24*B15</f>
        <v>5.54101914708733E-6</v>
      </c>
      <c r="K29">
        <f>0.00535*0.000637</f>
        <v>3.4079499999999997E-6</v>
      </c>
    </row>
    <row r="30" spans="5:11" x14ac:dyDescent="0.25">
      <c r="H30">
        <f>2.44*10^(-6)</f>
        <v>2.4399999999999999E-6</v>
      </c>
    </row>
    <row r="34" spans="7:9" x14ac:dyDescent="0.25">
      <c r="G34">
        <f>(0.0087-0.00384)/2</f>
        <v>2.4299999999999999E-3</v>
      </c>
    </row>
    <row r="35" spans="7:9" x14ac:dyDescent="0.25">
      <c r="G35">
        <f>SQRT(0.00000554^2+0.00000245^2)</f>
        <v>6.0575655175986342E-6</v>
      </c>
      <c r="I35">
        <f>1560*10^(-3)*0.001+0.00075</f>
        <v>2.3100000000000004E-3</v>
      </c>
    </row>
    <row r="36" spans="7:9" x14ac:dyDescent="0.25">
      <c r="G36">
        <f>(0.00243-0.00075)/(1560*10^(-3))</f>
        <v>1.0769230769230769E-3</v>
      </c>
    </row>
  </sheetData>
  <mergeCells count="9">
    <mergeCell ref="B13:F13"/>
    <mergeCell ref="N10:P10"/>
    <mergeCell ref="B15:F15"/>
    <mergeCell ref="B16:F16"/>
    <mergeCell ref="B11:F11"/>
    <mergeCell ref="B12:F12"/>
    <mergeCell ref="N8:P8"/>
    <mergeCell ref="K8:M8"/>
    <mergeCell ref="N9:P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2020-10-31T19:28:55Z</dcterms:created>
  <dcterms:modified xsi:type="dcterms:W3CDTF">2020-11-07T18:10:48Z</dcterms:modified>
</cp:coreProperties>
</file>