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connections.xml" ContentType="application/vnd.openxmlformats-officedocument.spreadsheetml.connection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style44.xml" ContentType="application/vnd.ms-office.chartstyle+xml"/>
  <Override PartName="/xl/charts/chart44.xml" ContentType="application/vnd.openxmlformats-officedocument.drawingml.chart+xml"/>
  <Override PartName="/xl/charts/style43.xml" ContentType="application/vnd.ms-office.chartstyle+xml"/>
  <Override PartName="/xl/charts/style42.xml" ContentType="application/vnd.ms-office.chartstyle+xml"/>
  <Override PartName="/xl/worksheets/sheet6.xml" ContentType="application/vnd.openxmlformats-officedocument.spreadsheetml.worksheet+xml"/>
  <Override PartName="/xl/charts/chart42.xml" ContentType="application/vnd.openxmlformats-officedocument.drawingml.chart+xml"/>
  <Override PartName="/xl/worksheets/sheet10.xml" ContentType="application/vnd.openxmlformats-officedocument.spreadsheetml.worksheet+xml"/>
  <Override PartName="/xl/charts/style41.xml" ContentType="application/vnd.ms-office.chartstyle+xml"/>
  <Override PartName="/xl/worksheets/sheet8.xml" ContentType="application/vnd.openxmlformats-officedocument.spreadsheetml.worksheet+xml"/>
  <Override PartName="/xl/charts/chart41.xml" ContentType="application/vnd.openxmlformats-officedocument.drawingml.chart+xml"/>
  <Override PartName="/xl/drawings/drawing1.xml" ContentType="application/vnd.openxmlformats-officedocument.drawing+xml"/>
  <Override PartName="/xl/charts/colors40.xml" ContentType="application/vnd.ms-office.chartcolorstyle+xml"/>
  <Override PartName="/xl/charts/style40.xml" ContentType="application/vnd.ms-office.chartstyle+xml"/>
  <Override PartName="/xl/charts/chart39.xml" ContentType="application/vnd.openxmlformats-officedocument.drawingml.chart+xml"/>
  <Override PartName="/xl/charts/colors38.xml" ContentType="application/vnd.ms-office.chartcolorstyle+xml"/>
  <Override PartName="/xl/charts/style38.xml" ContentType="application/vnd.ms-office.chartstyle+xml"/>
  <Override PartName="/xl/charts/colors37.xml" ContentType="application/vnd.ms-office.chartcolorstyle+xml"/>
  <Override PartName="/xl/charts/colors44.xml" ContentType="application/vnd.ms-office.chartcolorstyle+xml"/>
  <Override PartName="/xl/charts/chart37.xml" ContentType="application/vnd.openxmlformats-officedocument.drawingml.chart+xml"/>
  <Override PartName="/xl/charts/colors36.xml" ContentType="application/vnd.ms-office.chartcolorstyle+xml"/>
  <Override PartName="/xl/charts/style36.xml" ContentType="application/vnd.ms-office.chartstyle+xml"/>
  <Override PartName="/xl/worksheets/sheet22.xml" ContentType="application/vnd.openxmlformats-officedocument.spreadsheetml.worksheet+xml"/>
  <Override PartName="/xl/charts/chart36.xml" ContentType="application/vnd.openxmlformats-officedocument.drawingml.chart+xml"/>
  <Override PartName="/xl/charts/style35.xml" ContentType="application/vnd.ms-office.chartstyle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olors34.xml" ContentType="application/vnd.ms-office.chartcolorstyle+xml"/>
  <Override PartName="/xl/worksheets/sheet4.xml" ContentType="application/vnd.openxmlformats-officedocument.spreadsheetml.worksheet+xml"/>
  <Override PartName="/xl/charts/chart34.xml" ContentType="application/vnd.openxmlformats-officedocument.drawingml.chart+xml"/>
  <Override PartName="/xl/charts/colors33.xml" ContentType="application/vnd.ms-office.chartcolorstyle+xml"/>
  <Override PartName="/xl/charts/chart33.xml" ContentType="application/vnd.openxmlformats-officedocument.drawingml.chart+xml"/>
  <Override PartName="/xl/charts/colors15.xml" ContentType="application/vnd.ms-office.chartcolorstyle+xml"/>
  <Override PartName="/xl/drawings/drawing16.xml" ContentType="application/vnd.openxmlformats-officedocument.drawing+xml"/>
  <Override PartName="/xl/charts/chart4.xml" ContentType="application/vnd.openxmlformats-officedocument.drawingml.chart+xml"/>
  <Override PartName="/xl/charts/colors14.xml" ContentType="application/vnd.ms-office.chartcolorstyle+xml"/>
  <Override PartName="/xl/charts/chart14.xml" ContentType="application/vnd.openxmlformats-officedocument.drawingml.chart+xml"/>
  <Override PartName="/xl/charts/colors11.xml" ContentType="application/vnd.ms-office.chartcolorstyle+xml"/>
  <Override PartName="/xl/charts/chart15.xml" ContentType="application/vnd.openxmlformats-officedocument.drawingml.chart+xml"/>
  <Override PartName="/xl/charts/colors13.xml" ContentType="application/vnd.ms-office.chartcolorstyle+xml"/>
  <Override PartName="/xl/charts/colors5.xml" ContentType="application/vnd.ms-office.chartcolorstyle+xml"/>
  <Override PartName="/xl/charts/style28.xml" ContentType="application/vnd.ms-office.chartstyle+xml"/>
  <Override PartName="/xl/charts/chart6.xml" ContentType="application/vnd.openxmlformats-officedocument.drawingml.chart+xml"/>
  <Override PartName="/xl/charts/style20.xml" ContentType="application/vnd.ms-office.chartstyle+xml"/>
  <Override PartName="/xl/charts/colors42.xml" ContentType="application/vnd.ms-office.chartcolorstyle+xml"/>
  <Override PartName="/xl/charts/style10.xml" ContentType="application/vnd.ms-office.chartstyle+xml"/>
  <Override PartName="/customXml/itemProps1.xml" ContentType="application/vnd.openxmlformats-officedocument.customXmlProperties+xml"/>
  <Override PartName="/xl/charts/style4.xml" ContentType="application/vnd.ms-office.chartstyle+xml"/>
  <Override PartName="/xl/charts/style14.xml" ContentType="application/vnd.ms-office.chartstyle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charts/colors9.xml" ContentType="application/vnd.ms-office.chartcolorstyle+xml"/>
  <Override PartName="/xl/charts/colors3.xml" ContentType="application/vnd.ms-office.chartcolorstyle+xml"/>
  <Override PartName="/xl/charts/colors20.xml" ContentType="application/vnd.ms-office.chartcolorstyle+xml"/>
  <Override PartName="/xl/charts/chart38.xml" ContentType="application/vnd.openxmlformats-officedocument.drawingml.chart+xml"/>
  <Override PartName="/xl/charts/colors8.xml" ContentType="application/vnd.ms-office.chartcolorstyle+xml"/>
  <Override PartName="/xl/charts/chart3.xml" ContentType="application/vnd.openxmlformats-officedocument.drawingml.chart+xml"/>
  <Override PartName="/xl/drawings/drawing13.xml" ContentType="application/vnd.openxmlformats-officedocument.drawing+xml"/>
  <Override PartName="/xl/charts/style6.xml" ContentType="application/vnd.ms-office.chartstyle+xml"/>
  <Override PartName="/xl/charts/chart1.xml" ContentType="application/vnd.openxmlformats-officedocument.drawingml.chart+xml"/>
  <Override PartName="/xl/charts/colors41.xml" ContentType="application/vnd.ms-office.chartcolorstyle+xml"/>
  <Override PartName="/xl/charts/chart16.xml" ContentType="application/vnd.openxmlformats-officedocument.drawingml.chart+xml"/>
  <Override PartName="/xl/charts/chart10.xml" ContentType="application/vnd.openxmlformats-officedocument.drawingml.chart+xml"/>
  <Override PartName="/xl/charts/chart29.xml" ContentType="application/vnd.openxmlformats-officedocument.drawingml.chart+xml"/>
  <Override PartName="/xl/charts/colors4.xml" ContentType="application/vnd.ms-office.chartcolorstyle+xml"/>
  <Override PartName="/xl/charts/chart21.xml" ContentType="application/vnd.openxmlformats-officedocument.drawingml.chart+xml"/>
  <Override PartName="/xl/charts/colors35.xml" ContentType="application/vnd.ms-office.chartcolorstyle+xml"/>
  <Override PartName="/xl/charts/colors2.xml" ContentType="application/vnd.ms-office.chartcolorstyle+xml"/>
  <Override PartName="/xl/charts/style33.xml" ContentType="application/vnd.ms-office.chartstyle+xml"/>
  <Override PartName="/xl/charts/chart27.xml" ContentType="application/vnd.openxmlformats-officedocument.drawingml.chart+xml"/>
  <Override PartName="/xl/charts/style39.xml" ContentType="application/vnd.ms-office.chartstyle+xml"/>
  <Override PartName="/xl/charts/chart8.xml" ContentType="application/vnd.openxmlformats-officedocument.drawingml.chart+xml"/>
  <Override PartName="/xl/charts/chart26.xml" ContentType="application/vnd.openxmlformats-officedocument.drawingml.chart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charts/chart5.xml" ContentType="application/vnd.openxmlformats-officedocument.drawingml.chart+xml"/>
  <Override PartName="/xl/charts/style8.xml" ContentType="application/vnd.ms-office.chartstyle+xml"/>
  <Override PartName="/xl/charts/colors22.xml" ContentType="application/vnd.ms-office.chartcolorstyle+xml"/>
  <Override PartName="/xl/charts/style29.xml" ContentType="application/vnd.ms-office.chartstyle+xml"/>
  <Override PartName="/xl/worksheets/sheet14.xml" ContentType="application/vnd.openxmlformats-officedocument.spreadsheetml.worksheet+xml"/>
  <Override PartName="/xl/charts/colors43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style5.xml" ContentType="application/vnd.ms-office.chartstyle+xml"/>
  <Override PartName="/xl/charts/style37.xml" ContentType="application/vnd.ms-office.chartstyle+xml"/>
  <Override PartName="/xl/charts/chart13.xml" ContentType="application/vnd.openxmlformats-officedocument.drawingml.chart+xml"/>
  <Override PartName="/xl/charts/colors6.xml" ContentType="application/vnd.ms-office.chartcolorstyle+xml"/>
  <Override PartName="/xl/charts/colors39.xml" ContentType="application/vnd.ms-office.chartcolorstyle+xml"/>
  <Override PartName="/xl/charts/style7.xml" ContentType="application/vnd.ms-office.chartstyle+xml"/>
  <Override PartName="/xl/charts/chart40.xml" ContentType="application/vnd.openxmlformats-officedocument.drawingml.chart+xml"/>
  <Override PartName="/xl/charts/style15.xml" ContentType="application/vnd.ms-office.chartstyle+xml"/>
  <Override PartName="/xl/charts/style3.xml" ContentType="application/vnd.ms-office.chartstyle+xml"/>
  <Override PartName="/xl/charts/style34.xml" ContentType="application/vnd.ms-office.chartstyle+xml"/>
  <Override PartName="/xl/charts/chart9.xml" ContentType="application/vnd.openxmlformats-officedocument.drawingml.chart+xml"/>
  <Override PartName="/xl/charts/chart2.xml" ContentType="application/vnd.openxmlformats-officedocument.drawingml.chart+xml"/>
  <Override PartName="/xl/charts/chart19.xml" ContentType="application/vnd.openxmlformats-officedocument.drawingml.chart+xml"/>
  <Override PartName="/xl/worksheets/sheet11.xml" ContentType="application/vnd.openxmlformats-officedocument.spreadsheetml.worksheet+xml"/>
  <Override PartName="/xl/charts/style31.xml" ContentType="application/vnd.ms-office.chartstyle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charts/colors30.xml" ContentType="application/vnd.ms-office.chartcolorstyle+xml"/>
  <Override PartName="/xl/charts/colors10.xml" ContentType="application/vnd.ms-office.chartcolorstyle+xml"/>
  <Override PartName="/xl/charts/colors7.xml" ContentType="application/vnd.ms-office.chartcolorstyle+xml"/>
  <Override PartName="/xl/charts/style17.xml" ContentType="application/vnd.ms-office.chartstyle+xml"/>
  <Override PartName="/xl/drawings/drawing18.xml" ContentType="application/vnd.openxmlformats-officedocument.drawing+xml"/>
  <Override PartName="/xl/charts/colors16.xml" ContentType="application/vnd.ms-office.chartcolorstyle+xml"/>
  <Override PartName="/xl/charts/chart17.xml" ContentType="application/vnd.openxmlformats-officedocument.drawingml.chart+xml"/>
  <Override PartName="/xl/charts/colors21.xml" ContentType="application/vnd.ms-office.chartcolor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style18.xml" ContentType="application/vnd.ms-office.chartstyle+xml"/>
  <Override PartName="/xl/charts/chart20.xml" ContentType="application/vnd.openxmlformats-officedocument.drawingml.chart+xml"/>
  <Override PartName="/xl/charts/style1.xml" ContentType="application/vnd.ms-office.chartstyle+xml"/>
  <Override PartName="/xl/charts/colors18.xml" ContentType="application/vnd.ms-office.chartcolorstyle+xml"/>
  <Override PartName="/xl/charts/style11.xml" ContentType="application/vnd.ms-office.chartstyle+xml"/>
  <Override PartName="/xl/charts/style19.xml" ContentType="application/vnd.ms-office.chartstyle+xml"/>
  <Override PartName="/xl/drawings/drawing9.xml" ContentType="application/vnd.openxmlformats-officedocument.drawing+xml"/>
  <Override PartName="/docProps/core.xml" ContentType="application/vnd.openxmlformats-package.core-properties+xml"/>
  <Override PartName="/xl/charts/colors19.xml" ContentType="application/vnd.ms-office.chartcolorstyle+xml"/>
  <Override PartName="/xl/charts/chart22.xml" ContentType="application/vnd.openxmlformats-officedocument.drawingml.chart+xml"/>
  <Override PartName="/xl/charts/style9.xml" ContentType="application/vnd.ms-office.chartstyle+xml"/>
  <Override PartName="/xl/charts/colors24.xml" ContentType="application/vnd.ms-office.chartcolorstyle+xml"/>
  <Override PartName="/xl/charts/style22.xml" ContentType="application/vnd.ms-office.chartstyle+xml"/>
  <Override PartName="/xl/charts/chart23.xml" ContentType="application/vnd.openxmlformats-officedocument.drawingml.chart+xml"/>
  <Override PartName="/xl/charts/style23.xml" ContentType="application/vnd.ms-office.chartstyle+xml"/>
  <Override PartName="/xl/charts/chart30.xml" ContentType="application/vnd.openxmlformats-officedocument.drawingml.chart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hart25.xml" ContentType="application/vnd.openxmlformats-officedocument.drawingml.chart+xml"/>
  <Override PartName="/xl/worksheets/sheet15.xml" ContentType="application/vnd.openxmlformats-officedocument.spreadsheetml.worksheet+xml"/>
  <Override PartName="/xl/charts/colors12.xml" ContentType="application/vnd.ms-office.chartcolorstyle+xml"/>
  <Override PartName="/xl/charts/chart31.xml" ContentType="application/vnd.openxmlformats-officedocument.drawingml.chart+xml"/>
  <Override PartName="/xl/charts/style16.xml" ContentType="application/vnd.ms-office.chartstyle+xml"/>
  <Override PartName="/xl/charts/style25.xml" ContentType="application/vnd.ms-office.chartstyle+xml"/>
  <Override PartName="/xl/charts/colors25.xml" ContentType="application/vnd.ms-office.chartcolorstyle+xml"/>
  <Override PartName="/xl/charts/style26.xml" ContentType="application/vnd.ms-office.chartstyle+xml"/>
  <Override PartName="/xl/charts/colors1.xml" ContentType="application/vnd.ms-office.chartcolorstyle+xml"/>
  <Override PartName="/xl/charts/colors26.xml" ContentType="application/vnd.ms-office.chartcolorstyle+xml"/>
  <Override PartName="/xl/charts/style27.xml" ContentType="application/vnd.ms-office.chartstyle+xml"/>
  <Override PartName="/xl/charts/style30.xml" ContentType="application/vnd.ms-office.chartstyle+xml"/>
  <Override PartName="/xl/charts/colors27.xml" ContentType="application/vnd.ms-office.chartcolorstyle+xml"/>
  <Override PartName="/xl/charts/style21.xml" ContentType="application/vnd.ms-office.chartstyle+xml"/>
  <Override PartName="/xl/charts/chart28.xml" ContentType="application/vnd.openxmlformats-officedocument.drawingml.chart+xml"/>
  <Override PartName="/xl/charts/colors28.xml" ContentType="application/vnd.ms-office.chartcolorstyle+xml"/>
  <Override PartName="/xl/charts/colors29.xml" ContentType="application/vnd.ms-office.chartcolor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charts/style32.xml" ContentType="application/vnd.ms-office.chartstyle+xml"/>
  <Override PartName="/xl/drawings/drawing7.xml" ContentType="application/vnd.openxmlformats-officedocument.drawing+xml"/>
  <Override PartName="/xl/charts/style2.xml" ContentType="application/vnd.ms-office.chartstyle+xml"/>
  <Override PartName="/xl/charts/colors32.xml" ContentType="application/vnd.ms-office.chartcolorsty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0"/>
  </bookViews>
  <sheets>
    <sheet name="Sheet1" sheetId="1" state="visible" r:id="rId3"/>
    <sheet name="Sheet2" sheetId="2" state="visible" r:id="rId4"/>
    <sheet name="Sheet3" sheetId="3" state="visible" r:id="rId5"/>
    <sheet name="coulson_6bt_curve2" sheetId="4" state="visible" r:id="rId6"/>
    <sheet name="brown_paddle_curve" sheetId="5" state="visible" r:id="rId7"/>
    <sheet name="EXPT-174mm_scaledown" sheetId="6" state="visible" r:id="rId8"/>
    <sheet name="EXPT-174mm_scaledown (2)" sheetId="7" state="visible" r:id="rId9"/>
    <sheet name="EXPT-174mm_scaledown (3)" sheetId="8" state="visible" r:id="rId10"/>
    <sheet name="EXPT-174mm_scaledown_90mmZi" sheetId="9" state="visible" r:id="rId11"/>
    <sheet name="EXPT-174mm_scaledown_90mmZi (2)" sheetId="10" state="visible" r:id="rId12"/>
    <sheet name="EXPT-174mm_scaledown_90mmZi (3)" sheetId="11" state="visible" r:id="rId13"/>
    <sheet name="EXPT-174mm_scaledown_90mmZi(T2)" sheetId="12" state="visible" r:id="rId14"/>
    <sheet name="EXPT-174mm_sd_90mmZi(T2.1)" sheetId="13" state="visible" r:id="rId15"/>
    <sheet name="EXPT-96mm_sd_50mmZi" sheetId="14" state="visible" r:id="rId16"/>
    <sheet name="EXPT-96mm_sd_50mmZi (T2)" sheetId="15" state="visible" r:id="rId17"/>
    <sheet name="EXPT-96mm_sd_50mmZi (T2) w cav" sheetId="16" state="visible" r:id="rId18"/>
    <sheet name="EXPT-96mm_sd_50mmZi (T3) " sheetId="17" state="visible" r:id="rId19"/>
    <sheet name="EXPT-96mm_sd_50mmZi (T4)" sheetId="18" state="visible" r:id="rId20"/>
    <sheet name="EXPT-96mm_sd_50mmZi (T4) (2)" sheetId="19" state="visible" r:id="rId21"/>
    <sheet name="EXPT-202mm_sd_90mmZi " sheetId="20" state="visible" r:id="rId22"/>
    <sheet name="EXPT-202mm_sd_90mmZi (T2)" sheetId="21" state="visible" r:id="rId23"/>
    <sheet name="EXPT-202mm_sd_90mmZi (T3)" sheetId="22" state="visible" r:id="rId24"/>
    <sheet name="EXPT-202mm_sd_90mmZi (T3) (2)" sheetId="23" state="visible" r:id="rId25"/>
  </sheets>
  <definedNames>
    <definedName name="ExternalData_1" localSheetId="3" hidden="1">coulson_6bt_curve2!$A$3:$B$33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F66DD8-8C8E-42D7-B220-1AFC01FF6982}" keepAlive="1" name="Query - brown_curve10" description="Connection to the 'brown_curve10' query in the workbook." type="5" background="1" refreshedVersion="0">
    <dbPr connection="Provider=Microsoft.Mashup.OleDb.1;Data Source=$Workbook$;Location=brown_curve10;Extended Properties=&quot;&quot;" command="SELECT * FROM [brown_curve10]"/>
  </connection>
  <connection id="2" xr16:uid="{9E74EDE4-2BD6-47F2-9548-58710C3589EE}" keepAlive="1" name="Query - coulson_6bt_curve2" description="Connection to the 'coulson_6bt_curve2' query in the workbook." type="5" background="1" refreshedVersion="8" saveData="1">
    <dbPr connection="Provider=Microsoft.Mashup.OleDb.1;Data Source=$Workbook$;Location=coulson_6bt_curve2;Extended Properties=&quot;&quot;" command="SELECT * FROM [coulson_6bt_curve2]"/>
  </connection>
</connections>
</file>

<file path=xl/sharedStrings.xml><?xml version="1.0" encoding="utf-8"?>
<sst xmlns="http://schemas.openxmlformats.org/spreadsheetml/2006/main" count="75" uniqueCount="75">
  <si>
    <t>FB-B</t>
  </si>
  <si>
    <t>Re</t>
  </si>
  <si>
    <t>Po</t>
  </si>
  <si>
    <t xml:space="preserve">1 pc</t>
  </si>
  <si>
    <t>CI-B</t>
  </si>
  <si>
    <t xml:space="preserve">10 pcs</t>
  </si>
  <si>
    <t xml:space="preserve">Re </t>
  </si>
  <si>
    <t xml:space="preserve">5 m</t>
  </si>
  <si>
    <t>CB-B</t>
  </si>
  <si>
    <t>n/a</t>
  </si>
  <si>
    <t xml:space="preserve">5 pcs</t>
  </si>
  <si>
    <t xml:space="preserve">1 roll</t>
  </si>
  <si>
    <t xml:space="preserve">2 pcs</t>
  </si>
  <si>
    <t xml:space="preserve">4 pcs</t>
  </si>
  <si>
    <t>Di</t>
  </si>
  <si>
    <t>u</t>
  </si>
  <si>
    <t>rho</t>
  </si>
  <si>
    <t>RPM</t>
  </si>
  <si>
    <t xml:space="preserve">Min [N-m]</t>
  </si>
  <si>
    <t xml:space="preserve">Max [N-m]</t>
  </si>
  <si>
    <t xml:space="preserve">Ave [N-m]</t>
  </si>
  <si>
    <t>rps</t>
  </si>
  <si>
    <t>rad/s</t>
  </si>
  <si>
    <t xml:space="preserve">P [W]</t>
  </si>
  <si>
    <t>Nre</t>
  </si>
  <si>
    <t>Npo</t>
  </si>
  <si>
    <t xml:space="preserve">20mm baffles, 200 mm tank</t>
  </si>
  <si>
    <t xml:space="preserve">no baffles</t>
  </si>
  <si>
    <t xml:space="preserve">(FS) 20mm baffles, 300 mm tank (SG Torque)</t>
  </si>
  <si>
    <t xml:space="preserve">(FS-rerun) 20mm baffles, 300 mm tank (SG Torque_ave)</t>
  </si>
  <si>
    <t xml:space="preserve">(FS-rerun) 20mm baffles, 300 mm tank (SG Torque_max)</t>
  </si>
  <si>
    <t xml:space="preserve">20mm baffles, 200 mm tank [FULL SCALE-AVE]</t>
  </si>
  <si>
    <t xml:space="preserve">20mm baffles, 200 mm tank [FULL SCALE-MAX]</t>
  </si>
  <si>
    <t xml:space="preserve">HONEY RUNS</t>
  </si>
  <si>
    <t xml:space="preserve">PROPELLER RUNS</t>
  </si>
  <si>
    <t xml:space="preserve">HONEY TURBINE</t>
  </si>
  <si>
    <t>PROPELLER</t>
  </si>
  <si>
    <t xml:space="preserve">WATER TURBINE</t>
  </si>
  <si>
    <t xml:space="preserve">Nre calculator</t>
  </si>
  <si>
    <t xml:space="preserve">Coulson Data</t>
  </si>
  <si>
    <t>Honey</t>
  </si>
  <si>
    <t>Water</t>
  </si>
  <si>
    <t>NRe</t>
  </si>
  <si>
    <t>Honey-xtrpolate</t>
  </si>
  <si>
    <t xml:space="preserve">Speed Range</t>
  </si>
  <si>
    <t xml:space="preserve">Torque Range</t>
  </si>
  <si>
    <t xml:space="preserve">Power Range</t>
  </si>
  <si>
    <t>Brown</t>
  </si>
  <si>
    <t xml:space="preserve">Stock Paddle</t>
  </si>
  <si>
    <t xml:space="preserve">Custom Paddle</t>
  </si>
  <si>
    <t xml:space="preserve">Custom Blades</t>
  </si>
  <si>
    <t xml:space="preserve">k_T [Nm/A]</t>
  </si>
  <si>
    <t xml:space="preserve">D_i [m]</t>
  </si>
  <si>
    <t xml:space="preserve">ρ [kg/m3]</t>
  </si>
  <si>
    <t xml:space="preserve">μ [Pa-s]</t>
  </si>
  <si>
    <t xml:space="preserve">Baffled Agitation</t>
  </si>
  <si>
    <t xml:space="preserve">Voltage [V]</t>
  </si>
  <si>
    <t xml:space="preserve">Current [A]</t>
  </si>
  <si>
    <t xml:space="preserve">Power [W]</t>
  </si>
  <si>
    <t>[rad/s]</t>
  </si>
  <si>
    <t xml:space="preserve">	τ [Nm]</t>
  </si>
  <si>
    <t xml:space="preserve">Pmech [W]</t>
  </si>
  <si>
    <t>P=IV</t>
  </si>
  <si>
    <t>%eff</t>
  </si>
  <si>
    <t xml:space="preserve">Npo (from PSU)</t>
  </si>
  <si>
    <t xml:space="preserve">Npo (from IV)</t>
  </si>
  <si>
    <t xml:space="preserve">Npo (from Pmech)</t>
  </si>
  <si>
    <t>CFD</t>
  </si>
  <si>
    <t>Pmech_corr</t>
  </si>
  <si>
    <t xml:space="preserve">Npo (from Pmech_corr)</t>
  </si>
  <si>
    <t xml:space="preserve">design pt</t>
  </si>
  <si>
    <t>torqe_Corrected</t>
  </si>
  <si>
    <t>Torque_corrected</t>
  </si>
  <si>
    <t>Torque_Corr</t>
  </si>
  <si>
    <t xml:space="preserve">JULIANNE'S DATA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</si>
</sst>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0">
    <font>
      <sz val="11.000000"/>
      <color theme="1"/>
      <name val="Aptos Narrow"/>
      <scheme val="minor"/>
    </font>
    <font>
      <sz val="10.000000"/>
      <color theme="1"/>
      <name val="Times New Roman"/>
    </font>
    <font>
      <b/>
      <sz val="11.000000"/>
      <color theme="1"/>
      <name val="Aptos Narrow"/>
      <scheme val="minor"/>
    </font>
    <font>
      <b/>
      <sz val="11.000000"/>
      <color indexed="2"/>
      <name val="Aptos Narrow"/>
      <scheme val="minor"/>
    </font>
    <font>
      <sz val="11.000000"/>
      <color theme="0"/>
      <name val="Aptos Narrow"/>
      <scheme val="minor"/>
    </font>
    <font>
      <b/>
      <sz val="11.000000"/>
      <color theme="0"/>
      <name val="Aptos Narrow"/>
      <scheme val="minor"/>
    </font>
    <font>
      <b/>
      <sz val="11.000000"/>
      <name val="Aptos Narrow"/>
      <scheme val="minor"/>
    </font>
    <font>
      <sz val="11.000000"/>
      <name val="Aptos Narrow"/>
      <scheme val="minor"/>
    </font>
    <font>
      <sz val="11.000000"/>
      <color theme="1"/>
      <name val="Aptos Narrow"/>
    </font>
    <font>
      <sz val="11.000000"/>
      <color indexed="2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EEFEF"/>
      </patternFill>
    </fill>
    <fill>
      <patternFill patternType="solid">
        <fgColor rgb="FFF4F5DE"/>
      </patternFill>
    </fill>
    <fill>
      <patternFill patternType="solid">
        <f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</patternFill>
    </fill>
    <fill>
      <patternFill patternType="solid">
        <fgColor indexed="2"/>
      </patternFill>
    </fill>
    <fill>
      <patternFill patternType="solid">
        <fgColor indexed="2"/>
        <bgColor indexed="2"/>
      </patternFill>
    </fill>
  </fills>
  <borders count="11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9" tint="0.39997558519241921"/>
      </left>
      <right style="none"/>
      <top style="thin">
        <color theme="9" tint="0.39997558519241921"/>
      </top>
      <bottom style="thin">
        <color theme="9" tint="0.39997558519241921"/>
      </bottom>
      <diagonal style="none"/>
    </border>
    <border>
      <left style="none"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0" applyNumberFormat="1" applyFont="1" applyFill="1" applyBorder="1"/>
  </cellStyleXfs>
  <cellXfs count="42">
    <xf fontId="0" fillId="0" borderId="0" numFmtId="0" xfId="0"/>
    <xf fontId="0" fillId="0" borderId="0" numFmtId="11" xfId="0" applyNumberFormat="1"/>
    <xf fontId="1" fillId="0" borderId="1" numFmtId="0" xfId="0" applyFont="1" applyBorder="1" applyAlignment="1">
      <alignment horizontal="center" vertical="center" wrapText="1"/>
    </xf>
    <xf fontId="1" fillId="0" borderId="2" numFmtId="4" xfId="0" applyNumberFormat="1" applyFont="1" applyBorder="1" applyAlignment="1">
      <alignment horizontal="right" vertical="center" wrapText="1"/>
    </xf>
    <xf fontId="0" fillId="0" borderId="0" numFmtId="164" xfId="1" applyNumberFormat="1"/>
    <xf fontId="1" fillId="0" borderId="3" numFmtId="0" xfId="0" applyFont="1" applyBorder="1" applyAlignment="1">
      <alignment horizontal="center" vertical="center" wrapText="1"/>
    </xf>
    <xf fontId="1" fillId="0" borderId="4" numFmtId="4" xfId="0" applyNumberFormat="1" applyFont="1" applyBorder="1" applyAlignment="1">
      <alignment horizontal="right" vertical="center" wrapText="1"/>
    </xf>
    <xf fontId="1" fillId="0" borderId="4" numFmtId="0" xfId="0" applyFont="1" applyBorder="1" applyAlignment="1">
      <alignment horizontal="right" vertical="center" wrapText="1"/>
    </xf>
    <xf fontId="0" fillId="2" borderId="0" numFmtId="0" xfId="0" applyFill="1"/>
    <xf fontId="0" fillId="2" borderId="0" numFmtId="11" xfId="0" applyNumberFormat="1" applyFill="1"/>
    <xf fontId="0" fillId="3" borderId="5" numFmtId="0" xfId="0" applyFill="1" applyBorder="1"/>
    <xf fontId="0" fillId="4" borderId="5" numFmtId="0" xfId="0" applyFill="1" applyBorder="1"/>
    <xf fontId="0" fillId="5" borderId="5" numFmtId="0" xfId="0" applyFill="1" applyBorder="1" applyAlignment="1">
      <alignment horizontal="left" vertical="center" wrapText="1"/>
    </xf>
    <xf fontId="0" fillId="3" borderId="5" numFmtId="0" xfId="0" applyFill="1" applyBorder="1" applyAlignment="1">
      <alignment horizontal="left" vertical="center" wrapText="1"/>
    </xf>
    <xf fontId="2" fillId="2" borderId="0" numFmtId="0" xfId="0" applyFont="1" applyFill="1"/>
    <xf fontId="2" fillId="2" borderId="0" numFmtId="0" xfId="0" applyFont="1" applyFill="1" applyAlignment="1">
      <alignment horizontal="center"/>
    </xf>
    <xf fontId="3" fillId="2" borderId="0" numFmtId="0" xfId="0" applyFont="1" applyFill="1" applyAlignment="1">
      <alignment horizontal="center"/>
    </xf>
    <xf fontId="0" fillId="5" borderId="5" numFmtId="11" xfId="0" applyNumberFormat="1" applyFill="1" applyBorder="1" applyAlignment="1">
      <alignment horizontal="left" vertical="center" wrapText="1"/>
    </xf>
    <xf fontId="2" fillId="0" borderId="0" numFmtId="0" xfId="0" applyFont="1"/>
    <xf fontId="0" fillId="6" borderId="6" numFmtId="0" xfId="0" applyFill="1" applyBorder="1"/>
    <xf fontId="0" fillId="6" borderId="7" numFmtId="0" xfId="0" applyFill="1" applyBorder="1"/>
    <xf fontId="4" fillId="7" borderId="0" numFmtId="0" xfId="0" applyFont="1" applyFill="1"/>
    <xf fontId="5" fillId="7" borderId="0" numFmtId="0" xfId="0" applyFont="1" applyFill="1"/>
    <xf fontId="2" fillId="0" borderId="0" numFmtId="0" xfId="0" applyFont="1" applyAlignment="1">
      <alignment horizontal="center"/>
    </xf>
    <xf fontId="0" fillId="0" borderId="0" numFmtId="2" xfId="0" applyNumberFormat="1"/>
    <xf fontId="6" fillId="0" borderId="0" numFmtId="0" xfId="0" applyFont="1" applyAlignment="1">
      <alignment horizontal="center"/>
    </xf>
    <xf fontId="7" fillId="0" borderId="0" numFmtId="0" xfId="0" applyFont="1"/>
    <xf fontId="7" fillId="4" borderId="5" numFmtId="0" xfId="0" applyFont="1" applyFill="1" applyBorder="1"/>
    <xf fontId="7" fillId="0" borderId="0" numFmtId="11" xfId="0" applyNumberFormat="1" applyFont="1"/>
    <xf fontId="0" fillId="0" borderId="0" numFmtId="1" xfId="0" applyNumberFormat="1"/>
    <xf fontId="0" fillId="8" borderId="0" numFmtId="0" xfId="0" applyFill="1"/>
    <xf fontId="0" fillId="8" borderId="0" numFmtId="2" xfId="0" applyNumberFormat="1" applyFill="1"/>
    <xf fontId="0" fillId="8" borderId="0" numFmtId="11" xfId="0" applyNumberFormat="1" applyFill="1"/>
    <xf fontId="8" fillId="0" borderId="8" numFmtId="0" xfId="0" applyFont="1" applyBorder="1" applyAlignment="1">
      <alignment horizontal="right" wrapText="1"/>
    </xf>
    <xf fontId="8" fillId="0" borderId="8" numFmtId="1" xfId="0" applyNumberFormat="1" applyFont="1" applyBorder="1" applyAlignment="1">
      <alignment horizontal="right" wrapText="1"/>
    </xf>
    <xf fontId="0" fillId="0" borderId="0" numFmtId="0" xfId="0"/>
    <xf fontId="0" fillId="9" borderId="0" numFmtId="0" xfId="0" applyFill="1"/>
    <xf fontId="9" fillId="0" borderId="0" numFmtId="0" xfId="0" applyFont="1"/>
    <xf fontId="9" fillId="0" borderId="0" numFmtId="11" xfId="0" applyNumberFormat="1" applyFont="1"/>
    <xf fontId="3" fillId="0" borderId="9" numFmtId="0" xfId="0" applyFont="1" applyBorder="1" applyAlignment="1">
      <alignment horizontal="center" textRotation="90" vertical="center"/>
    </xf>
    <xf fontId="3" fillId="0" borderId="10" numFmtId="0" xfId="0" applyFont="1" applyBorder="1" applyAlignment="1">
      <alignment horizontal="center" textRotation="90" vertical="center"/>
    </xf>
    <xf fontId="3" fillId="0" borderId="3" numFmtId="0" xfId="0" applyFont="1" applyBorder="1" applyAlignment="1">
      <alignment horizontal="center" textRotation="90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10" Type="http://schemas.openxmlformats.org/officeDocument/2006/relationships/worksheet" Target="worksheets/sheet8.xml"/><Relationship  Id="rId11" Type="http://schemas.openxmlformats.org/officeDocument/2006/relationships/worksheet" Target="worksheets/sheet9.xml"/><Relationship  Id="rId12" Type="http://schemas.openxmlformats.org/officeDocument/2006/relationships/worksheet" Target="worksheets/sheet10.xml"/><Relationship  Id="rId13" Type="http://schemas.openxmlformats.org/officeDocument/2006/relationships/worksheet" Target="worksheets/sheet11.xml"/><Relationship  Id="rId14" Type="http://schemas.openxmlformats.org/officeDocument/2006/relationships/worksheet" Target="worksheets/sheet12.xml"/><Relationship  Id="rId15" Type="http://schemas.openxmlformats.org/officeDocument/2006/relationships/worksheet" Target="worksheets/sheet13.xml"/><Relationship  Id="rId16" Type="http://schemas.openxmlformats.org/officeDocument/2006/relationships/worksheet" Target="worksheets/sheet14.xml"/><Relationship  Id="rId17" Type="http://schemas.openxmlformats.org/officeDocument/2006/relationships/worksheet" Target="worksheets/sheet15.xml"/><Relationship  Id="rId18" Type="http://schemas.openxmlformats.org/officeDocument/2006/relationships/worksheet" Target="worksheets/sheet16.xml"/><Relationship  Id="rId19" Type="http://schemas.openxmlformats.org/officeDocument/2006/relationships/worksheet" Target="worksheets/sheet17.xml"/><Relationship  Id="rId2" Type="http://schemas.openxmlformats.org/officeDocument/2006/relationships/customXml" Target="../customXml/item1.xml"/><Relationship  Id="rId20" Type="http://schemas.openxmlformats.org/officeDocument/2006/relationships/worksheet" Target="worksheets/sheet18.xml"/><Relationship  Id="rId21" Type="http://schemas.openxmlformats.org/officeDocument/2006/relationships/worksheet" Target="worksheets/sheet19.xml"/><Relationship  Id="rId22" Type="http://schemas.openxmlformats.org/officeDocument/2006/relationships/worksheet" Target="worksheets/sheet20.xml"/><Relationship  Id="rId23" Type="http://schemas.openxmlformats.org/officeDocument/2006/relationships/worksheet" Target="worksheets/sheet21.xml"/><Relationship  Id="rId24" Type="http://schemas.openxmlformats.org/officeDocument/2006/relationships/worksheet" Target="worksheets/sheet22.xml"/><Relationship  Id="rId25" Type="http://schemas.openxmlformats.org/officeDocument/2006/relationships/worksheet" Target="worksheets/sheet23.xml"/><Relationship  Id="rId26" Type="http://schemas.openxmlformats.org/officeDocument/2006/relationships/theme" Target="theme/theme1.xml"/><Relationship  Id="rId27" Type="http://schemas.openxmlformats.org/officeDocument/2006/relationships/sharedStrings" Target="sharedStrings.xml"/><Relationship  Id="rId28" Type="http://schemas.openxmlformats.org/officeDocument/2006/relationships/styles" Target="styles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<?xml version="1.0" encoding="UTF-8" standalone="yes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<?xml version="1.0" encoding="UTF-8" standalone="yes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<?xml version="1.0" encoding="UTF-8" standalone="yes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<?xml version="1.0" encoding="UTF-8" standalone="yes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<?xml version="1.0" encoding="UTF-8" standalone="yes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<?xml version="1.0" encoding="UTF-8" standalone="yes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17.xml.rels><?xml version="1.0" encoding="UTF-8" standalone="yes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18.xml.rels><?xml version="1.0" encoding="UTF-8" standalone="yes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_rels/chart19.xml.rels><?xml version="1.0" encoding="UTF-8" standalone="yes"?><Relationships xmlns="http://schemas.openxmlformats.org/package/2006/relationships"><Relationship Id="rId1" Type="http://schemas.microsoft.com/office/2011/relationships/chartStyle" Target="style19.xml" /><Relationship Id="rId2" Type="http://schemas.microsoft.com/office/2011/relationships/chartColorStyle" Target="colors19.xml" /></Relationships>
</file>

<file path=xl/charts/_rels/chart20.xml.rels><?xml version="1.0" encoding="UTF-8" standalone="yes"?><Relationships xmlns="http://schemas.openxmlformats.org/package/2006/relationships"><Relationship Id="rId1" Type="http://schemas.microsoft.com/office/2011/relationships/chartStyle" Target="style20.xml" /><Relationship Id="rId2" Type="http://schemas.microsoft.com/office/2011/relationships/chartColorStyle" Target="colors20.xml" /></Relationships>
</file>

<file path=xl/charts/_rels/chart21.xml.rels><?xml version="1.0" encoding="UTF-8" standalone="yes"?><Relationships xmlns="http://schemas.openxmlformats.org/package/2006/relationships"><Relationship Id="rId1" Type="http://schemas.microsoft.com/office/2011/relationships/chartStyle" Target="style21.xml" /><Relationship Id="rId2" Type="http://schemas.microsoft.com/office/2011/relationships/chartColorStyle" Target="colors21.xml" /></Relationships>
</file>

<file path=xl/charts/_rels/chart22.xml.rels><?xml version="1.0" encoding="UTF-8" standalone="yes"?><Relationships xmlns="http://schemas.openxmlformats.org/package/2006/relationships"><Relationship Id="rId1" Type="http://schemas.microsoft.com/office/2011/relationships/chartStyle" Target="style22.xml" /><Relationship Id="rId2" Type="http://schemas.microsoft.com/office/2011/relationships/chartColorStyle" Target="colors22.xml" /></Relationships>
</file>

<file path=xl/charts/_rels/chart23.xml.rels><?xml version="1.0" encoding="UTF-8" standalone="yes"?><Relationships xmlns="http://schemas.openxmlformats.org/package/2006/relationships"><Relationship Id="rId1" Type="http://schemas.microsoft.com/office/2011/relationships/chartStyle" Target="style23.xml" /><Relationship Id="rId2" Type="http://schemas.microsoft.com/office/2011/relationships/chartColorStyle" Target="colors23.xml" /></Relationships>
</file>

<file path=xl/charts/_rels/chart24.xml.rels><?xml version="1.0" encoding="UTF-8" standalone="yes"?><Relationships xmlns="http://schemas.openxmlformats.org/package/2006/relationships"><Relationship Id="rId1" Type="http://schemas.microsoft.com/office/2011/relationships/chartStyle" Target="style24.xml" /><Relationship Id="rId2" Type="http://schemas.microsoft.com/office/2011/relationships/chartColorStyle" Target="colors24.xml" /></Relationships>
</file>

<file path=xl/charts/_rels/chart25.xml.rels><?xml version="1.0" encoding="UTF-8" standalone="yes"?><Relationships xmlns="http://schemas.openxmlformats.org/package/2006/relationships"><Relationship Id="rId1" Type="http://schemas.microsoft.com/office/2011/relationships/chartStyle" Target="style25.xml" /><Relationship Id="rId2" Type="http://schemas.microsoft.com/office/2011/relationships/chartColorStyle" Target="colors25.xml" /></Relationships>
</file>

<file path=xl/charts/_rels/chart26.xml.rels><?xml version="1.0" encoding="UTF-8" standalone="yes"?><Relationships xmlns="http://schemas.openxmlformats.org/package/2006/relationships"><Relationship Id="rId1" Type="http://schemas.microsoft.com/office/2011/relationships/chartStyle" Target="style26.xml" /><Relationship Id="rId2" Type="http://schemas.microsoft.com/office/2011/relationships/chartColorStyle" Target="colors26.xml" /></Relationships>
</file>

<file path=xl/charts/_rels/chart27.xml.rels><?xml version="1.0" encoding="UTF-8" standalone="yes"?><Relationships xmlns="http://schemas.openxmlformats.org/package/2006/relationships"><Relationship Id="rId1" Type="http://schemas.microsoft.com/office/2011/relationships/chartStyle" Target="style27.xml" /><Relationship Id="rId2" Type="http://schemas.microsoft.com/office/2011/relationships/chartColorStyle" Target="colors27.xml" /></Relationships>
</file>

<file path=xl/charts/_rels/chart28.xml.rels><?xml version="1.0" encoding="UTF-8" standalone="yes"?><Relationships xmlns="http://schemas.openxmlformats.org/package/2006/relationships"><Relationship Id="rId1" Type="http://schemas.microsoft.com/office/2011/relationships/chartStyle" Target="style28.xml" /><Relationship Id="rId2" Type="http://schemas.microsoft.com/office/2011/relationships/chartColorStyle" Target="colors28.xml" /></Relationships>
</file>

<file path=xl/charts/_rels/chart29.xml.rels><?xml version="1.0" encoding="UTF-8" standalone="yes"?><Relationships xmlns="http://schemas.openxmlformats.org/package/2006/relationships"><Relationship Id="rId1" Type="http://schemas.microsoft.com/office/2011/relationships/chartStyle" Target="style29.xml" /><Relationship Id="rId2" Type="http://schemas.microsoft.com/office/2011/relationships/chartColorStyle" Target="colors29.xml" /></Relationships>
</file>

<file path=xl/charts/_rels/chart30.xml.rels><?xml version="1.0" encoding="UTF-8" standalone="yes"?><Relationships xmlns="http://schemas.openxmlformats.org/package/2006/relationships"><Relationship Id="rId1" Type="http://schemas.microsoft.com/office/2011/relationships/chartStyle" Target="style30.xml" /><Relationship Id="rId2" Type="http://schemas.microsoft.com/office/2011/relationships/chartColorStyle" Target="colors30.xml" /></Relationships>
</file>

<file path=xl/charts/_rels/chart31.xml.rels><?xml version="1.0" encoding="UTF-8" standalone="yes"?><Relationships xmlns="http://schemas.openxmlformats.org/package/2006/relationships"><Relationship Id="rId1" Type="http://schemas.microsoft.com/office/2011/relationships/chartStyle" Target="style31.xml" /><Relationship Id="rId2" Type="http://schemas.microsoft.com/office/2011/relationships/chartColorStyle" Target="colors31.xml" /></Relationships>
</file>

<file path=xl/charts/_rels/chart32.xml.rels><?xml version="1.0" encoding="UTF-8" standalone="yes"?><Relationships xmlns="http://schemas.openxmlformats.org/package/2006/relationships"><Relationship Id="rId1" Type="http://schemas.microsoft.com/office/2011/relationships/chartStyle" Target="style32.xml" /><Relationship Id="rId2" Type="http://schemas.microsoft.com/office/2011/relationships/chartColorStyle" Target="colors32.xml" /></Relationships>
</file>

<file path=xl/charts/_rels/chart33.xml.rels><?xml version="1.0" encoding="UTF-8" standalone="yes"?><Relationships xmlns="http://schemas.openxmlformats.org/package/2006/relationships"><Relationship Id="rId1" Type="http://schemas.microsoft.com/office/2011/relationships/chartStyle" Target="style33.xml" /><Relationship Id="rId2" Type="http://schemas.microsoft.com/office/2011/relationships/chartColorStyle" Target="colors33.xml" /></Relationships>
</file>

<file path=xl/charts/_rels/chart34.xml.rels><?xml version="1.0" encoding="UTF-8" standalone="yes"?><Relationships xmlns="http://schemas.openxmlformats.org/package/2006/relationships"><Relationship Id="rId1" Type="http://schemas.microsoft.com/office/2011/relationships/chartStyle" Target="style34.xml" /><Relationship Id="rId2" Type="http://schemas.microsoft.com/office/2011/relationships/chartColorStyle" Target="colors34.xml" /></Relationships>
</file>

<file path=xl/charts/_rels/chart35.xml.rels><?xml version="1.0" encoding="UTF-8" standalone="yes"?><Relationships xmlns="http://schemas.openxmlformats.org/package/2006/relationships"><Relationship Id="rId1" Type="http://schemas.microsoft.com/office/2011/relationships/chartStyle" Target="style35.xml" /><Relationship Id="rId2" Type="http://schemas.microsoft.com/office/2011/relationships/chartColorStyle" Target="colors35.xml" /></Relationships>
</file>

<file path=xl/charts/_rels/chart36.xml.rels><?xml version="1.0" encoding="UTF-8" standalone="yes"?><Relationships xmlns="http://schemas.openxmlformats.org/package/2006/relationships"><Relationship Id="rId1" Type="http://schemas.microsoft.com/office/2011/relationships/chartStyle" Target="style36.xml" /><Relationship Id="rId2" Type="http://schemas.microsoft.com/office/2011/relationships/chartColorStyle" Target="colors36.xml" /></Relationships>
</file>

<file path=xl/charts/_rels/chart37.xml.rels><?xml version="1.0" encoding="UTF-8" standalone="yes"?><Relationships xmlns="http://schemas.openxmlformats.org/package/2006/relationships"><Relationship Id="rId1" Type="http://schemas.microsoft.com/office/2011/relationships/chartStyle" Target="style37.xml" /><Relationship Id="rId2" Type="http://schemas.microsoft.com/office/2011/relationships/chartColorStyle" Target="colors37.xml" /></Relationships>
</file>

<file path=xl/charts/_rels/chart38.xml.rels><?xml version="1.0" encoding="UTF-8" standalone="yes"?><Relationships xmlns="http://schemas.openxmlformats.org/package/2006/relationships"><Relationship Id="rId1" Type="http://schemas.microsoft.com/office/2011/relationships/chartStyle" Target="style38.xml" /><Relationship Id="rId2" Type="http://schemas.microsoft.com/office/2011/relationships/chartColorStyle" Target="colors38.xml" /></Relationships>
</file>

<file path=xl/charts/_rels/chart39.xml.rels><?xml version="1.0" encoding="UTF-8" standalone="yes"?><Relationships xmlns="http://schemas.openxmlformats.org/package/2006/relationships"><Relationship Id="rId1" Type="http://schemas.microsoft.com/office/2011/relationships/chartStyle" Target="style39.xml" /><Relationship Id="rId2" Type="http://schemas.microsoft.com/office/2011/relationships/chartColorStyle" Target="colors39.xml" /></Relationships>
</file>

<file path=xl/charts/_rels/chart40.xml.rels><?xml version="1.0" encoding="UTF-8" standalone="yes"?><Relationships xmlns="http://schemas.openxmlformats.org/package/2006/relationships"><Relationship Id="rId1" Type="http://schemas.microsoft.com/office/2011/relationships/chartStyle" Target="style40.xml" /><Relationship Id="rId2" Type="http://schemas.microsoft.com/office/2011/relationships/chartColorStyle" Target="colors40.xml" /></Relationships>
</file>

<file path=xl/charts/_rels/chart41.xml.rels><?xml version="1.0" encoding="UTF-8" standalone="yes"?><Relationships xmlns="http://schemas.openxmlformats.org/package/2006/relationships"><Relationship Id="rId1" Type="http://schemas.microsoft.com/office/2011/relationships/chartStyle" Target="style41.xml" /><Relationship Id="rId2" Type="http://schemas.microsoft.com/office/2011/relationships/chartColorStyle" Target="colors41.xml" /></Relationships>
</file>

<file path=xl/charts/_rels/chart42.xml.rels><?xml version="1.0" encoding="UTF-8" standalone="yes"?><Relationships xmlns="http://schemas.openxmlformats.org/package/2006/relationships"><Relationship Id="rId1" Type="http://schemas.microsoft.com/office/2011/relationships/chartStyle" Target="style42.xml" /><Relationship Id="rId2" Type="http://schemas.microsoft.com/office/2011/relationships/chartColorStyle" Target="colors42.xml" /></Relationships>
</file>

<file path=xl/charts/_rels/chart43.xml.rels><?xml version="1.0" encoding="UTF-8" standalone="yes"?><Relationships xmlns="http://schemas.openxmlformats.org/package/2006/relationships"><Relationship Id="rId1" Type="http://schemas.microsoft.com/office/2011/relationships/chartStyle" Target="style43.xml" /><Relationship Id="rId2" Type="http://schemas.microsoft.com/office/2011/relationships/chartColorStyle" Target="colors43.xml" /></Relationships>
</file>

<file path=xl/charts/_rels/chart44.xml.rels><?xml version="1.0" encoding="UTF-8" standalone="yes"?><Relationships xmlns="http://schemas.openxmlformats.org/package/2006/relationships"><Relationship Id="rId1" Type="http://schemas.microsoft.com/office/2011/relationships/chartStyle" Target="style44.xml" /><Relationship Id="rId2" Type="http://schemas.microsoft.com/office/2011/relationships/chartColorStyle" Target="colors4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082"/>
          <c:y val="0.044661"/>
          <c:w val="0.814029"/>
          <c:h val="0.755676"/>
        </c:manualLayout>
      </c:layout>
      <c:scatterChart>
        <c:scatterStyle val="smoothMarker"/>
        <c:varyColors val="0"/>
        <c:ser>
          <c:idx val="0"/>
          <c:order val="0"/>
          <c:tx>
            <c:v>Reference</c:v>
          </c:tx>
          <c:spPr bwMode="auto">
            <a:prstGeom prst="rect">
              <a:avLst/>
            </a:prstGeom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Sheet1!$C$6:$C$27</c:f>
              <c:numCache>
                <c:formatCode>General</c:formatCode>
                <c:ptCount val="22"/>
                <c:pt idx="0">
                  <c:v>3</c:v>
                </c:pt>
                <c:pt idx="1">
                  <c:v>20</c:v>
                </c:pt>
                <c:pt idx="2">
                  <c:v>100</c:v>
                </c:pt>
                <c:pt idx="3" formatCode="0.00E+00">
                  <c:v>1000000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10</c:v>
                </c:pt>
                <c:pt idx="19">
                  <c:v>1</c:v>
                </c:pt>
                <c:pt idx="20">
                  <c:v>1</c:v>
                </c:pt>
                <c:pt idx="21">
                  <c:v>5</c:v>
                </c:pt>
              </c:numCache>
            </c:numRef>
          </c:xVal>
          <c:yVal>
            <c:numRef>
              <c:f>Sheet1!$D$6:$D$17</c:f>
              <c:numCache>
                <c:formatCode>General</c:formatCode>
                <c:ptCount val="12"/>
                <c:pt idx="0">
                  <c:v>10</c:v>
                </c:pt>
                <c:pt idx="1">
                  <c:v>2</c:v>
                </c:pt>
                <c:pt idx="2">
                  <c:v>1.6</c:v>
                </c:pt>
                <c:pt idx="3">
                  <c:v>1.6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Sheet1!$T$3:$W$3</c:f>
              <c:numCache>
                <c:formatCode>General</c:formatCode>
                <c:ptCount val="4"/>
                <c:pt idx="0">
                  <c:v>0.3781973333333333</c:v>
                </c:pt>
                <c:pt idx="1">
                  <c:v>1.4533973333333334</c:v>
                </c:pt>
                <c:pt idx="2">
                  <c:v>2.2597973333333337</c:v>
                </c:pt>
                <c:pt idx="3">
                  <c:v>3.242666666666666</c:v>
                </c:pt>
              </c:numCache>
            </c:numRef>
          </c:xVal>
          <c:yVal>
            <c:numRef>
              <c:f>Sheet1!$J$4:$M$4</c:f>
              <c:numCache>
                <c:formatCode>General</c:formatCode>
                <c:ptCount val="4"/>
                <c:pt idx="0">
                  <c:v>105.15765398402837</c:v>
                </c:pt>
                <c:pt idx="1">
                  <c:v>8.646691801583</c:v>
                </c:pt>
                <c:pt idx="2">
                  <c:v>12.068640355151286</c:v>
                </c:pt>
                <c:pt idx="3">
                  <c:v>7.819039730943055</c:v>
                </c:pt>
              </c:numCache>
            </c:numRef>
          </c:yVal>
          <c:smooth val="1"/>
        </c:ser>
        <c:ser>
          <c:idx val="2"/>
          <c:order val="2"/>
          <c:spPr bwMode="auto">
            <a:prstGeom prst="rect">
              <a:avLst/>
            </a:prstGeom>
            <a:ln w="1905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5"/>
            <c:spPr bwMode="auto">
              <a:prstGeom prst="rect">
                <a:avLst/>
              </a:prstGeom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Sheet1!$T$24:$AB$24</c:f>
              <c:numCache>
                <c:formatCode>General</c:formatCode>
                <c:ptCount val="9"/>
                <c:pt idx="0">
                  <c:v>0.3781973333333333</c:v>
                </c:pt>
                <c:pt idx="1">
                  <c:v>1.7759573333333334</c:v>
                </c:pt>
                <c:pt idx="2">
                  <c:v>2.6361173333333334</c:v>
                </c:pt>
                <c:pt idx="3">
                  <c:v>3.626666666666667</c:v>
                </c:pt>
                <c:pt idx="4">
                  <c:v>4.864000000000001</c:v>
                </c:pt>
                <c:pt idx="5">
                  <c:v>6.229333333333333</c:v>
                </c:pt>
                <c:pt idx="6">
                  <c:v>7.850666666666667</c:v>
                </c:pt>
                <c:pt idx="7">
                  <c:v>8.106666666666667</c:v>
                </c:pt>
                <c:pt idx="8">
                  <c:v>8.149333333333333</c:v>
                </c:pt>
              </c:numCache>
            </c:numRef>
          </c:xVal>
          <c:yVal>
            <c:numRef>
              <c:f>Sheet1!$J$25:$R$25</c:f>
              <c:numCache>
                <c:formatCode>General</c:formatCode>
                <c:ptCount val="9"/>
                <c:pt idx="0">
                  <c:v>70.10510265601881</c:v>
                </c:pt>
                <c:pt idx="1">
                  <c:v>1.5910187410423775</c:v>
                </c:pt>
                <c:pt idx="2">
                  <c:v>1.3042215013808325</c:v>
                </c:pt>
                <c:pt idx="3">
                  <c:v>0.679748423968933</c:v>
                </c:pt>
                <c:pt idx="4">
                  <c:v>0.5585911108560554</c:v>
                </c:pt>
                <c:pt idx="5">
                  <c:v>0.39809466299478796</c:v>
                </c:pt>
                <c:pt idx="6">
                  <c:v>0.39658466729135605</c:v>
                </c:pt>
                <c:pt idx="7">
                  <c:v>0.43955682811788005</c:v>
                </c:pt>
                <c:pt idx="8">
                  <c:v>0.4671988814783754</c:v>
                </c:pt>
              </c:numCache>
            </c:numRef>
          </c:yVal>
          <c:smooth val="1"/>
        </c:ser>
        <c:ser>
          <c:idx val="3"/>
          <c:order val="3"/>
          <c:spPr bwMode="auto">
            <a:prstGeom prst="rect">
              <a:avLst/>
            </a:prstGeom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 bwMode="auto">
              <a:prstGeom prst="rect">
                <a:avLst/>
              </a:prstGeom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Sheet1!$T$28:$AB$28</c:f>
              <c:numCache>
                <c:formatCode>General</c:formatCode>
                <c:ptCount val="9"/>
                <c:pt idx="0">
                  <c:v>0.768</c:v>
                </c:pt>
                <c:pt idx="1">
                  <c:v>1.5609173333333335</c:v>
                </c:pt>
                <c:pt idx="2">
                  <c:v>2.3673173333333337</c:v>
                </c:pt>
                <c:pt idx="3">
                  <c:v>3.541333333333334</c:v>
                </c:pt>
                <c:pt idx="4">
                  <c:v>4.693333333333333</c:v>
                </c:pt>
                <c:pt idx="5">
                  <c:v>6.272</c:v>
                </c:pt>
                <c:pt idx="6">
                  <c:v>7.424</c:v>
                </c:pt>
                <c:pt idx="7">
                  <c:v>7.722666666666667</c:v>
                </c:pt>
                <c:pt idx="8">
                  <c:v>7.765333333333334</c:v>
                </c:pt>
              </c:numCache>
            </c:numRef>
          </c:xVal>
          <c:yVal>
            <c:numRef>
              <c:f>Sheet1!$J$29:$R$29</c:f>
              <c:numCache>
                <c:formatCode>General</c:formatCode>
                <c:ptCount val="9"/>
                <c:pt idx="0">
                  <c:v>7.953255998893478</c:v>
                </c:pt>
                <c:pt idx="1">
                  <c:v>2.1438962594282587</c:v>
                </c:pt>
                <c:pt idx="2">
                  <c:v>0.8361062175233278</c:v>
                </c:pt>
                <c:pt idx="3">
                  <c:v>0.35650126434578233</c:v>
                </c:pt>
                <c:pt idx="4">
                  <c:v>0.3053831415276819</c:v>
                </c:pt>
                <c:pt idx="5">
                  <c:v>0.2251772402646277</c:v>
                </c:pt>
                <c:pt idx="6">
                  <c:v>0.20273988162681006</c:v>
                </c:pt>
                <c:pt idx="7">
                  <c:v>0.22416666749623648</c:v>
                </c:pt>
                <c:pt idx="8">
                  <c:v>0.22231412477762175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058408688"/>
        <c:axId val="1058407728"/>
      </c:scatterChart>
      <c:valAx>
        <c:axId val="1058408688"/>
        <c:scaling>
          <c:logBase val="10.000000"/>
          <c:orientation val="minMax"/>
          <c:max val="100000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000" b="0" i="0" u="none" strike="noStrike">
                    <a:solidFill>
                      <a:sysClr val="windowText" lastClr="000000"/>
                    </a:solidFill>
                    <a:latin typeface="CMU Serif"/>
                    <a:ea typeface="CMU Serif"/>
                    <a:cs typeface="CMU Serif"/>
                  </a:defRPr>
                </a:pPr>
                <a:r>
                  <a:rPr lang="en-PH"/>
                  <a:t>Reynold's Number, N</a:t>
                </a:r>
                <a:r>
                  <a:rPr lang="en-PH"/>
                  <a:t>Re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000" b="0" i="0" u="none" strike="noStrike">
                  <a:solidFill>
                    <a:sysClr val="windowText" lastClr="000000"/>
                  </a:solidFill>
                  <a:latin typeface="CMU Serif"/>
                  <a:ea typeface="CMU Serif"/>
                  <a:cs typeface="CMU Serif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CMU Serif"/>
                <a:ea typeface="CMU Serif"/>
                <a:cs typeface="CMU Serif"/>
              </a:defRPr>
            </a:pPr>
            <a:endParaRPr lang="en-US"/>
          </a:p>
        </c:txPr>
        <c:crossAx val="1058407728"/>
        <c:crosses val="autoZero"/>
        <c:crossesAt val="0.100000"/>
        <c:crossBetween val="midCat"/>
      </c:valAx>
      <c:valAx>
        <c:axId val="1058407728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ysClr val="windowText" lastClr="000000"/>
                    </a:solidFill>
                    <a:latin typeface="CMU Serif"/>
                    <a:ea typeface="CMU Serif"/>
                    <a:cs typeface="CMU Serif"/>
                  </a:defRPr>
                </a:pPr>
                <a:r>
                  <a:rPr lang="en-PH"/>
                  <a:t>Power Number, NPo</a:t>
                </a:r>
                <a:endParaRPr/>
              </a:p>
            </c:rich>
          </c:tx>
          <c:layout>
            <c:manualLayout>
              <c:xMode val="edge"/>
              <c:yMode val="edge"/>
              <c:x val="0.014303"/>
              <c:y val="0.28284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ysClr val="windowText" lastClr="000000"/>
                  </a:solidFill>
                  <a:latin typeface="CMU Serif"/>
                  <a:ea typeface="CMU Serif"/>
                  <a:cs typeface="CMU Serif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CMU Serif"/>
                <a:ea typeface="CMU Serif"/>
                <a:cs typeface="CMU Serif"/>
              </a:defRPr>
            </a:pPr>
            <a:endParaRPr lang="en-US"/>
          </a:p>
        </c:txPr>
        <c:crossAx val="1058408688"/>
        <c:crosses val="autoZero"/>
        <c:crossesAt val="0.100000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CMU Serif"/>
          <a:ea typeface="CMU Serif"/>
          <a:cs typeface="CMU Serif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Torque vs.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plot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Sheet2!$A$8:$A$25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200</c:v>
                </c:pt>
                <c:pt idx="16">
                  <c:v>250</c:v>
                </c:pt>
                <c:pt idx="17">
                  <c:v>300</c:v>
                </c:pt>
              </c:numCache>
            </c:numRef>
          </c:xVal>
          <c:yVal>
            <c:numRef>
              <c:f>Sheet2!$D$8:$D$25</c:f>
              <c:numCache>
                <c:formatCode>General</c:formatCode>
                <c:ptCount val="18"/>
                <c:pt idx="0">
                  <c:v>-0.003</c:v>
                </c:pt>
                <c:pt idx="1">
                  <c:v>-0.002</c:v>
                </c:pt>
                <c:pt idx="2" formatCode="0.00E+00">
                  <c:v>0.00009074</c:v>
                </c:pt>
                <c:pt idx="3">
                  <c:v>0.002</c:v>
                </c:pt>
                <c:pt idx="4">
                  <c:v>0.004</c:v>
                </c:pt>
                <c:pt idx="5">
                  <c:v>0.008</c:v>
                </c:pt>
                <c:pt idx="6">
                  <c:v>0.011</c:v>
                </c:pt>
                <c:pt idx="7">
                  <c:v>0.015</c:v>
                </c:pt>
                <c:pt idx="8">
                  <c:v>0.021</c:v>
                </c:pt>
                <c:pt idx="9">
                  <c:v>0.026</c:v>
                </c:pt>
                <c:pt idx="10">
                  <c:v>0.032</c:v>
                </c:pt>
                <c:pt idx="11">
                  <c:v>0.039</c:v>
                </c:pt>
                <c:pt idx="12">
                  <c:v>0.046</c:v>
                </c:pt>
                <c:pt idx="13">
                  <c:v>0.055</c:v>
                </c:pt>
                <c:pt idx="14">
                  <c:v>0.063</c:v>
                </c:pt>
                <c:pt idx="15">
                  <c:v>0.113</c:v>
                </c:pt>
                <c:pt idx="16">
                  <c:v>0.178</c:v>
                </c:pt>
                <c:pt idx="17">
                  <c:v>0.254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161354671"/>
        <c:axId val="1161355631"/>
      </c:scatterChart>
      <c:valAx>
        <c:axId val="116135467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55631"/>
        <c:crosses val="autoZero"/>
        <c:crossBetween val="midCat"/>
      </c:valAx>
      <c:valAx>
        <c:axId val="116135563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torque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54671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2902"/>
          <c:y val="0.089899"/>
          <c:w val="0.738993"/>
          <c:h val="0.669376"/>
        </c:manualLayout>
      </c:layout>
      <c:scatterChart>
        <c:scatterStyle val="smoothMarker"/>
        <c:varyColors val="0"/>
        <c:ser>
          <c:idx val="1"/>
          <c:order val="1"/>
          <c:tx>
            <c:v>[LW] Full tnk_turbine_4baff(20mm)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Sheet2!$H$27:$H$56</c:f>
              <c:numCache>
                <c:formatCode>0.00E+00</c:formatCode>
                <c:ptCount val="30"/>
                <c:pt idx="0">
                  <c:v>2400</c:v>
                </c:pt>
                <c:pt idx="1">
                  <c:v>4800</c:v>
                </c:pt>
                <c:pt idx="2">
                  <c:v>7200</c:v>
                </c:pt>
                <c:pt idx="3">
                  <c:v>9600</c:v>
                </c:pt>
                <c:pt idx="4">
                  <c:v>12000</c:v>
                </c:pt>
                <c:pt idx="5">
                  <c:v>14400</c:v>
                </c:pt>
                <c:pt idx="6">
                  <c:v>16800</c:v>
                </c:pt>
                <c:pt idx="7">
                  <c:v>19200</c:v>
                </c:pt>
                <c:pt idx="8">
                  <c:v>21600</c:v>
                </c:pt>
                <c:pt idx="9">
                  <c:v>24000</c:v>
                </c:pt>
                <c:pt idx="10">
                  <c:v>26399.999999999996</c:v>
                </c:pt>
                <c:pt idx="11">
                  <c:v>28800</c:v>
                </c:pt>
                <c:pt idx="12">
                  <c:v>31200</c:v>
                </c:pt>
                <c:pt idx="13">
                  <c:v>33600</c:v>
                </c:pt>
                <c:pt idx="14">
                  <c:v>36000</c:v>
                </c:pt>
                <c:pt idx="15">
                  <c:v>38400</c:v>
                </c:pt>
                <c:pt idx="16">
                  <c:v>40800</c:v>
                </c:pt>
                <c:pt idx="17">
                  <c:v>43200</c:v>
                </c:pt>
                <c:pt idx="18">
                  <c:v>45599.99999999999</c:v>
                </c:pt>
                <c:pt idx="19">
                  <c:v>48000</c:v>
                </c:pt>
                <c:pt idx="20">
                  <c:v>50400</c:v>
                </c:pt>
                <c:pt idx="21">
                  <c:v>52799.99999999999</c:v>
                </c:pt>
                <c:pt idx="22">
                  <c:v>55199.99999999999</c:v>
                </c:pt>
                <c:pt idx="23">
                  <c:v>57600</c:v>
                </c:pt>
                <c:pt idx="24">
                  <c:v>60000.00000000001</c:v>
                </c:pt>
                <c:pt idx="25">
                  <c:v>62400</c:v>
                </c:pt>
                <c:pt idx="26">
                  <c:v>64799.99999999999</c:v>
                </c:pt>
                <c:pt idx="27">
                  <c:v>67200</c:v>
                </c:pt>
                <c:pt idx="28">
                  <c:v>69600</c:v>
                </c:pt>
                <c:pt idx="29">
                  <c:v>72000</c:v>
                </c:pt>
              </c:numCache>
            </c:numRef>
          </c:xVal>
          <c:yVal>
            <c:numRef>
              <c:f>Sheet2!$I$27:$I$56</c:f>
              <c:numCache>
                <c:formatCode>General</c:formatCode>
                <c:ptCount val="30"/>
                <c:pt idx="0">
                  <c:v>14.380661178645235</c:v>
                </c:pt>
                <c:pt idx="1">
                  <c:v>4.397503093532906</c:v>
                </c:pt>
                <c:pt idx="2">
                  <c:v>3.3089122384577685</c:v>
                </c:pt>
                <c:pt idx="3">
                  <c:v>2.876465918859366</c:v>
                </c:pt>
                <c:pt idx="4">
                  <c:v>2.7420358524167106</c:v>
                </c:pt>
                <c:pt idx="5">
                  <c:v>2.6007134518895425</c:v>
                </c:pt>
                <c:pt idx="6">
                  <c:v>2.5648145698465576</c:v>
                </c:pt>
                <c:pt idx="7">
                  <c:v>2.4941178719320347</c:v>
                </c:pt>
                <c:pt idx="8">
                  <c:v>2.3233486745187713</c:v>
                </c:pt>
                <c:pt idx="9">
                  <c:v>2.465537366945265</c:v>
                </c:pt>
                <c:pt idx="10">
                  <c:v>2.24375694865598</c:v>
                </c:pt>
                <c:pt idx="11">
                  <c:v>2.3790211218382993</c:v>
                </c:pt>
                <c:pt idx="12">
                  <c:v>2.306621326995384</c:v>
                </c:pt>
                <c:pt idx="13">
                  <c:v>2.3633013121662563</c:v>
                </c:pt>
                <c:pt idx="14">
                  <c:v>2.3881650265337306</c:v>
                </c:pt>
                <c:pt idx="15">
                  <c:v>2.305856595843782</c:v>
                </c:pt>
                <c:pt idx="16">
                  <c:v>2.3277797089178116</c:v>
                </c:pt>
                <c:pt idx="17">
                  <c:v>2.3182980125773223</c:v>
                </c:pt>
                <c:pt idx="18">
                  <c:v>2.2675206909453305</c:v>
                </c:pt>
                <c:pt idx="19">
                  <c:v>2.270916691182588</c:v>
                </c:pt>
                <c:pt idx="20">
                  <c:v>2.3173050981437777</c:v>
                </c:pt>
                <c:pt idx="21">
                  <c:v>2.2906824935109538</c:v>
                </c:pt>
                <c:pt idx="22">
                  <c:v>2.2797191686664307</c:v>
                </c:pt>
                <c:pt idx="23">
                  <c:v>2.386541006957299</c:v>
                </c:pt>
                <c:pt idx="24">
                  <c:v>2.385071894061706</c:v>
                </c:pt>
                <c:pt idx="25">
                  <c:v>2.2923263764507316</c:v>
                </c:pt>
                <c:pt idx="26">
                  <c:v>2.2508468140545825</c:v>
                </c:pt>
                <c:pt idx="27">
                  <c:v>2.277139910475287</c:v>
                </c:pt>
                <c:pt idx="28">
                  <c:v>2.35143278128574</c:v>
                </c:pt>
                <c:pt idx="29">
                  <c:v>2.4875542639619197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15473919"/>
        <c:axId val="2115476319"/>
      </c:scatterChart>
      <c:valAx>
        <c:axId val="2115473919"/>
        <c:scaling>
          <c:logBase val="10.000000"/>
          <c:orientation val="minMax"/>
          <c:max val="1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76319"/>
        <c:crosses val="autoZero"/>
        <c:crossesAt val="0.500000"/>
        <c:crossBetween val="midCat"/>
      </c:valAx>
      <c:valAx>
        <c:axId val="2115476319"/>
        <c:scaling>
          <c:logBase val="10.000000"/>
          <c:orientation val="minMax"/>
          <c:max val="500.000000"/>
          <c:min val="0.5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73919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054798"/>
          <c:y val="0.110257"/>
          <c:w val="0.846872"/>
          <c:h val="0.803642"/>
        </c:manualLayout>
      </c:layout>
      <c:scatterChart>
        <c:scatterStyle val="smoothMarker"/>
        <c:varyColors val="0"/>
        <c:ser>
          <c:idx val="0"/>
          <c:order val="0"/>
          <c:tx>
            <c:v>propeller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Sheet2!$H$329:$H$374</c:f>
              <c:numCache>
                <c:formatCode>0.00E+00</c:formatCode>
                <c:ptCount val="46"/>
                <c:pt idx="0">
                  <c:v>24000</c:v>
                </c:pt>
                <c:pt idx="1">
                  <c:v>27000</c:v>
                </c:pt>
                <c:pt idx="2">
                  <c:v>30000.000000000004</c:v>
                </c:pt>
                <c:pt idx="3">
                  <c:v>32999.99999999999</c:v>
                </c:pt>
                <c:pt idx="4">
                  <c:v>36000</c:v>
                </c:pt>
                <c:pt idx="5">
                  <c:v>39000</c:v>
                </c:pt>
                <c:pt idx="6">
                  <c:v>41999.99999999999</c:v>
                </c:pt>
                <c:pt idx="7">
                  <c:v>45000</c:v>
                </c:pt>
                <c:pt idx="8">
                  <c:v>48000</c:v>
                </c:pt>
                <c:pt idx="9">
                  <c:v>51000</c:v>
                </c:pt>
                <c:pt idx="10">
                  <c:v>54000</c:v>
                </c:pt>
                <c:pt idx="11">
                  <c:v>57000</c:v>
                </c:pt>
                <c:pt idx="12">
                  <c:v>60000.00000000001</c:v>
                </c:pt>
                <c:pt idx="13">
                  <c:v>63000</c:v>
                </c:pt>
                <c:pt idx="14">
                  <c:v>65999.99999999999</c:v>
                </c:pt>
                <c:pt idx="15">
                  <c:v>69000</c:v>
                </c:pt>
                <c:pt idx="16">
                  <c:v>72000</c:v>
                </c:pt>
                <c:pt idx="17">
                  <c:v>75000</c:v>
                </c:pt>
                <c:pt idx="18">
                  <c:v>78000</c:v>
                </c:pt>
                <c:pt idx="19">
                  <c:v>81000</c:v>
                </c:pt>
                <c:pt idx="20">
                  <c:v>83999.99999999999</c:v>
                </c:pt>
                <c:pt idx="21">
                  <c:v>87000.00000000001</c:v>
                </c:pt>
                <c:pt idx="22">
                  <c:v>90000</c:v>
                </c:pt>
                <c:pt idx="23">
                  <c:v>93000</c:v>
                </c:pt>
                <c:pt idx="24">
                  <c:v>96000</c:v>
                </c:pt>
                <c:pt idx="25">
                  <c:v>98999.99999999999</c:v>
                </c:pt>
                <c:pt idx="26">
                  <c:v>102000</c:v>
                </c:pt>
                <c:pt idx="27">
                  <c:v>105000</c:v>
                </c:pt>
                <c:pt idx="28">
                  <c:v>108000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xVal>
          <c:yVal>
            <c:numRef>
              <c:f>Sheet2!$I$329:$I$374</c:f>
              <c:numCache>
                <c:formatCode>General</c:formatCode>
                <c:ptCount val="46"/>
                <c:pt idx="0">
                  <c:v>0.727220521664304</c:v>
                </c:pt>
                <c:pt idx="1">
                  <c:v>0.8618909886391751</c:v>
                </c:pt>
                <c:pt idx="2">
                  <c:v>0.5817764173314431</c:v>
                </c:pt>
                <c:pt idx="3">
                  <c:v>0.8654525216500809</c:v>
                </c:pt>
                <c:pt idx="4">
                  <c:v>0.8080228018492267</c:v>
                </c:pt>
                <c:pt idx="5">
                  <c:v>0.6196435214181051</c:v>
                </c:pt>
                <c:pt idx="6">
                  <c:v>0.7717442270723228</c:v>
                </c:pt>
                <c:pt idx="7">
                  <c:v>0.7757018897752576</c:v>
                </c:pt>
                <c:pt idx="8">
                  <c:v>0.5908666738522469</c:v>
                </c:pt>
                <c:pt idx="9">
                  <c:v>0.7649655314392678</c:v>
                </c:pt>
                <c:pt idx="10">
                  <c:v>0.8978031131658073</c:v>
                </c:pt>
                <c:pt idx="11">
                  <c:v>0.5801648483083645</c:v>
                </c:pt>
                <c:pt idx="12">
                  <c:v>0.7563093425308761</c:v>
                </c:pt>
                <c:pt idx="13">
                  <c:v>0.8706857946456973</c:v>
                </c:pt>
                <c:pt idx="14">
                  <c:v>0.6250490434139473</c:v>
                </c:pt>
                <c:pt idx="15">
                  <c:v>0.7258458136838422</c:v>
                </c:pt>
                <c:pt idx="16">
                  <c:v>0.9696273622190721</c:v>
                </c:pt>
                <c:pt idx="17">
                  <c:v>0.5771222059927916</c:v>
                </c:pt>
                <c:pt idx="18">
                  <c:v>0.6884928015756724</c:v>
                </c:pt>
                <c:pt idx="19">
                  <c:v>0.8299691001710575</c:v>
                </c:pt>
                <c:pt idx="20">
                  <c:v>0.5936494054402484</c:v>
                </c:pt>
                <c:pt idx="21">
                  <c:v>0.7332734867673363</c:v>
                </c:pt>
                <c:pt idx="22">
                  <c:v>0.8532720787527834</c:v>
                </c:pt>
                <c:pt idx="23">
                  <c:v>0.5811710308409839</c:v>
                </c:pt>
                <c:pt idx="24">
                  <c:v>0.7158577010132992</c:v>
                </c:pt>
                <c:pt idx="25">
                  <c:v>0.8654525216500809</c:v>
                </c:pt>
                <c:pt idx="26">
                  <c:v>0.5737241485794509</c:v>
                </c:pt>
                <c:pt idx="27">
                  <c:v>0.7313760675023857</c:v>
                </c:pt>
                <c:pt idx="28">
                  <c:v>0.619484148084407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05208288"/>
        <c:axId val="205210208"/>
      </c:scatterChart>
      <c:valAx>
        <c:axId val="205208288"/>
        <c:scaling>
          <c:logBase val="10.000000"/>
          <c:orientation val="minMax"/>
          <c:max val="1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10208"/>
        <c:crosses val="autoZero"/>
        <c:crossesAt val="0.100000"/>
        <c:crossBetween val="midCat"/>
      </c:valAx>
      <c:valAx>
        <c:axId val="205210208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8288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807921"/>
        </c:manualLayout>
      </c:layout>
      <c:scatterChart>
        <c:scatterStyle val="smoothMarker"/>
        <c:varyColors val="0"/>
        <c:ser>
          <c:idx val="0"/>
          <c:order val="0"/>
          <c:tx>
            <c:v>Reference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'coulson_6bt_curve2'!$A$4:$A$33</c:f>
              <c:numCache>
                <c:formatCode>General</c:formatCode>
                <c:ptCount val="30"/>
                <c:pt idx="0">
                  <c:v>1</c:v>
                </c:pt>
                <c:pt idx="1">
                  <c:v>3.992692121183398</c:v>
                </c:pt>
                <c:pt idx="2">
                  <c:v>6.846096838574658</c:v>
                </c:pt>
                <c:pt idx="3">
                  <c:v>10</c:v>
                </c:pt>
                <c:pt idx="4">
                  <c:v>14.395536270730005</c:v>
                </c:pt>
                <c:pt idx="5">
                  <c:v>20.127853758499395</c:v>
                </c:pt>
                <c:pt idx="6">
                  <c:v>29.83208063961551</c:v>
                </c:pt>
                <c:pt idx="7">
                  <c:v>39.926921211834</c:v>
                </c:pt>
                <c:pt idx="8">
                  <c:v>50.41173510902634</c:v>
                </c:pt>
                <c:pt idx="9">
                  <c:v>60.04557564259417</c:v>
                </c:pt>
                <c:pt idx="10">
                  <c:v>70.48574036451903</c:v>
                </c:pt>
                <c:pt idx="11">
                  <c:v>81.54407395185162</c:v>
                </c:pt>
                <c:pt idx="12">
                  <c:v>91.62739011886731</c:v>
                </c:pt>
                <c:pt idx="13">
                  <c:v>101.46800319866902</c:v>
                </c:pt>
                <c:pt idx="14">
                  <c:v>201.27853758499364</c:v>
                </c:pt>
                <c:pt idx="15">
                  <c:v>302.70016537634586</c:v>
                </c:pt>
                <c:pt idx="16">
                  <c:v>405.1304969235378</c:v>
                </c:pt>
                <c:pt idx="17">
                  <c:v>511.5178099293135</c:v>
                </c:pt>
                <c:pt idx="18">
                  <c:v>618.2145760683029</c:v>
                </c:pt>
                <c:pt idx="19">
                  <c:v>715.2047328767571</c:v>
                </c:pt>
                <c:pt idx="20">
                  <c:v>815.4407395185153</c:v>
                </c:pt>
                <c:pt idx="21">
                  <c:v>916.2739011886722</c:v>
                </c:pt>
                <c:pt idx="22">
                  <c:v>985.5323535263136</c:v>
                </c:pt>
                <c:pt idx="23">
                  <c:v>2042.3331295497599</c:v>
                </c:pt>
                <c:pt idx="24">
                  <c:v>3071.4381348644733</c:v>
                </c:pt>
                <c:pt idx="25">
                  <c:v>4110.778255771598</c:v>
                </c:pt>
                <c:pt idx="26">
                  <c:v>5041.173510902624</c:v>
                </c:pt>
                <c:pt idx="27">
                  <c:v>6092.704661368662</c:v>
                </c:pt>
                <c:pt idx="28">
                  <c:v>7048.574036451889</c:v>
                </c:pt>
                <c:pt idx="29">
                  <c:v>100000</c:v>
                </c:pt>
              </c:numCache>
            </c:numRef>
          </c:xVal>
          <c:yVal>
            <c:numRef>
              <c:f>'coulson_6bt_curve2'!$B$4:$B$33</c:f>
              <c:numCache>
                <c:formatCode>General</c:formatCode>
                <c:ptCount val="30"/>
                <c:pt idx="0">
                  <c:v>72.1150013631479</c:v>
                </c:pt>
                <c:pt idx="1">
                  <c:v>17.818866902195104</c:v>
                </c:pt>
                <c:pt idx="2">
                  <c:v>10.729006506159172</c:v>
                </c:pt>
                <c:pt idx="3">
                  <c:v>7.825122125870162</c:v>
                </c:pt>
                <c:pt idx="4">
                  <c:v>6.027383561220254</c:v>
                </c:pt>
                <c:pt idx="5">
                  <c:v>5.108125437293231</c:v>
                </c:pt>
                <c:pt idx="6">
                  <c:v>4.386939406194232</c:v>
                </c:pt>
                <c:pt idx="7">
                  <c:v>4.090975036959313</c:v>
                </c:pt>
                <c:pt idx="8">
                  <c:v>3.8686459365063857</c:v>
                </c:pt>
                <c:pt idx="9">
                  <c:v>3.812346971683607</c:v>
                </c:pt>
                <c:pt idx="10">
                  <c:v>3.7063475925995313</c:v>
                </c:pt>
                <c:pt idx="11">
                  <c:v>3.653040463818598</c:v>
                </c:pt>
                <c:pt idx="12">
                  <c:v>3.6011210483284493</c:v>
                </c:pt>
                <c:pt idx="13">
                  <c:v>3.550245679753994</c:v>
                </c:pt>
                <c:pt idx="14">
                  <c:v>3.440835579280935</c:v>
                </c:pt>
                <c:pt idx="15">
                  <c:v>3.4325376515334454</c:v>
                </c:pt>
                <c:pt idx="16">
                  <c:v>3.4266228149198157</c:v>
                </c:pt>
                <c:pt idx="17">
                  <c:v>3.4688398990346263</c:v>
                </c:pt>
                <c:pt idx="18">
                  <c:v>3.5124856667275517</c:v>
                </c:pt>
                <c:pt idx="19">
                  <c:v>3.6064040032583073</c:v>
                </c:pt>
                <c:pt idx="20">
                  <c:v>3.653040463818601</c:v>
                </c:pt>
                <c:pt idx="21">
                  <c:v>3.751363938893187</c:v>
                </c:pt>
                <c:pt idx="22">
                  <c:v>3.8011858785185413</c:v>
                </c:pt>
                <c:pt idx="23">
                  <c:v>3.942739352278514</c:v>
                </c:pt>
                <c:pt idx="24">
                  <c:v>3.987187110907355</c:v>
                </c:pt>
                <c:pt idx="25">
                  <c:v>3.9264534170572314</c:v>
                </c:pt>
                <c:pt idx="26">
                  <c:v>3.9217160366895976</c:v>
                </c:pt>
                <c:pt idx="27">
                  <c:v>3.9173221587436537</c:v>
                </c:pt>
                <c:pt idx="28">
                  <c:v>3.9139456028134654</c:v>
                </c:pt>
                <c:pt idx="29">
                  <c:v>3.8529982926556197</c:v>
                </c:pt>
              </c:numCache>
            </c:numRef>
          </c:yVal>
          <c:smooth val="1"/>
        </c:ser>
        <c:ser>
          <c:idx val="1"/>
          <c:order val="1"/>
          <c:tx>
            <c:v>6BDT - Water</c:v>
          </c:tx>
          <c:spPr bwMode="auto">
            <a:prstGeom prst="rect">
              <a:avLst/>
            </a:prstGeom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'coulson_6bt_curve2'!$G$4:$G$49</c:f>
              <c:numCache>
                <c:formatCode>General</c:formatCode>
                <c:ptCount val="46"/>
                <c:pt idx="0">
                  <c:v>1.0000000800000002</c:v>
                </c:pt>
                <c:pt idx="1">
                  <c:v>1.9999999199999998</c:v>
                </c:pt>
                <c:pt idx="2">
                  <c:v>3</c:v>
                </c:pt>
                <c:pt idx="3">
                  <c:v>4.000000079999999</c:v>
                </c:pt>
                <c:pt idx="4">
                  <c:v>4.99999992</c:v>
                </c:pt>
                <c:pt idx="5">
                  <c:v>6</c:v>
                </c:pt>
                <c:pt idx="6">
                  <c:v>7.0000000799999995</c:v>
                </c:pt>
                <c:pt idx="7">
                  <c:v>7.999999919999999</c:v>
                </c:pt>
                <c:pt idx="8">
                  <c:v>9</c:v>
                </c:pt>
                <c:pt idx="9">
                  <c:v>10.00000008</c:v>
                </c:pt>
                <c:pt idx="10">
                  <c:v>19.99999992</c:v>
                </c:pt>
                <c:pt idx="11">
                  <c:v>30</c:v>
                </c:pt>
                <c:pt idx="12">
                  <c:v>40.00000007999999</c:v>
                </c:pt>
                <c:pt idx="13">
                  <c:v>49.99999992</c:v>
                </c:pt>
                <c:pt idx="14">
                  <c:v>60</c:v>
                </c:pt>
                <c:pt idx="15">
                  <c:v>70.00000007999998</c:v>
                </c:pt>
                <c:pt idx="16">
                  <c:v>79.99999992</c:v>
                </c:pt>
                <c:pt idx="17">
                  <c:v>90.00000000000001</c:v>
                </c:pt>
                <c:pt idx="18">
                  <c:v>100.00000007999999</c:v>
                </c:pt>
                <c:pt idx="19">
                  <c:v>199.99999992</c:v>
                </c:pt>
                <c:pt idx="20">
                  <c:v>300</c:v>
                </c:pt>
                <c:pt idx="21">
                  <c:v>400.00000079999995</c:v>
                </c:pt>
                <c:pt idx="22">
                  <c:v>499.9999992</c:v>
                </c:pt>
                <c:pt idx="23">
                  <c:v>600</c:v>
                </c:pt>
                <c:pt idx="24">
                  <c:v>700.0000008</c:v>
                </c:pt>
                <c:pt idx="25">
                  <c:v>799.9999991999999</c:v>
                </c:pt>
                <c:pt idx="26">
                  <c:v>900</c:v>
                </c:pt>
                <c:pt idx="27">
                  <c:v>1000.0000007999998</c:v>
                </c:pt>
                <c:pt idx="28">
                  <c:v>1999.9999991999996</c:v>
                </c:pt>
                <c:pt idx="29">
                  <c:v>3000</c:v>
                </c:pt>
                <c:pt idx="30">
                  <c:v>4000.0000079999995</c:v>
                </c:pt>
                <c:pt idx="31">
                  <c:v>4999.999992</c:v>
                </c:pt>
                <c:pt idx="32">
                  <c:v>6000</c:v>
                </c:pt>
                <c:pt idx="33">
                  <c:v>7000.000007999999</c:v>
                </c:pt>
                <c:pt idx="34">
                  <c:v>7999.999992</c:v>
                </c:pt>
                <c:pt idx="35">
                  <c:v>9000</c:v>
                </c:pt>
                <c:pt idx="36">
                  <c:v>10000.000008</c:v>
                </c:pt>
                <c:pt idx="37">
                  <c:v>19999.999991999997</c:v>
                </c:pt>
                <c:pt idx="38">
                  <c:v>30000.000000000004</c:v>
                </c:pt>
                <c:pt idx="39">
                  <c:v>40000.00008</c:v>
                </c:pt>
                <c:pt idx="40">
                  <c:v>49999.99992</c:v>
                </c:pt>
                <c:pt idx="41">
                  <c:v>60000.00000000001</c:v>
                </c:pt>
                <c:pt idx="42">
                  <c:v>70000.00008</c:v>
                </c:pt>
                <c:pt idx="43">
                  <c:v>79999.99991999999</c:v>
                </c:pt>
                <c:pt idx="44">
                  <c:v>90000</c:v>
                </c:pt>
                <c:pt idx="45">
                  <c:v>100000.00008</c:v>
                </c:pt>
              </c:numCache>
            </c:numRef>
          </c:xVal>
          <c:yVal>
            <c:numRef>
              <c:f>'coulson_6bt_curve2'!$H$4:$H$49</c:f>
              <c:numCache>
                <c:formatCode>General</c:formatCode>
                <c:ptCount val="46"/>
                <c:pt idx="0">
                  <c:v>43876.87706731918</c:v>
                </c:pt>
                <c:pt idx="1">
                  <c:v>11147.96485458825</c:v>
                </c:pt>
                <c:pt idx="2">
                  <c:v>5056.380846176132</c:v>
                </c:pt>
                <c:pt idx="3">
                  <c:v>2892.3987020674367</c:v>
                </c:pt>
                <c:pt idx="4">
                  <c:v>1868.9548768639252</c:v>
                </c:pt>
                <c:pt idx="5">
                  <c:v>1317.3981236385966</c:v>
                </c:pt>
                <c:pt idx="6">
                  <c:v>988.9205073860825</c:v>
                </c:pt>
                <c:pt idx="7">
                  <c:v>773.8966954062649</c:v>
                </c:pt>
                <c:pt idx="8">
                  <c:v>618.2428554919887</c:v>
                </c:pt>
                <c:pt idx="9">
                  <c:v>504.4862066472373</c:v>
                </c:pt>
                <c:pt idx="10">
                  <c:v>145.61136960964683</c:v>
                </c:pt>
                <c:pt idx="11">
                  <c:v>72.35420296360584</c:v>
                </c:pt>
                <c:pt idx="12">
                  <c:v>45.85831017177242</c:v>
                </c:pt>
                <c:pt idx="13">
                  <c:v>31.449524773204896</c:v>
                </c:pt>
                <c:pt idx="14">
                  <c:v>23.363719744186216</c:v>
                </c:pt>
                <c:pt idx="15">
                  <c:v>19.25627634563124</c:v>
                </c:pt>
                <c:pt idx="16">
                  <c:v>15.628751318138134</c:v>
                </c:pt>
                <c:pt idx="17">
                  <c:v>12.712384270686886</c:v>
                </c:pt>
                <c:pt idx="18">
                  <c:v>11.755753633170473</c:v>
                </c:pt>
                <c:pt idx="19">
                  <c:v>4.62948208607171</c:v>
                </c:pt>
                <c:pt idx="20">
                  <c:v>3.388232620194396</c:v>
                </c:pt>
                <c:pt idx="21">
                  <c:v>2.7603087340955645</c:v>
                </c:pt>
                <c:pt idx="22">
                  <c:v>2.4041264283693042</c:v>
                </c:pt>
                <c:pt idx="23">
                  <c:v>2.245430975877718</c:v>
                </c:pt>
                <c:pt idx="24">
                  <c:v>2.148143213118348</c:v>
                </c:pt>
                <c:pt idx="25">
                  <c:v>2.0380659899142377</c:v>
                </c:pt>
                <c:pt idx="26">
                  <c:v>2.0600751076767487</c:v>
                </c:pt>
                <c:pt idx="27">
                  <c:v>2.070858903695556</c:v>
                </c:pt>
                <c:pt idx="28">
                  <c:v>2.265344971891726</c:v>
                </c:pt>
                <c:pt idx="29">
                  <c:v>2.4057077822066586</c:v>
                </c:pt>
                <c:pt idx="30">
                  <c:v>2.448178901497266</c:v>
                </c:pt>
                <c:pt idx="31">
                  <c:v>2.586431083788504</c:v>
                </c:pt>
                <c:pt idx="32">
                  <c:v>2.638550660424822</c:v>
                </c:pt>
                <c:pt idx="33">
                  <c:v>2.6005204380199674</c:v>
                </c:pt>
                <c:pt idx="34">
                  <c:v>2.6018756434772525</c:v>
                </c:pt>
                <c:pt idx="35">
                  <c:v>2.57628179136906</c:v>
                </c:pt>
                <c:pt idx="36">
                  <c:v>2.5949882069258403</c:v>
                </c:pt>
                <c:pt idx="37">
                  <c:v>2.5560724729583018</c:v>
                </c:pt>
                <c:pt idx="38">
                  <c:v>2.632495924407408</c:v>
                </c:pt>
                <c:pt idx="39">
                  <c:v>2.636280928974023</c:v>
                </c:pt>
                <c:pt idx="40">
                  <c:v>2.5829683720859293</c:v>
                </c:pt>
                <c:pt idx="41">
                  <c:v>2.636986700839697</c:v>
                </c:pt>
                <c:pt idx="42">
                  <c:v>2.6190989701166902</c:v>
                </c:pt>
                <c:pt idx="43">
                  <c:v>2.5827195871868427</c:v>
                </c:pt>
                <c:pt idx="44">
                  <c:v>2.6354361086772116</c:v>
                </c:pt>
                <c:pt idx="45">
                  <c:v>2.611829839562311</c:v>
                </c:pt>
              </c:numCache>
            </c:numRef>
          </c:yVal>
          <c:smooth val="1"/>
        </c:ser>
        <c:ser>
          <c:idx val="2"/>
          <c:order val="2"/>
          <c:tx>
            <c:v>6BDT - Honey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'coulson_6bt_curve2'!$D$4:$D$25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3.0000000000000004</c:v>
                </c:pt>
                <c:pt idx="3">
                  <c:v>4</c:v>
                </c:pt>
                <c:pt idx="4">
                  <c:v>5.000000000000001</c:v>
                </c:pt>
                <c:pt idx="5">
                  <c:v>6.000000000000001</c:v>
                </c:pt>
                <c:pt idx="6">
                  <c:v>7</c:v>
                </c:pt>
                <c:pt idx="7">
                  <c:v>8</c:v>
                </c:pt>
                <c:pt idx="8">
                  <c:v>9.000000000000002</c:v>
                </c:pt>
                <c:pt idx="9">
                  <c:v>10.000000000000002</c:v>
                </c:pt>
                <c:pt idx="10">
                  <c:v>20.000000000000004</c:v>
                </c:pt>
                <c:pt idx="11">
                  <c:v>30.000000000000004</c:v>
                </c:pt>
                <c:pt idx="12">
                  <c:v>40.00000000000001</c:v>
                </c:pt>
                <c:pt idx="13">
                  <c:v>50</c:v>
                </c:pt>
                <c:pt idx="14">
                  <c:v>60.00000000000001</c:v>
                </c:pt>
                <c:pt idx="15">
                  <c:v>70</c:v>
                </c:pt>
                <c:pt idx="16">
                  <c:v>80.00000000000001</c:v>
                </c:pt>
                <c:pt idx="17">
                  <c:v>90.00000000000001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</c:numCache>
            </c:numRef>
          </c:xVal>
          <c:yVal>
            <c:numRef>
              <c:f>'coulson_6bt_curve2'!$E$4:$E$25</c:f>
              <c:numCache>
                <c:formatCode>General</c:formatCode>
                <c:ptCount val="22"/>
                <c:pt idx="0">
                  <c:v>56.72456422829382</c:v>
                </c:pt>
                <c:pt idx="1">
                  <c:v>28.651693156128005</c:v>
                </c:pt>
                <c:pt idx="2">
                  <c:v>19.03681520586731</c:v>
                </c:pt>
                <c:pt idx="3">
                  <c:v>14.398199338559273</c:v>
                </c:pt>
                <c:pt idx="4">
                  <c:v>11.669053212677586</c:v>
                </c:pt>
                <c:pt idx="5">
                  <c:v>9.872132209799434</c:v>
                </c:pt>
                <c:pt idx="6">
                  <c:v>8.599642390295273</c:v>
                </c:pt>
                <c:pt idx="7">
                  <c:v>7.65130442237509</c:v>
                </c:pt>
                <c:pt idx="8">
                  <c:v>6.902989297623057</c:v>
                </c:pt>
                <c:pt idx="9">
                  <c:v>6.297584273508539</c:v>
                </c:pt>
                <c:pt idx="10">
                  <c:v>3.860743300027753</c:v>
                </c:pt>
                <c:pt idx="11">
                  <c:v>3.2182507868297305</c:v>
                </c:pt>
                <c:pt idx="12">
                  <c:v>3.0294100819370695</c:v>
                </c:pt>
                <c:pt idx="13">
                  <c:v>2.926524456512791</c:v>
                </c:pt>
                <c:pt idx="14">
                  <c:v>2.852628170460286</c:v>
                </c:pt>
                <c:pt idx="15">
                  <c:v>2.8123665663207396</c:v>
                </c:pt>
                <c:pt idx="16">
                  <c:v>2.760800458598369</c:v>
                </c:pt>
                <c:pt idx="17">
                  <c:v>2.734612778896886</c:v>
                </c:pt>
                <c:pt idx="18">
                  <c:v>2.70888735294301</c:v>
                </c:pt>
                <c:pt idx="19">
                  <c:v>2.560159018468928</c:v>
                </c:pt>
                <c:pt idx="20">
                  <c:v>2.4778730278772154</c:v>
                </c:pt>
                <c:pt idx="21">
                  <c:v>2.457837744576513</c:v>
                </c:pt>
              </c:numCache>
            </c:numRef>
          </c:yVal>
          <c:smooth val="1"/>
        </c:ser>
        <c:ser>
          <c:idx val="3"/>
          <c:order val="3"/>
          <c:tx>
            <c:v>6BDT - Honey (extrapolated)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'coulson_6bt_curve2'!$AC$5:$AC$6</c:f>
              <c:numCache>
                <c:formatCode>General</c:formatCode>
                <c:ptCount val="2"/>
                <c:pt idx="0">
                  <c:v>400</c:v>
                </c:pt>
                <c:pt idx="1">
                  <c:v>100000</c:v>
                </c:pt>
              </c:numCache>
            </c:numRef>
          </c:xVal>
          <c:yVal>
            <c:numRef>
              <c:f>'coulson_6bt_curve2'!$AD$5:$AD$6</c:f>
              <c:numCache>
                <c:formatCode>General</c:formatCode>
                <c:ptCount val="2"/>
                <c:pt idx="0">
                  <c:v>2.46</c:v>
                </c:pt>
                <c:pt idx="1">
                  <c:v>2.46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500000"/>
        <c:crossBetween val="midCat"/>
      </c:valAx>
      <c:valAx>
        <c:axId val="1285908783"/>
        <c:scaling>
          <c:logBase val="10.000000"/>
          <c:orientation val="minMax"/>
          <c:max val="500.000000"/>
          <c:min val="0.5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414142"/>
          <c:y val="0.077430"/>
          <c:w val="0.494211"/>
          <c:h val="0.189100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807921"/>
        </c:manualLayout>
      </c:layout>
      <c:scatterChart>
        <c:scatterStyle val="smoothMarker"/>
        <c:varyColors val="0"/>
        <c:ser>
          <c:idx val="0"/>
          <c:order val="0"/>
          <c:tx>
            <c:v>Reference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084480"/>
                  <c:y val="0.000000"/>
                </c:manualLayout>
              </c:layout>
              <c:showBubbleSize val="0"/>
              <c:showCatName val="1"/>
              <c:showLegendKey val="0"/>
              <c:showPercent val="0"/>
              <c:showSerName val="0"/>
              <c:showVal val="1"/>
            </c:dLbl>
            <c:numFmt formatCode="#,##0.00" sourceLinked="0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'coulson_6bt_curve2'!$A$4:$A$33</c:f>
              <c:numCache>
                <c:formatCode>General</c:formatCode>
                <c:ptCount val="30"/>
                <c:pt idx="0">
                  <c:v>1</c:v>
                </c:pt>
                <c:pt idx="1">
                  <c:v>3.992692121183398</c:v>
                </c:pt>
                <c:pt idx="2">
                  <c:v>6.846096838574658</c:v>
                </c:pt>
                <c:pt idx="3">
                  <c:v>10</c:v>
                </c:pt>
                <c:pt idx="4">
                  <c:v>14.395536270730005</c:v>
                </c:pt>
                <c:pt idx="5">
                  <c:v>20.127853758499395</c:v>
                </c:pt>
                <c:pt idx="6">
                  <c:v>29.83208063961551</c:v>
                </c:pt>
                <c:pt idx="7">
                  <c:v>39.926921211834</c:v>
                </c:pt>
                <c:pt idx="8">
                  <c:v>50.41173510902634</c:v>
                </c:pt>
                <c:pt idx="9">
                  <c:v>60.04557564259417</c:v>
                </c:pt>
                <c:pt idx="10">
                  <c:v>70.48574036451903</c:v>
                </c:pt>
                <c:pt idx="11">
                  <c:v>81.54407395185162</c:v>
                </c:pt>
                <c:pt idx="12">
                  <c:v>91.62739011886731</c:v>
                </c:pt>
                <c:pt idx="13">
                  <c:v>101.46800319866902</c:v>
                </c:pt>
                <c:pt idx="14">
                  <c:v>201.27853758499364</c:v>
                </c:pt>
                <c:pt idx="15">
                  <c:v>302.70016537634586</c:v>
                </c:pt>
                <c:pt idx="16">
                  <c:v>405.1304969235378</c:v>
                </c:pt>
                <c:pt idx="17">
                  <c:v>511.5178099293135</c:v>
                </c:pt>
                <c:pt idx="18">
                  <c:v>618.2145760683029</c:v>
                </c:pt>
                <c:pt idx="19">
                  <c:v>715.2047328767571</c:v>
                </c:pt>
                <c:pt idx="20">
                  <c:v>815.4407395185153</c:v>
                </c:pt>
                <c:pt idx="21">
                  <c:v>916.2739011886722</c:v>
                </c:pt>
                <c:pt idx="22">
                  <c:v>985.5323535263136</c:v>
                </c:pt>
                <c:pt idx="23">
                  <c:v>2042.3331295497599</c:v>
                </c:pt>
                <c:pt idx="24">
                  <c:v>3071.4381348644733</c:v>
                </c:pt>
                <c:pt idx="25">
                  <c:v>4110.778255771598</c:v>
                </c:pt>
                <c:pt idx="26">
                  <c:v>5041.173510902624</c:v>
                </c:pt>
                <c:pt idx="27">
                  <c:v>6092.704661368662</c:v>
                </c:pt>
                <c:pt idx="28">
                  <c:v>7048.574036451889</c:v>
                </c:pt>
                <c:pt idx="29">
                  <c:v>100000</c:v>
                </c:pt>
              </c:numCache>
            </c:numRef>
          </c:xVal>
          <c:yVal>
            <c:numRef>
              <c:f>'coulson_6bt_curve2'!$B$4:$B$33</c:f>
              <c:numCache>
                <c:formatCode>General</c:formatCode>
                <c:ptCount val="30"/>
                <c:pt idx="0">
                  <c:v>72.1150013631479</c:v>
                </c:pt>
                <c:pt idx="1">
                  <c:v>17.818866902195104</c:v>
                </c:pt>
                <c:pt idx="2">
                  <c:v>10.729006506159172</c:v>
                </c:pt>
                <c:pt idx="3">
                  <c:v>7.825122125870162</c:v>
                </c:pt>
                <c:pt idx="4">
                  <c:v>6.027383561220254</c:v>
                </c:pt>
                <c:pt idx="5">
                  <c:v>5.108125437293231</c:v>
                </c:pt>
                <c:pt idx="6">
                  <c:v>4.386939406194232</c:v>
                </c:pt>
                <c:pt idx="7">
                  <c:v>4.090975036959313</c:v>
                </c:pt>
                <c:pt idx="8">
                  <c:v>3.8686459365063857</c:v>
                </c:pt>
                <c:pt idx="9">
                  <c:v>3.812346971683607</c:v>
                </c:pt>
                <c:pt idx="10">
                  <c:v>3.7063475925995313</c:v>
                </c:pt>
                <c:pt idx="11">
                  <c:v>3.653040463818598</c:v>
                </c:pt>
                <c:pt idx="12">
                  <c:v>3.6011210483284493</c:v>
                </c:pt>
                <c:pt idx="13">
                  <c:v>3.550245679753994</c:v>
                </c:pt>
                <c:pt idx="14">
                  <c:v>3.440835579280935</c:v>
                </c:pt>
                <c:pt idx="15">
                  <c:v>3.4325376515334454</c:v>
                </c:pt>
                <c:pt idx="16">
                  <c:v>3.4266228149198157</c:v>
                </c:pt>
                <c:pt idx="17">
                  <c:v>3.4688398990346263</c:v>
                </c:pt>
                <c:pt idx="18">
                  <c:v>3.5124856667275517</c:v>
                </c:pt>
                <c:pt idx="19">
                  <c:v>3.6064040032583073</c:v>
                </c:pt>
                <c:pt idx="20">
                  <c:v>3.653040463818601</c:v>
                </c:pt>
                <c:pt idx="21">
                  <c:v>3.751363938893187</c:v>
                </c:pt>
                <c:pt idx="22">
                  <c:v>3.8011858785185413</c:v>
                </c:pt>
                <c:pt idx="23">
                  <c:v>3.942739352278514</c:v>
                </c:pt>
                <c:pt idx="24">
                  <c:v>3.987187110907355</c:v>
                </c:pt>
                <c:pt idx="25">
                  <c:v>3.9264534170572314</c:v>
                </c:pt>
                <c:pt idx="26">
                  <c:v>3.9217160366895976</c:v>
                </c:pt>
                <c:pt idx="27">
                  <c:v>3.9173221587436537</c:v>
                </c:pt>
                <c:pt idx="28">
                  <c:v>3.9139456028134654</c:v>
                </c:pt>
                <c:pt idx="29">
                  <c:v>3.8529982926556197</c:v>
                </c:pt>
              </c:numCache>
            </c:numRef>
          </c:yVal>
          <c:smooth val="1"/>
        </c:ser>
        <c:ser>
          <c:idx val="2"/>
          <c:order val="2"/>
          <c:tx>
            <c:v>6BDT - Honey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9"/>
            <c:spPr bwMode="auto">
              <a:prstGeom prst="rect">
                <a:avLst/>
              </a:prstGeom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07920"/>
                  <c:y val="0.185333"/>
                </c:manualLayout>
              </c:layout>
              <c:showBubbleSize val="0"/>
              <c:showCatName val="1"/>
              <c:showLegendKey val="0"/>
              <c:showPercent val="0"/>
              <c:showSerName val="0"/>
              <c:showVal val="1"/>
            </c:dLbl>
            <c:numFmt formatCode="#,##0.00" sourceLinked="0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'coulson_6bt_curve2'!$D$4:$D$25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3.0000000000000004</c:v>
                </c:pt>
                <c:pt idx="3">
                  <c:v>4</c:v>
                </c:pt>
                <c:pt idx="4">
                  <c:v>5.000000000000001</c:v>
                </c:pt>
                <c:pt idx="5">
                  <c:v>6.000000000000001</c:v>
                </c:pt>
                <c:pt idx="6">
                  <c:v>7</c:v>
                </c:pt>
                <c:pt idx="7">
                  <c:v>8</c:v>
                </c:pt>
                <c:pt idx="8">
                  <c:v>9.000000000000002</c:v>
                </c:pt>
                <c:pt idx="9">
                  <c:v>10.000000000000002</c:v>
                </c:pt>
                <c:pt idx="10">
                  <c:v>20.000000000000004</c:v>
                </c:pt>
                <c:pt idx="11">
                  <c:v>30.000000000000004</c:v>
                </c:pt>
                <c:pt idx="12">
                  <c:v>40.00000000000001</c:v>
                </c:pt>
                <c:pt idx="13">
                  <c:v>50</c:v>
                </c:pt>
                <c:pt idx="14">
                  <c:v>60.00000000000001</c:v>
                </c:pt>
                <c:pt idx="15">
                  <c:v>70</c:v>
                </c:pt>
                <c:pt idx="16">
                  <c:v>80.00000000000001</c:v>
                </c:pt>
                <c:pt idx="17">
                  <c:v>90.00000000000001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</c:numCache>
            </c:numRef>
          </c:xVal>
          <c:yVal>
            <c:numRef>
              <c:f>'coulson_6bt_curve2'!$E$4:$E$25</c:f>
              <c:numCache>
                <c:formatCode>General</c:formatCode>
                <c:ptCount val="22"/>
                <c:pt idx="0">
                  <c:v>56.72456422829382</c:v>
                </c:pt>
                <c:pt idx="1">
                  <c:v>28.651693156128005</c:v>
                </c:pt>
                <c:pt idx="2">
                  <c:v>19.03681520586731</c:v>
                </c:pt>
                <c:pt idx="3">
                  <c:v>14.398199338559273</c:v>
                </c:pt>
                <c:pt idx="4">
                  <c:v>11.669053212677586</c:v>
                </c:pt>
                <c:pt idx="5">
                  <c:v>9.872132209799434</c:v>
                </c:pt>
                <c:pt idx="6">
                  <c:v>8.599642390295273</c:v>
                </c:pt>
                <c:pt idx="7">
                  <c:v>7.65130442237509</c:v>
                </c:pt>
                <c:pt idx="8">
                  <c:v>6.902989297623057</c:v>
                </c:pt>
                <c:pt idx="9">
                  <c:v>6.297584273508539</c:v>
                </c:pt>
                <c:pt idx="10">
                  <c:v>3.860743300027753</c:v>
                </c:pt>
                <c:pt idx="11">
                  <c:v>3.2182507868297305</c:v>
                </c:pt>
                <c:pt idx="12">
                  <c:v>3.0294100819370695</c:v>
                </c:pt>
                <c:pt idx="13">
                  <c:v>2.926524456512791</c:v>
                </c:pt>
                <c:pt idx="14">
                  <c:v>2.852628170460286</c:v>
                </c:pt>
                <c:pt idx="15">
                  <c:v>2.8123665663207396</c:v>
                </c:pt>
                <c:pt idx="16">
                  <c:v>2.760800458598369</c:v>
                </c:pt>
                <c:pt idx="17">
                  <c:v>2.734612778896886</c:v>
                </c:pt>
                <c:pt idx="18">
                  <c:v>2.70888735294301</c:v>
                </c:pt>
                <c:pt idx="19">
                  <c:v>2.560159018468928</c:v>
                </c:pt>
                <c:pt idx="20">
                  <c:v>2.4778730278772154</c:v>
                </c:pt>
                <c:pt idx="21">
                  <c:v>2.457837744576513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.000000"/>
          <c:min val="1.00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500000"/>
        <c:crossBetween val="midCat"/>
      </c:valAx>
      <c:valAx>
        <c:axId val="1285908783"/>
        <c:scaling>
          <c:logBase val="10.000000"/>
          <c:orientation val="minMax"/>
          <c:max val="100.000000"/>
          <c:min val="0.5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35903"/>
          <c:y val="0.077566"/>
          <c:w val="0.273295"/>
          <c:h val="0.093188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807921"/>
        </c:manualLayout>
      </c:layout>
      <c:scatterChart>
        <c:scatterStyle val="smoothMarker"/>
        <c:varyColors val="0"/>
        <c:ser>
          <c:idx val="0"/>
          <c:order val="0"/>
          <c:tx>
            <c:v>Reference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8"/>
              <c:layout>
                <c:manualLayout>
                  <c:x val="-0.000000"/>
                  <c:y val="-0.050527"/>
                </c:manualLayout>
              </c:layout>
              <c:showBubbleSize val="0"/>
              <c:showCatName val="1"/>
              <c:showLegendKey val="0"/>
              <c:showPercent val="0"/>
              <c:showSerName val="0"/>
              <c:showVal val="1"/>
            </c:dLbl>
            <c:numFmt formatCode="#,##0.00" sourceLinked="0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'coulson_6bt_curve2'!$A$4:$A$33</c:f>
              <c:numCache>
                <c:formatCode>General</c:formatCode>
                <c:ptCount val="30"/>
                <c:pt idx="0">
                  <c:v>1</c:v>
                </c:pt>
                <c:pt idx="1">
                  <c:v>3.992692121183398</c:v>
                </c:pt>
                <c:pt idx="2">
                  <c:v>6.846096838574658</c:v>
                </c:pt>
                <c:pt idx="3">
                  <c:v>10</c:v>
                </c:pt>
                <c:pt idx="4">
                  <c:v>14.395536270730005</c:v>
                </c:pt>
                <c:pt idx="5">
                  <c:v>20.127853758499395</c:v>
                </c:pt>
                <c:pt idx="6">
                  <c:v>29.83208063961551</c:v>
                </c:pt>
                <c:pt idx="7">
                  <c:v>39.926921211834</c:v>
                </c:pt>
                <c:pt idx="8">
                  <c:v>50.41173510902634</c:v>
                </c:pt>
                <c:pt idx="9">
                  <c:v>60.04557564259417</c:v>
                </c:pt>
                <c:pt idx="10">
                  <c:v>70.48574036451903</c:v>
                </c:pt>
                <c:pt idx="11">
                  <c:v>81.54407395185162</c:v>
                </c:pt>
                <c:pt idx="12">
                  <c:v>91.62739011886731</c:v>
                </c:pt>
                <c:pt idx="13">
                  <c:v>101.46800319866902</c:v>
                </c:pt>
                <c:pt idx="14">
                  <c:v>201.27853758499364</c:v>
                </c:pt>
                <c:pt idx="15">
                  <c:v>302.70016537634586</c:v>
                </c:pt>
                <c:pt idx="16">
                  <c:v>405.1304969235378</c:v>
                </c:pt>
                <c:pt idx="17">
                  <c:v>511.5178099293135</c:v>
                </c:pt>
                <c:pt idx="18">
                  <c:v>618.2145760683029</c:v>
                </c:pt>
                <c:pt idx="19">
                  <c:v>715.2047328767571</c:v>
                </c:pt>
                <c:pt idx="20">
                  <c:v>815.4407395185153</c:v>
                </c:pt>
                <c:pt idx="21">
                  <c:v>916.2739011886722</c:v>
                </c:pt>
                <c:pt idx="22">
                  <c:v>985.5323535263136</c:v>
                </c:pt>
                <c:pt idx="23">
                  <c:v>2042.3331295497599</c:v>
                </c:pt>
                <c:pt idx="24">
                  <c:v>3071.4381348644733</c:v>
                </c:pt>
                <c:pt idx="25">
                  <c:v>4110.778255771598</c:v>
                </c:pt>
                <c:pt idx="26">
                  <c:v>5041.173510902624</c:v>
                </c:pt>
                <c:pt idx="27">
                  <c:v>6092.704661368662</c:v>
                </c:pt>
                <c:pt idx="28">
                  <c:v>7048.574036451889</c:v>
                </c:pt>
                <c:pt idx="29">
                  <c:v>100000</c:v>
                </c:pt>
              </c:numCache>
            </c:numRef>
          </c:xVal>
          <c:yVal>
            <c:numRef>
              <c:f>'coulson_6bt_curve2'!$B$4:$B$33</c:f>
              <c:numCache>
                <c:formatCode>General</c:formatCode>
                <c:ptCount val="30"/>
                <c:pt idx="0">
                  <c:v>72.1150013631479</c:v>
                </c:pt>
                <c:pt idx="1">
                  <c:v>17.818866902195104</c:v>
                </c:pt>
                <c:pt idx="2">
                  <c:v>10.729006506159172</c:v>
                </c:pt>
                <c:pt idx="3">
                  <c:v>7.825122125870162</c:v>
                </c:pt>
                <c:pt idx="4">
                  <c:v>6.027383561220254</c:v>
                </c:pt>
                <c:pt idx="5">
                  <c:v>5.108125437293231</c:v>
                </c:pt>
                <c:pt idx="6">
                  <c:v>4.386939406194232</c:v>
                </c:pt>
                <c:pt idx="7">
                  <c:v>4.090975036959313</c:v>
                </c:pt>
                <c:pt idx="8">
                  <c:v>3.8686459365063857</c:v>
                </c:pt>
                <c:pt idx="9">
                  <c:v>3.812346971683607</c:v>
                </c:pt>
                <c:pt idx="10">
                  <c:v>3.7063475925995313</c:v>
                </c:pt>
                <c:pt idx="11">
                  <c:v>3.653040463818598</c:v>
                </c:pt>
                <c:pt idx="12">
                  <c:v>3.6011210483284493</c:v>
                </c:pt>
                <c:pt idx="13">
                  <c:v>3.550245679753994</c:v>
                </c:pt>
                <c:pt idx="14">
                  <c:v>3.440835579280935</c:v>
                </c:pt>
                <c:pt idx="15">
                  <c:v>3.4325376515334454</c:v>
                </c:pt>
                <c:pt idx="16">
                  <c:v>3.4266228149198157</c:v>
                </c:pt>
                <c:pt idx="17">
                  <c:v>3.4688398990346263</c:v>
                </c:pt>
                <c:pt idx="18">
                  <c:v>3.5124856667275517</c:v>
                </c:pt>
                <c:pt idx="19">
                  <c:v>3.6064040032583073</c:v>
                </c:pt>
                <c:pt idx="20">
                  <c:v>3.653040463818601</c:v>
                </c:pt>
                <c:pt idx="21">
                  <c:v>3.751363938893187</c:v>
                </c:pt>
                <c:pt idx="22">
                  <c:v>3.8011858785185413</c:v>
                </c:pt>
                <c:pt idx="23">
                  <c:v>3.942739352278514</c:v>
                </c:pt>
                <c:pt idx="24">
                  <c:v>3.987187110907355</c:v>
                </c:pt>
                <c:pt idx="25">
                  <c:v>3.9264534170572314</c:v>
                </c:pt>
                <c:pt idx="26">
                  <c:v>3.9217160366895976</c:v>
                </c:pt>
                <c:pt idx="27">
                  <c:v>3.9173221587436537</c:v>
                </c:pt>
                <c:pt idx="28">
                  <c:v>3.9139456028134654</c:v>
                </c:pt>
                <c:pt idx="29">
                  <c:v>3.8529982926556197</c:v>
                </c:pt>
              </c:numCache>
            </c:numRef>
          </c:yVal>
          <c:smooth val="1"/>
        </c:ser>
        <c:ser>
          <c:idx val="1"/>
          <c:order val="1"/>
          <c:tx>
            <c:v>6BDT - Water</c:v>
          </c:tx>
          <c:spPr bwMode="auto">
            <a:prstGeom prst="rect">
              <a:avLst/>
            </a:prstGeom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x"/>
            <c:size val="8"/>
            <c:spPr bwMode="auto">
              <a:prstGeom prst="rect">
                <a:avLst/>
              </a:prstGeom>
              <a:noFill/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33"/>
              <c:layout>
                <c:manualLayout>
                  <c:x val="-0.031680"/>
                  <c:y val="0.080000"/>
                </c:manualLayout>
              </c:layout>
              <c:numFmt formatCode="#,##0.00" sourceLinked="0"/>
              <c:showBubbleSize val="0"/>
              <c:showCatName val="1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solidFill>
                  <a:sysClr val="window" lastClr="ffffff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CMU Serif"/>
                      <a:cs typeface="Helvetica"/>
                    </a:defRPr>
                  </a:pPr>
                  <a:endParaRPr lang="en-US"/>
                </a:p>
              </c:txPr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'coulson_6bt_curve2'!$G$4:$G$49</c:f>
              <c:numCache>
                <c:formatCode>General</c:formatCode>
                <c:ptCount val="46"/>
                <c:pt idx="0">
                  <c:v>1.0000000800000002</c:v>
                </c:pt>
                <c:pt idx="1">
                  <c:v>1.9999999199999998</c:v>
                </c:pt>
                <c:pt idx="2">
                  <c:v>3</c:v>
                </c:pt>
                <c:pt idx="3">
                  <c:v>4.000000079999999</c:v>
                </c:pt>
                <c:pt idx="4">
                  <c:v>4.99999992</c:v>
                </c:pt>
                <c:pt idx="5">
                  <c:v>6</c:v>
                </c:pt>
                <c:pt idx="6">
                  <c:v>7.0000000799999995</c:v>
                </c:pt>
                <c:pt idx="7">
                  <c:v>7.999999919999999</c:v>
                </c:pt>
                <c:pt idx="8">
                  <c:v>9</c:v>
                </c:pt>
                <c:pt idx="9">
                  <c:v>10.00000008</c:v>
                </c:pt>
                <c:pt idx="10">
                  <c:v>19.99999992</c:v>
                </c:pt>
                <c:pt idx="11">
                  <c:v>30</c:v>
                </c:pt>
                <c:pt idx="12">
                  <c:v>40.00000007999999</c:v>
                </c:pt>
                <c:pt idx="13">
                  <c:v>49.99999992</c:v>
                </c:pt>
                <c:pt idx="14">
                  <c:v>60</c:v>
                </c:pt>
                <c:pt idx="15">
                  <c:v>70.00000007999998</c:v>
                </c:pt>
                <c:pt idx="16">
                  <c:v>79.99999992</c:v>
                </c:pt>
                <c:pt idx="17">
                  <c:v>90.00000000000001</c:v>
                </c:pt>
                <c:pt idx="18">
                  <c:v>100.00000007999999</c:v>
                </c:pt>
                <c:pt idx="19">
                  <c:v>199.99999992</c:v>
                </c:pt>
                <c:pt idx="20">
                  <c:v>300</c:v>
                </c:pt>
                <c:pt idx="21">
                  <c:v>400.00000079999995</c:v>
                </c:pt>
                <c:pt idx="22">
                  <c:v>499.9999992</c:v>
                </c:pt>
                <c:pt idx="23">
                  <c:v>600</c:v>
                </c:pt>
                <c:pt idx="24">
                  <c:v>700.0000008</c:v>
                </c:pt>
                <c:pt idx="25">
                  <c:v>799.9999991999999</c:v>
                </c:pt>
                <c:pt idx="26">
                  <c:v>900</c:v>
                </c:pt>
                <c:pt idx="27">
                  <c:v>1000.0000007999998</c:v>
                </c:pt>
                <c:pt idx="28">
                  <c:v>1999.9999991999996</c:v>
                </c:pt>
                <c:pt idx="29">
                  <c:v>3000</c:v>
                </c:pt>
                <c:pt idx="30">
                  <c:v>4000.0000079999995</c:v>
                </c:pt>
                <c:pt idx="31">
                  <c:v>4999.999992</c:v>
                </c:pt>
                <c:pt idx="32">
                  <c:v>6000</c:v>
                </c:pt>
                <c:pt idx="33">
                  <c:v>7000.000007999999</c:v>
                </c:pt>
                <c:pt idx="34">
                  <c:v>7999.999992</c:v>
                </c:pt>
                <c:pt idx="35">
                  <c:v>9000</c:v>
                </c:pt>
                <c:pt idx="36">
                  <c:v>10000.000008</c:v>
                </c:pt>
                <c:pt idx="37">
                  <c:v>19999.999991999997</c:v>
                </c:pt>
                <c:pt idx="38">
                  <c:v>30000.000000000004</c:v>
                </c:pt>
                <c:pt idx="39">
                  <c:v>40000.00008</c:v>
                </c:pt>
                <c:pt idx="40">
                  <c:v>49999.99992</c:v>
                </c:pt>
                <c:pt idx="41">
                  <c:v>60000.00000000001</c:v>
                </c:pt>
                <c:pt idx="42">
                  <c:v>70000.00008</c:v>
                </c:pt>
                <c:pt idx="43">
                  <c:v>79999.99991999999</c:v>
                </c:pt>
                <c:pt idx="44">
                  <c:v>90000</c:v>
                </c:pt>
                <c:pt idx="45">
                  <c:v>100000.00008</c:v>
                </c:pt>
              </c:numCache>
            </c:numRef>
          </c:xVal>
          <c:yVal>
            <c:numRef>
              <c:f>'coulson_6bt_curve2'!$H$4:$H$49</c:f>
              <c:numCache>
                <c:formatCode>General</c:formatCode>
                <c:ptCount val="46"/>
                <c:pt idx="0">
                  <c:v>43876.87706731918</c:v>
                </c:pt>
                <c:pt idx="1">
                  <c:v>11147.96485458825</c:v>
                </c:pt>
                <c:pt idx="2">
                  <c:v>5056.380846176132</c:v>
                </c:pt>
                <c:pt idx="3">
                  <c:v>2892.3987020674367</c:v>
                </c:pt>
                <c:pt idx="4">
                  <c:v>1868.9548768639252</c:v>
                </c:pt>
                <c:pt idx="5">
                  <c:v>1317.3981236385966</c:v>
                </c:pt>
                <c:pt idx="6">
                  <c:v>988.9205073860825</c:v>
                </c:pt>
                <c:pt idx="7">
                  <c:v>773.8966954062649</c:v>
                </c:pt>
                <c:pt idx="8">
                  <c:v>618.2428554919887</c:v>
                </c:pt>
                <c:pt idx="9">
                  <c:v>504.4862066472373</c:v>
                </c:pt>
                <c:pt idx="10">
                  <c:v>145.61136960964683</c:v>
                </c:pt>
                <c:pt idx="11">
                  <c:v>72.35420296360584</c:v>
                </c:pt>
                <c:pt idx="12">
                  <c:v>45.85831017177242</c:v>
                </c:pt>
                <c:pt idx="13">
                  <c:v>31.449524773204896</c:v>
                </c:pt>
                <c:pt idx="14">
                  <c:v>23.363719744186216</c:v>
                </c:pt>
                <c:pt idx="15">
                  <c:v>19.25627634563124</c:v>
                </c:pt>
                <c:pt idx="16">
                  <c:v>15.628751318138134</c:v>
                </c:pt>
                <c:pt idx="17">
                  <c:v>12.712384270686886</c:v>
                </c:pt>
                <c:pt idx="18">
                  <c:v>11.755753633170473</c:v>
                </c:pt>
                <c:pt idx="19">
                  <c:v>4.62948208607171</c:v>
                </c:pt>
                <c:pt idx="20">
                  <c:v>3.388232620194396</c:v>
                </c:pt>
                <c:pt idx="21">
                  <c:v>2.7603087340955645</c:v>
                </c:pt>
                <c:pt idx="22">
                  <c:v>2.4041264283693042</c:v>
                </c:pt>
                <c:pt idx="23">
                  <c:v>2.245430975877718</c:v>
                </c:pt>
                <c:pt idx="24">
                  <c:v>2.148143213118348</c:v>
                </c:pt>
                <c:pt idx="25">
                  <c:v>2.0380659899142377</c:v>
                </c:pt>
                <c:pt idx="26">
                  <c:v>2.0600751076767487</c:v>
                </c:pt>
                <c:pt idx="27">
                  <c:v>2.070858903695556</c:v>
                </c:pt>
                <c:pt idx="28">
                  <c:v>2.265344971891726</c:v>
                </c:pt>
                <c:pt idx="29">
                  <c:v>2.4057077822066586</c:v>
                </c:pt>
                <c:pt idx="30">
                  <c:v>2.448178901497266</c:v>
                </c:pt>
                <c:pt idx="31">
                  <c:v>2.586431083788504</c:v>
                </c:pt>
                <c:pt idx="32">
                  <c:v>2.638550660424822</c:v>
                </c:pt>
                <c:pt idx="33">
                  <c:v>2.6005204380199674</c:v>
                </c:pt>
                <c:pt idx="34">
                  <c:v>2.6018756434772525</c:v>
                </c:pt>
                <c:pt idx="35">
                  <c:v>2.57628179136906</c:v>
                </c:pt>
                <c:pt idx="36">
                  <c:v>2.5949882069258403</c:v>
                </c:pt>
                <c:pt idx="37">
                  <c:v>2.5560724729583018</c:v>
                </c:pt>
                <c:pt idx="38">
                  <c:v>2.632495924407408</c:v>
                </c:pt>
                <c:pt idx="39">
                  <c:v>2.636280928974023</c:v>
                </c:pt>
                <c:pt idx="40">
                  <c:v>2.5829683720859293</c:v>
                </c:pt>
                <c:pt idx="41">
                  <c:v>2.636986700839697</c:v>
                </c:pt>
                <c:pt idx="42">
                  <c:v>2.6190989701166902</c:v>
                </c:pt>
                <c:pt idx="43">
                  <c:v>2.5827195871868427</c:v>
                </c:pt>
                <c:pt idx="44">
                  <c:v>2.6354361086772116</c:v>
                </c:pt>
                <c:pt idx="45">
                  <c:v>2.611829839562311</c:v>
                </c:pt>
              </c:numCache>
            </c:numRef>
          </c:yVal>
          <c:smooth val="1"/>
        </c:ser>
        <c:ser>
          <c:idx val="2"/>
          <c:order val="2"/>
          <c:tx>
            <c:v>6BDT - Honey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9"/>
            <c:spPr bwMode="auto">
              <a:prstGeom prst="rect">
                <a:avLst/>
              </a:prstGeom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21"/>
              <c:layout>
                <c:manualLayout>
                  <c:x val="-0.075240"/>
                  <c:y val="0.093362"/>
                  <c:w val="0.164002"/>
                  <c:h val="0.053616"/>
                </c:manualLayout>
              </c:layout>
              <c:numFmt formatCode="#,##0.00" sourceLinked="0"/>
              <c:showBubbleSize val="0"/>
              <c:showCatName val="1"/>
              <c:showLegendKey val="0"/>
              <c:showPercent val="0"/>
              <c:showSerName val="0"/>
              <c:showVal val="1"/>
              <c:spPr bwMode="auto">
                <a:xfrm>
                  <a:off x="1063760" y="2286803"/>
                  <a:ext cx="1106447" cy="164101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rgbClr val="0070C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CMU Serif"/>
                      <a:cs typeface="Helvetica"/>
                    </a:defRPr>
                  </a:pPr>
                  <a:endParaRPr lang="en-US"/>
                </a:p>
              </c:txPr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'coulson_6bt_curve2'!$D$4:$D$25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3.0000000000000004</c:v>
                </c:pt>
                <c:pt idx="3">
                  <c:v>4</c:v>
                </c:pt>
                <c:pt idx="4">
                  <c:v>5.000000000000001</c:v>
                </c:pt>
                <c:pt idx="5">
                  <c:v>6.000000000000001</c:v>
                </c:pt>
                <c:pt idx="6">
                  <c:v>7</c:v>
                </c:pt>
                <c:pt idx="7">
                  <c:v>8</c:v>
                </c:pt>
                <c:pt idx="8">
                  <c:v>9.000000000000002</c:v>
                </c:pt>
                <c:pt idx="9">
                  <c:v>10.000000000000002</c:v>
                </c:pt>
                <c:pt idx="10">
                  <c:v>20.000000000000004</c:v>
                </c:pt>
                <c:pt idx="11">
                  <c:v>30.000000000000004</c:v>
                </c:pt>
                <c:pt idx="12">
                  <c:v>40.00000000000001</c:v>
                </c:pt>
                <c:pt idx="13">
                  <c:v>50</c:v>
                </c:pt>
                <c:pt idx="14">
                  <c:v>60.00000000000001</c:v>
                </c:pt>
                <c:pt idx="15">
                  <c:v>70</c:v>
                </c:pt>
                <c:pt idx="16">
                  <c:v>80.00000000000001</c:v>
                </c:pt>
                <c:pt idx="17">
                  <c:v>90.00000000000001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</c:numCache>
            </c:numRef>
          </c:xVal>
          <c:yVal>
            <c:numRef>
              <c:f>'coulson_6bt_curve2'!$E$4:$E$25</c:f>
              <c:numCache>
                <c:formatCode>General</c:formatCode>
                <c:ptCount val="22"/>
                <c:pt idx="0">
                  <c:v>56.72456422829382</c:v>
                </c:pt>
                <c:pt idx="1">
                  <c:v>28.651693156128005</c:v>
                </c:pt>
                <c:pt idx="2">
                  <c:v>19.03681520586731</c:v>
                </c:pt>
                <c:pt idx="3">
                  <c:v>14.398199338559273</c:v>
                </c:pt>
                <c:pt idx="4">
                  <c:v>11.669053212677586</c:v>
                </c:pt>
                <c:pt idx="5">
                  <c:v>9.872132209799434</c:v>
                </c:pt>
                <c:pt idx="6">
                  <c:v>8.599642390295273</c:v>
                </c:pt>
                <c:pt idx="7">
                  <c:v>7.65130442237509</c:v>
                </c:pt>
                <c:pt idx="8">
                  <c:v>6.902989297623057</c:v>
                </c:pt>
                <c:pt idx="9">
                  <c:v>6.297584273508539</c:v>
                </c:pt>
                <c:pt idx="10">
                  <c:v>3.860743300027753</c:v>
                </c:pt>
                <c:pt idx="11">
                  <c:v>3.2182507868297305</c:v>
                </c:pt>
                <c:pt idx="12">
                  <c:v>3.0294100819370695</c:v>
                </c:pt>
                <c:pt idx="13">
                  <c:v>2.926524456512791</c:v>
                </c:pt>
                <c:pt idx="14">
                  <c:v>2.852628170460286</c:v>
                </c:pt>
                <c:pt idx="15">
                  <c:v>2.8123665663207396</c:v>
                </c:pt>
                <c:pt idx="16">
                  <c:v>2.760800458598369</c:v>
                </c:pt>
                <c:pt idx="17">
                  <c:v>2.734612778896886</c:v>
                </c:pt>
                <c:pt idx="18">
                  <c:v>2.70888735294301</c:v>
                </c:pt>
                <c:pt idx="19">
                  <c:v>2.560159018468928</c:v>
                </c:pt>
                <c:pt idx="20">
                  <c:v>2.4778730278772154</c:v>
                </c:pt>
                <c:pt idx="21">
                  <c:v>2.457837744576513</c:v>
                </c:pt>
              </c:numCache>
            </c:numRef>
          </c:yVal>
          <c:smooth val="1"/>
        </c:ser>
        <c:ser>
          <c:idx val="3"/>
          <c:order val="3"/>
          <c:tx>
            <c:v>6BDT -Honey (extrapolated)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'coulson_6bt_curve2'!$AC$5:$AC$6</c:f>
              <c:numCache>
                <c:formatCode>General</c:formatCode>
                <c:ptCount val="2"/>
                <c:pt idx="0">
                  <c:v>400</c:v>
                </c:pt>
                <c:pt idx="1">
                  <c:v>100000</c:v>
                </c:pt>
              </c:numCache>
            </c:numRef>
          </c:xVal>
          <c:yVal>
            <c:numRef>
              <c:f>'coulson_6bt_curve2'!$AD$5:$AD$6</c:f>
              <c:numCache>
                <c:formatCode>General</c:formatCode>
                <c:ptCount val="2"/>
                <c:pt idx="0">
                  <c:v>2.46</c:v>
                </c:pt>
                <c:pt idx="1">
                  <c:v>2.46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.000000"/>
          <c:min val="10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500000"/>
        <c:crossBetween val="midCat"/>
      </c:valAx>
      <c:valAx>
        <c:axId val="1285908783"/>
        <c:scaling>
          <c:logBase val="10.000000"/>
          <c:orientation val="minMax"/>
          <c:max val="500.000000"/>
          <c:min val="0.5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409904"/>
          <c:y val="0.074346"/>
          <c:w val="0.499491"/>
          <c:h val="0.223221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807921"/>
        </c:manualLayout>
      </c:layout>
      <c:scatterChart>
        <c:scatterStyle val="smoothMarker"/>
        <c:varyColors val="0"/>
        <c:ser>
          <c:idx val="0"/>
          <c:order val="0"/>
          <c:tx>
            <c:v>Reference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0.071280"/>
                  <c:y val="0.050155"/>
                </c:manualLayout>
              </c:layout>
              <c:showBubbleSize val="0"/>
              <c:showCatName val="1"/>
              <c:showLegendKey val="0"/>
              <c:showPercent val="0"/>
              <c:showSerName val="0"/>
              <c:showVal val="1"/>
            </c:dLbl>
            <c:numFmt formatCode="#,##0.00" sourceLinked="0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'coulson_6bt_curve2'!$A$4:$A$33</c:f>
              <c:numCache>
                <c:formatCode>General</c:formatCode>
                <c:ptCount val="30"/>
                <c:pt idx="0">
                  <c:v>1</c:v>
                </c:pt>
                <c:pt idx="1">
                  <c:v>3.992692121183398</c:v>
                </c:pt>
                <c:pt idx="2">
                  <c:v>6.846096838574658</c:v>
                </c:pt>
                <c:pt idx="3">
                  <c:v>10</c:v>
                </c:pt>
                <c:pt idx="4">
                  <c:v>14.395536270730005</c:v>
                </c:pt>
                <c:pt idx="5">
                  <c:v>20.127853758499395</c:v>
                </c:pt>
                <c:pt idx="6">
                  <c:v>29.83208063961551</c:v>
                </c:pt>
                <c:pt idx="7">
                  <c:v>39.926921211834</c:v>
                </c:pt>
                <c:pt idx="8">
                  <c:v>50.41173510902634</c:v>
                </c:pt>
                <c:pt idx="9">
                  <c:v>60.04557564259417</c:v>
                </c:pt>
                <c:pt idx="10">
                  <c:v>70.48574036451903</c:v>
                </c:pt>
                <c:pt idx="11">
                  <c:v>81.54407395185162</c:v>
                </c:pt>
                <c:pt idx="12">
                  <c:v>91.62739011886731</c:v>
                </c:pt>
                <c:pt idx="13">
                  <c:v>101.46800319866902</c:v>
                </c:pt>
                <c:pt idx="14">
                  <c:v>201.27853758499364</c:v>
                </c:pt>
                <c:pt idx="15">
                  <c:v>302.70016537634586</c:v>
                </c:pt>
                <c:pt idx="16">
                  <c:v>405.1304969235378</c:v>
                </c:pt>
                <c:pt idx="17">
                  <c:v>511.5178099293135</c:v>
                </c:pt>
                <c:pt idx="18">
                  <c:v>618.2145760683029</c:v>
                </c:pt>
                <c:pt idx="19">
                  <c:v>715.2047328767571</c:v>
                </c:pt>
                <c:pt idx="20">
                  <c:v>815.4407395185153</c:v>
                </c:pt>
                <c:pt idx="21">
                  <c:v>916.2739011886722</c:v>
                </c:pt>
                <c:pt idx="22">
                  <c:v>985.5323535263136</c:v>
                </c:pt>
                <c:pt idx="23">
                  <c:v>2042.3331295497599</c:v>
                </c:pt>
                <c:pt idx="24">
                  <c:v>3071.4381348644733</c:v>
                </c:pt>
                <c:pt idx="25">
                  <c:v>4110.778255771598</c:v>
                </c:pt>
                <c:pt idx="26">
                  <c:v>5041.173510902624</c:v>
                </c:pt>
                <c:pt idx="27">
                  <c:v>6092.704661368662</c:v>
                </c:pt>
                <c:pt idx="28">
                  <c:v>7048.574036451889</c:v>
                </c:pt>
                <c:pt idx="29">
                  <c:v>100000</c:v>
                </c:pt>
              </c:numCache>
            </c:numRef>
          </c:xVal>
          <c:yVal>
            <c:numRef>
              <c:f>'coulson_6bt_curve2'!$B$4:$B$33</c:f>
              <c:numCache>
                <c:formatCode>General</c:formatCode>
                <c:ptCount val="30"/>
                <c:pt idx="0">
                  <c:v>72.1150013631479</c:v>
                </c:pt>
                <c:pt idx="1">
                  <c:v>17.818866902195104</c:v>
                </c:pt>
                <c:pt idx="2">
                  <c:v>10.729006506159172</c:v>
                </c:pt>
                <c:pt idx="3">
                  <c:v>7.825122125870162</c:v>
                </c:pt>
                <c:pt idx="4">
                  <c:v>6.027383561220254</c:v>
                </c:pt>
                <c:pt idx="5">
                  <c:v>5.108125437293231</c:v>
                </c:pt>
                <c:pt idx="6">
                  <c:v>4.386939406194232</c:v>
                </c:pt>
                <c:pt idx="7">
                  <c:v>4.090975036959313</c:v>
                </c:pt>
                <c:pt idx="8">
                  <c:v>3.8686459365063857</c:v>
                </c:pt>
                <c:pt idx="9">
                  <c:v>3.812346971683607</c:v>
                </c:pt>
                <c:pt idx="10">
                  <c:v>3.7063475925995313</c:v>
                </c:pt>
                <c:pt idx="11">
                  <c:v>3.653040463818598</c:v>
                </c:pt>
                <c:pt idx="12">
                  <c:v>3.6011210483284493</c:v>
                </c:pt>
                <c:pt idx="13">
                  <c:v>3.550245679753994</c:v>
                </c:pt>
                <c:pt idx="14">
                  <c:v>3.440835579280935</c:v>
                </c:pt>
                <c:pt idx="15">
                  <c:v>3.4325376515334454</c:v>
                </c:pt>
                <c:pt idx="16">
                  <c:v>3.4266228149198157</c:v>
                </c:pt>
                <c:pt idx="17">
                  <c:v>3.4688398990346263</c:v>
                </c:pt>
                <c:pt idx="18">
                  <c:v>3.5124856667275517</c:v>
                </c:pt>
                <c:pt idx="19">
                  <c:v>3.6064040032583073</c:v>
                </c:pt>
                <c:pt idx="20">
                  <c:v>3.653040463818601</c:v>
                </c:pt>
                <c:pt idx="21">
                  <c:v>3.751363938893187</c:v>
                </c:pt>
                <c:pt idx="22">
                  <c:v>3.8011858785185413</c:v>
                </c:pt>
                <c:pt idx="23">
                  <c:v>3.942739352278514</c:v>
                </c:pt>
                <c:pt idx="24">
                  <c:v>3.987187110907355</c:v>
                </c:pt>
                <c:pt idx="25">
                  <c:v>3.9264534170572314</c:v>
                </c:pt>
                <c:pt idx="26">
                  <c:v>3.9217160366895976</c:v>
                </c:pt>
                <c:pt idx="27">
                  <c:v>3.9173221587436537</c:v>
                </c:pt>
                <c:pt idx="28">
                  <c:v>3.9139456028134654</c:v>
                </c:pt>
                <c:pt idx="29">
                  <c:v>3.8529982926556197</c:v>
                </c:pt>
              </c:numCache>
            </c:numRef>
          </c:yVal>
          <c:smooth val="1"/>
        </c:ser>
        <c:ser>
          <c:idx val="1"/>
          <c:order val="1"/>
          <c:tx>
            <c:v>6BDT - Water</c:v>
          </c:tx>
          <c:spPr bwMode="auto">
            <a:prstGeom prst="rect">
              <a:avLst/>
            </a:prstGeom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25"/>
            <c:marker>
              <c:symbol val="x"/>
              <c:size val="8"/>
              <c:spPr bwMode="auto">
                <a:prstGeom prst="rect">
                  <a:avLst/>
                </a:prstGeom>
                <a:noFill/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</c:dPt>
          <c:dLbls>
            <c:dLbl>
              <c:idx val="25"/>
              <c:layout>
                <c:manualLayout>
                  <c:x val="-0.066000"/>
                  <c:y val="0.083469"/>
                </c:manualLayout>
              </c:layout>
              <c:showBubbleSize val="0"/>
              <c:showCatName val="1"/>
              <c:showLegendKey val="0"/>
              <c:showPercent val="0"/>
              <c:showSerName val="0"/>
              <c:showVal val="1"/>
            </c:dLbl>
            <c:numFmt formatCode="#,##0.00" sourceLinked="0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'coulson_6bt_curve2'!$G$4:$G$49</c:f>
              <c:numCache>
                <c:formatCode>General</c:formatCode>
                <c:ptCount val="46"/>
                <c:pt idx="0">
                  <c:v>1.0000000800000002</c:v>
                </c:pt>
                <c:pt idx="1">
                  <c:v>1.9999999199999998</c:v>
                </c:pt>
                <c:pt idx="2">
                  <c:v>3</c:v>
                </c:pt>
                <c:pt idx="3">
                  <c:v>4.000000079999999</c:v>
                </c:pt>
                <c:pt idx="4">
                  <c:v>4.99999992</c:v>
                </c:pt>
                <c:pt idx="5">
                  <c:v>6</c:v>
                </c:pt>
                <c:pt idx="6">
                  <c:v>7.0000000799999995</c:v>
                </c:pt>
                <c:pt idx="7">
                  <c:v>7.999999919999999</c:v>
                </c:pt>
                <c:pt idx="8">
                  <c:v>9</c:v>
                </c:pt>
                <c:pt idx="9">
                  <c:v>10.00000008</c:v>
                </c:pt>
                <c:pt idx="10">
                  <c:v>19.99999992</c:v>
                </c:pt>
                <c:pt idx="11">
                  <c:v>30</c:v>
                </c:pt>
                <c:pt idx="12">
                  <c:v>40.00000007999999</c:v>
                </c:pt>
                <c:pt idx="13">
                  <c:v>49.99999992</c:v>
                </c:pt>
                <c:pt idx="14">
                  <c:v>60</c:v>
                </c:pt>
                <c:pt idx="15">
                  <c:v>70.00000007999998</c:v>
                </c:pt>
                <c:pt idx="16">
                  <c:v>79.99999992</c:v>
                </c:pt>
                <c:pt idx="17">
                  <c:v>90.00000000000001</c:v>
                </c:pt>
                <c:pt idx="18">
                  <c:v>100.00000007999999</c:v>
                </c:pt>
                <c:pt idx="19">
                  <c:v>199.99999992</c:v>
                </c:pt>
                <c:pt idx="20">
                  <c:v>300</c:v>
                </c:pt>
                <c:pt idx="21">
                  <c:v>400.00000079999995</c:v>
                </c:pt>
                <c:pt idx="22">
                  <c:v>499.9999992</c:v>
                </c:pt>
                <c:pt idx="23">
                  <c:v>600</c:v>
                </c:pt>
                <c:pt idx="24">
                  <c:v>700.0000008</c:v>
                </c:pt>
                <c:pt idx="25">
                  <c:v>799.9999991999999</c:v>
                </c:pt>
                <c:pt idx="26">
                  <c:v>900</c:v>
                </c:pt>
                <c:pt idx="27">
                  <c:v>1000.0000007999998</c:v>
                </c:pt>
                <c:pt idx="28">
                  <c:v>1999.9999991999996</c:v>
                </c:pt>
                <c:pt idx="29">
                  <c:v>3000</c:v>
                </c:pt>
                <c:pt idx="30">
                  <c:v>4000.0000079999995</c:v>
                </c:pt>
                <c:pt idx="31">
                  <c:v>4999.999992</c:v>
                </c:pt>
                <c:pt idx="32">
                  <c:v>6000</c:v>
                </c:pt>
                <c:pt idx="33">
                  <c:v>7000.000007999999</c:v>
                </c:pt>
                <c:pt idx="34">
                  <c:v>7999.999992</c:v>
                </c:pt>
                <c:pt idx="35">
                  <c:v>9000</c:v>
                </c:pt>
                <c:pt idx="36">
                  <c:v>10000.000008</c:v>
                </c:pt>
                <c:pt idx="37">
                  <c:v>19999.999991999997</c:v>
                </c:pt>
                <c:pt idx="38">
                  <c:v>30000.000000000004</c:v>
                </c:pt>
                <c:pt idx="39">
                  <c:v>40000.00008</c:v>
                </c:pt>
                <c:pt idx="40">
                  <c:v>49999.99992</c:v>
                </c:pt>
                <c:pt idx="41">
                  <c:v>60000.00000000001</c:v>
                </c:pt>
                <c:pt idx="42">
                  <c:v>70000.00008</c:v>
                </c:pt>
                <c:pt idx="43">
                  <c:v>79999.99991999999</c:v>
                </c:pt>
                <c:pt idx="44">
                  <c:v>90000</c:v>
                </c:pt>
                <c:pt idx="45">
                  <c:v>100000.00008</c:v>
                </c:pt>
              </c:numCache>
            </c:numRef>
          </c:xVal>
          <c:yVal>
            <c:numRef>
              <c:f>'coulson_6bt_curve2'!$H$4:$H$49</c:f>
              <c:numCache>
                <c:formatCode>General</c:formatCode>
                <c:ptCount val="46"/>
                <c:pt idx="0">
                  <c:v>43876.87706731918</c:v>
                </c:pt>
                <c:pt idx="1">
                  <c:v>11147.96485458825</c:v>
                </c:pt>
                <c:pt idx="2">
                  <c:v>5056.380846176132</c:v>
                </c:pt>
                <c:pt idx="3">
                  <c:v>2892.3987020674367</c:v>
                </c:pt>
                <c:pt idx="4">
                  <c:v>1868.9548768639252</c:v>
                </c:pt>
                <c:pt idx="5">
                  <c:v>1317.3981236385966</c:v>
                </c:pt>
                <c:pt idx="6">
                  <c:v>988.9205073860825</c:v>
                </c:pt>
                <c:pt idx="7">
                  <c:v>773.8966954062649</c:v>
                </c:pt>
                <c:pt idx="8">
                  <c:v>618.2428554919887</c:v>
                </c:pt>
                <c:pt idx="9">
                  <c:v>504.4862066472373</c:v>
                </c:pt>
                <c:pt idx="10">
                  <c:v>145.61136960964683</c:v>
                </c:pt>
                <c:pt idx="11">
                  <c:v>72.35420296360584</c:v>
                </c:pt>
                <c:pt idx="12">
                  <c:v>45.85831017177242</c:v>
                </c:pt>
                <c:pt idx="13">
                  <c:v>31.449524773204896</c:v>
                </c:pt>
                <c:pt idx="14">
                  <c:v>23.363719744186216</c:v>
                </c:pt>
                <c:pt idx="15">
                  <c:v>19.25627634563124</c:v>
                </c:pt>
                <c:pt idx="16">
                  <c:v>15.628751318138134</c:v>
                </c:pt>
                <c:pt idx="17">
                  <c:v>12.712384270686886</c:v>
                </c:pt>
                <c:pt idx="18">
                  <c:v>11.755753633170473</c:v>
                </c:pt>
                <c:pt idx="19">
                  <c:v>4.62948208607171</c:v>
                </c:pt>
                <c:pt idx="20">
                  <c:v>3.388232620194396</c:v>
                </c:pt>
                <c:pt idx="21">
                  <c:v>2.7603087340955645</c:v>
                </c:pt>
                <c:pt idx="22">
                  <c:v>2.4041264283693042</c:v>
                </c:pt>
                <c:pt idx="23">
                  <c:v>2.245430975877718</c:v>
                </c:pt>
                <c:pt idx="24">
                  <c:v>2.148143213118348</c:v>
                </c:pt>
                <c:pt idx="25">
                  <c:v>2.0380659899142377</c:v>
                </c:pt>
                <c:pt idx="26">
                  <c:v>2.0600751076767487</c:v>
                </c:pt>
                <c:pt idx="27">
                  <c:v>2.070858903695556</c:v>
                </c:pt>
                <c:pt idx="28">
                  <c:v>2.265344971891726</c:v>
                </c:pt>
                <c:pt idx="29">
                  <c:v>2.4057077822066586</c:v>
                </c:pt>
                <c:pt idx="30">
                  <c:v>2.448178901497266</c:v>
                </c:pt>
                <c:pt idx="31">
                  <c:v>2.586431083788504</c:v>
                </c:pt>
                <c:pt idx="32">
                  <c:v>2.638550660424822</c:v>
                </c:pt>
                <c:pt idx="33">
                  <c:v>2.6005204380199674</c:v>
                </c:pt>
                <c:pt idx="34">
                  <c:v>2.6018756434772525</c:v>
                </c:pt>
                <c:pt idx="35">
                  <c:v>2.57628179136906</c:v>
                </c:pt>
                <c:pt idx="36">
                  <c:v>2.5949882069258403</c:v>
                </c:pt>
                <c:pt idx="37">
                  <c:v>2.5560724729583018</c:v>
                </c:pt>
                <c:pt idx="38">
                  <c:v>2.632495924407408</c:v>
                </c:pt>
                <c:pt idx="39">
                  <c:v>2.636280928974023</c:v>
                </c:pt>
                <c:pt idx="40">
                  <c:v>2.5829683720859293</c:v>
                </c:pt>
                <c:pt idx="41">
                  <c:v>2.636986700839697</c:v>
                </c:pt>
                <c:pt idx="42">
                  <c:v>2.6190989701166902</c:v>
                </c:pt>
                <c:pt idx="43">
                  <c:v>2.5827195871868427</c:v>
                </c:pt>
                <c:pt idx="44">
                  <c:v>2.6354361086772116</c:v>
                </c:pt>
                <c:pt idx="45">
                  <c:v>2.611829839562311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500000"/>
        <c:crossBetween val="midCat"/>
      </c:valAx>
      <c:valAx>
        <c:axId val="1285908783"/>
        <c:scaling>
          <c:logBase val="10.000000"/>
          <c:orientation val="minMax"/>
          <c:max val="500.000000"/>
          <c:min val="0.5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30623"/>
          <c:y val="0.077430"/>
          <c:w val="0.281215"/>
          <c:h val="0.127480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807921"/>
        </c:manualLayout>
      </c:layout>
      <c:scatterChart>
        <c:scatterStyle val="smoothMarker"/>
        <c:varyColors val="0"/>
        <c:ser>
          <c:idx val="0"/>
          <c:order val="0"/>
          <c:tx>
            <c:v>Reference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'coulson_6bt_curve2'!$A$4:$A$33</c:f>
              <c:numCache>
                <c:formatCode>General</c:formatCode>
                <c:ptCount val="30"/>
                <c:pt idx="0">
                  <c:v>1</c:v>
                </c:pt>
                <c:pt idx="1">
                  <c:v>3.992692121183398</c:v>
                </c:pt>
                <c:pt idx="2">
                  <c:v>6.846096838574658</c:v>
                </c:pt>
                <c:pt idx="3">
                  <c:v>10</c:v>
                </c:pt>
                <c:pt idx="4">
                  <c:v>14.395536270730005</c:v>
                </c:pt>
                <c:pt idx="5">
                  <c:v>20.127853758499395</c:v>
                </c:pt>
                <c:pt idx="6">
                  <c:v>29.83208063961551</c:v>
                </c:pt>
                <c:pt idx="7">
                  <c:v>39.926921211834</c:v>
                </c:pt>
                <c:pt idx="8">
                  <c:v>50.41173510902634</c:v>
                </c:pt>
                <c:pt idx="9">
                  <c:v>60.04557564259417</c:v>
                </c:pt>
                <c:pt idx="10">
                  <c:v>70.48574036451903</c:v>
                </c:pt>
                <c:pt idx="11">
                  <c:v>81.54407395185162</c:v>
                </c:pt>
                <c:pt idx="12">
                  <c:v>91.62739011886731</c:v>
                </c:pt>
                <c:pt idx="13">
                  <c:v>101.46800319866902</c:v>
                </c:pt>
                <c:pt idx="14">
                  <c:v>201.27853758499364</c:v>
                </c:pt>
                <c:pt idx="15">
                  <c:v>302.70016537634586</c:v>
                </c:pt>
                <c:pt idx="16">
                  <c:v>405.1304969235378</c:v>
                </c:pt>
                <c:pt idx="17">
                  <c:v>511.5178099293135</c:v>
                </c:pt>
                <c:pt idx="18">
                  <c:v>618.2145760683029</c:v>
                </c:pt>
                <c:pt idx="19">
                  <c:v>715.2047328767571</c:v>
                </c:pt>
                <c:pt idx="20">
                  <c:v>815.4407395185153</c:v>
                </c:pt>
                <c:pt idx="21">
                  <c:v>916.2739011886722</c:v>
                </c:pt>
                <c:pt idx="22">
                  <c:v>985.5323535263136</c:v>
                </c:pt>
                <c:pt idx="23">
                  <c:v>2042.3331295497599</c:v>
                </c:pt>
                <c:pt idx="24">
                  <c:v>3071.4381348644733</c:v>
                </c:pt>
                <c:pt idx="25">
                  <c:v>4110.778255771598</c:v>
                </c:pt>
                <c:pt idx="26">
                  <c:v>5041.173510902624</c:v>
                </c:pt>
                <c:pt idx="27">
                  <c:v>6092.704661368662</c:v>
                </c:pt>
                <c:pt idx="28">
                  <c:v>7048.574036451889</c:v>
                </c:pt>
                <c:pt idx="29">
                  <c:v>100000</c:v>
                </c:pt>
              </c:numCache>
            </c:numRef>
          </c:xVal>
          <c:yVal>
            <c:numRef>
              <c:f>'coulson_6bt_curve2'!$B$4:$B$33</c:f>
              <c:numCache>
                <c:formatCode>General</c:formatCode>
                <c:ptCount val="30"/>
                <c:pt idx="0">
                  <c:v>72.1150013631479</c:v>
                </c:pt>
                <c:pt idx="1">
                  <c:v>17.818866902195104</c:v>
                </c:pt>
                <c:pt idx="2">
                  <c:v>10.729006506159172</c:v>
                </c:pt>
                <c:pt idx="3">
                  <c:v>7.825122125870162</c:v>
                </c:pt>
                <c:pt idx="4">
                  <c:v>6.027383561220254</c:v>
                </c:pt>
                <c:pt idx="5">
                  <c:v>5.108125437293231</c:v>
                </c:pt>
                <c:pt idx="6">
                  <c:v>4.386939406194232</c:v>
                </c:pt>
                <c:pt idx="7">
                  <c:v>4.090975036959313</c:v>
                </c:pt>
                <c:pt idx="8">
                  <c:v>3.8686459365063857</c:v>
                </c:pt>
                <c:pt idx="9">
                  <c:v>3.812346971683607</c:v>
                </c:pt>
                <c:pt idx="10">
                  <c:v>3.7063475925995313</c:v>
                </c:pt>
                <c:pt idx="11">
                  <c:v>3.653040463818598</c:v>
                </c:pt>
                <c:pt idx="12">
                  <c:v>3.6011210483284493</c:v>
                </c:pt>
                <c:pt idx="13">
                  <c:v>3.550245679753994</c:v>
                </c:pt>
                <c:pt idx="14">
                  <c:v>3.440835579280935</c:v>
                </c:pt>
                <c:pt idx="15">
                  <c:v>3.4325376515334454</c:v>
                </c:pt>
                <c:pt idx="16">
                  <c:v>3.4266228149198157</c:v>
                </c:pt>
                <c:pt idx="17">
                  <c:v>3.4688398990346263</c:v>
                </c:pt>
                <c:pt idx="18">
                  <c:v>3.5124856667275517</c:v>
                </c:pt>
                <c:pt idx="19">
                  <c:v>3.6064040032583073</c:v>
                </c:pt>
                <c:pt idx="20">
                  <c:v>3.653040463818601</c:v>
                </c:pt>
                <c:pt idx="21">
                  <c:v>3.751363938893187</c:v>
                </c:pt>
                <c:pt idx="22">
                  <c:v>3.8011858785185413</c:v>
                </c:pt>
                <c:pt idx="23">
                  <c:v>3.942739352278514</c:v>
                </c:pt>
                <c:pt idx="24">
                  <c:v>3.987187110907355</c:v>
                </c:pt>
                <c:pt idx="25">
                  <c:v>3.9264534170572314</c:v>
                </c:pt>
                <c:pt idx="26">
                  <c:v>3.9217160366895976</c:v>
                </c:pt>
                <c:pt idx="27">
                  <c:v>3.9173221587436537</c:v>
                </c:pt>
                <c:pt idx="28">
                  <c:v>3.9139456028134654</c:v>
                </c:pt>
                <c:pt idx="29">
                  <c:v>3.8529982926556197</c:v>
                </c:pt>
              </c:numCache>
            </c:numRef>
          </c:yVal>
          <c:smooth val="1"/>
        </c:ser>
        <c:ser>
          <c:idx val="1"/>
          <c:order val="1"/>
          <c:tx>
            <c:v>6BDT - Water</c:v>
          </c:tx>
          <c:spPr bwMode="auto">
            <a:prstGeom prst="rect">
              <a:avLst/>
            </a:prstGeom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'coulson_6bt_curve2'!$G$4:$G$49</c:f>
              <c:numCache>
                <c:formatCode>General</c:formatCode>
                <c:ptCount val="46"/>
                <c:pt idx="0">
                  <c:v>1.0000000800000002</c:v>
                </c:pt>
                <c:pt idx="1">
                  <c:v>1.9999999199999998</c:v>
                </c:pt>
                <c:pt idx="2">
                  <c:v>3</c:v>
                </c:pt>
                <c:pt idx="3">
                  <c:v>4.000000079999999</c:v>
                </c:pt>
                <c:pt idx="4">
                  <c:v>4.99999992</c:v>
                </c:pt>
                <c:pt idx="5">
                  <c:v>6</c:v>
                </c:pt>
                <c:pt idx="6">
                  <c:v>7.0000000799999995</c:v>
                </c:pt>
                <c:pt idx="7">
                  <c:v>7.999999919999999</c:v>
                </c:pt>
                <c:pt idx="8">
                  <c:v>9</c:v>
                </c:pt>
                <c:pt idx="9">
                  <c:v>10.00000008</c:v>
                </c:pt>
                <c:pt idx="10">
                  <c:v>19.99999992</c:v>
                </c:pt>
                <c:pt idx="11">
                  <c:v>30</c:v>
                </c:pt>
                <c:pt idx="12">
                  <c:v>40.00000007999999</c:v>
                </c:pt>
                <c:pt idx="13">
                  <c:v>49.99999992</c:v>
                </c:pt>
                <c:pt idx="14">
                  <c:v>60</c:v>
                </c:pt>
                <c:pt idx="15">
                  <c:v>70.00000007999998</c:v>
                </c:pt>
                <c:pt idx="16">
                  <c:v>79.99999992</c:v>
                </c:pt>
                <c:pt idx="17">
                  <c:v>90.00000000000001</c:v>
                </c:pt>
                <c:pt idx="18">
                  <c:v>100.00000007999999</c:v>
                </c:pt>
                <c:pt idx="19">
                  <c:v>199.99999992</c:v>
                </c:pt>
                <c:pt idx="20">
                  <c:v>300</c:v>
                </c:pt>
                <c:pt idx="21">
                  <c:v>400.00000079999995</c:v>
                </c:pt>
                <c:pt idx="22">
                  <c:v>499.9999992</c:v>
                </c:pt>
                <c:pt idx="23">
                  <c:v>600</c:v>
                </c:pt>
                <c:pt idx="24">
                  <c:v>700.0000008</c:v>
                </c:pt>
                <c:pt idx="25">
                  <c:v>799.9999991999999</c:v>
                </c:pt>
                <c:pt idx="26">
                  <c:v>900</c:v>
                </c:pt>
                <c:pt idx="27">
                  <c:v>1000.0000007999998</c:v>
                </c:pt>
                <c:pt idx="28">
                  <c:v>1999.9999991999996</c:v>
                </c:pt>
                <c:pt idx="29">
                  <c:v>3000</c:v>
                </c:pt>
                <c:pt idx="30">
                  <c:v>4000.0000079999995</c:v>
                </c:pt>
                <c:pt idx="31">
                  <c:v>4999.999992</c:v>
                </c:pt>
                <c:pt idx="32">
                  <c:v>6000</c:v>
                </c:pt>
                <c:pt idx="33">
                  <c:v>7000.000007999999</c:v>
                </c:pt>
                <c:pt idx="34">
                  <c:v>7999.999992</c:v>
                </c:pt>
                <c:pt idx="35">
                  <c:v>9000</c:v>
                </c:pt>
                <c:pt idx="36">
                  <c:v>10000.000008</c:v>
                </c:pt>
                <c:pt idx="37">
                  <c:v>19999.999991999997</c:v>
                </c:pt>
                <c:pt idx="38">
                  <c:v>30000.000000000004</c:v>
                </c:pt>
                <c:pt idx="39">
                  <c:v>40000.00008</c:v>
                </c:pt>
                <c:pt idx="40">
                  <c:v>49999.99992</c:v>
                </c:pt>
                <c:pt idx="41">
                  <c:v>60000.00000000001</c:v>
                </c:pt>
                <c:pt idx="42">
                  <c:v>70000.00008</c:v>
                </c:pt>
                <c:pt idx="43">
                  <c:v>79999.99991999999</c:v>
                </c:pt>
                <c:pt idx="44">
                  <c:v>90000</c:v>
                </c:pt>
                <c:pt idx="45">
                  <c:v>100000.00008</c:v>
                </c:pt>
              </c:numCache>
            </c:numRef>
          </c:xVal>
          <c:yVal>
            <c:numRef>
              <c:f>'coulson_6bt_curve2'!$H$4:$H$49</c:f>
              <c:numCache>
                <c:formatCode>General</c:formatCode>
                <c:ptCount val="46"/>
                <c:pt idx="0">
                  <c:v>43876.87706731918</c:v>
                </c:pt>
                <c:pt idx="1">
                  <c:v>11147.96485458825</c:v>
                </c:pt>
                <c:pt idx="2">
                  <c:v>5056.380846176132</c:v>
                </c:pt>
                <c:pt idx="3">
                  <c:v>2892.3987020674367</c:v>
                </c:pt>
                <c:pt idx="4">
                  <c:v>1868.9548768639252</c:v>
                </c:pt>
                <c:pt idx="5">
                  <c:v>1317.3981236385966</c:v>
                </c:pt>
                <c:pt idx="6">
                  <c:v>988.9205073860825</c:v>
                </c:pt>
                <c:pt idx="7">
                  <c:v>773.8966954062649</c:v>
                </c:pt>
                <c:pt idx="8">
                  <c:v>618.2428554919887</c:v>
                </c:pt>
                <c:pt idx="9">
                  <c:v>504.4862066472373</c:v>
                </c:pt>
                <c:pt idx="10">
                  <c:v>145.61136960964683</c:v>
                </c:pt>
                <c:pt idx="11">
                  <c:v>72.35420296360584</c:v>
                </c:pt>
                <c:pt idx="12">
                  <c:v>45.85831017177242</c:v>
                </c:pt>
                <c:pt idx="13">
                  <c:v>31.449524773204896</c:v>
                </c:pt>
                <c:pt idx="14">
                  <c:v>23.363719744186216</c:v>
                </c:pt>
                <c:pt idx="15">
                  <c:v>19.25627634563124</c:v>
                </c:pt>
                <c:pt idx="16">
                  <c:v>15.628751318138134</c:v>
                </c:pt>
                <c:pt idx="17">
                  <c:v>12.712384270686886</c:v>
                </c:pt>
                <c:pt idx="18">
                  <c:v>11.755753633170473</c:v>
                </c:pt>
                <c:pt idx="19">
                  <c:v>4.62948208607171</c:v>
                </c:pt>
                <c:pt idx="20">
                  <c:v>3.388232620194396</c:v>
                </c:pt>
                <c:pt idx="21">
                  <c:v>2.7603087340955645</c:v>
                </c:pt>
                <c:pt idx="22">
                  <c:v>2.4041264283693042</c:v>
                </c:pt>
                <c:pt idx="23">
                  <c:v>2.245430975877718</c:v>
                </c:pt>
                <c:pt idx="24">
                  <c:v>2.148143213118348</c:v>
                </c:pt>
                <c:pt idx="25">
                  <c:v>2.0380659899142377</c:v>
                </c:pt>
                <c:pt idx="26">
                  <c:v>2.0600751076767487</c:v>
                </c:pt>
                <c:pt idx="27">
                  <c:v>2.070858903695556</c:v>
                </c:pt>
                <c:pt idx="28">
                  <c:v>2.265344971891726</c:v>
                </c:pt>
                <c:pt idx="29">
                  <c:v>2.4057077822066586</c:v>
                </c:pt>
                <c:pt idx="30">
                  <c:v>2.448178901497266</c:v>
                </c:pt>
                <c:pt idx="31">
                  <c:v>2.586431083788504</c:v>
                </c:pt>
                <c:pt idx="32">
                  <c:v>2.638550660424822</c:v>
                </c:pt>
                <c:pt idx="33">
                  <c:v>2.6005204380199674</c:v>
                </c:pt>
                <c:pt idx="34">
                  <c:v>2.6018756434772525</c:v>
                </c:pt>
                <c:pt idx="35">
                  <c:v>2.57628179136906</c:v>
                </c:pt>
                <c:pt idx="36">
                  <c:v>2.5949882069258403</c:v>
                </c:pt>
                <c:pt idx="37">
                  <c:v>2.5560724729583018</c:v>
                </c:pt>
                <c:pt idx="38">
                  <c:v>2.632495924407408</c:v>
                </c:pt>
                <c:pt idx="39">
                  <c:v>2.636280928974023</c:v>
                </c:pt>
                <c:pt idx="40">
                  <c:v>2.5829683720859293</c:v>
                </c:pt>
                <c:pt idx="41">
                  <c:v>2.636986700839697</c:v>
                </c:pt>
                <c:pt idx="42">
                  <c:v>2.6190989701166902</c:v>
                </c:pt>
                <c:pt idx="43">
                  <c:v>2.5827195871868427</c:v>
                </c:pt>
                <c:pt idx="44">
                  <c:v>2.6354361086772116</c:v>
                </c:pt>
                <c:pt idx="45">
                  <c:v>2.611829839562311</c:v>
                </c:pt>
              </c:numCache>
            </c:numRef>
          </c:yVal>
          <c:smooth val="1"/>
        </c:ser>
        <c:ser>
          <c:idx val="2"/>
          <c:order val="2"/>
          <c:tx>
            <c:v>6BDT - Honey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'coulson_6bt_curve2'!$D$4:$D$25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3.0000000000000004</c:v>
                </c:pt>
                <c:pt idx="3">
                  <c:v>4</c:v>
                </c:pt>
                <c:pt idx="4">
                  <c:v>5.000000000000001</c:v>
                </c:pt>
                <c:pt idx="5">
                  <c:v>6.000000000000001</c:v>
                </c:pt>
                <c:pt idx="6">
                  <c:v>7</c:v>
                </c:pt>
                <c:pt idx="7">
                  <c:v>8</c:v>
                </c:pt>
                <c:pt idx="8">
                  <c:v>9.000000000000002</c:v>
                </c:pt>
                <c:pt idx="9">
                  <c:v>10.000000000000002</c:v>
                </c:pt>
                <c:pt idx="10">
                  <c:v>20.000000000000004</c:v>
                </c:pt>
                <c:pt idx="11">
                  <c:v>30.000000000000004</c:v>
                </c:pt>
                <c:pt idx="12">
                  <c:v>40.00000000000001</c:v>
                </c:pt>
                <c:pt idx="13">
                  <c:v>50</c:v>
                </c:pt>
                <c:pt idx="14">
                  <c:v>60.00000000000001</c:v>
                </c:pt>
                <c:pt idx="15">
                  <c:v>70</c:v>
                </c:pt>
                <c:pt idx="16">
                  <c:v>80.00000000000001</c:v>
                </c:pt>
                <c:pt idx="17">
                  <c:v>90.00000000000001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</c:numCache>
            </c:numRef>
          </c:xVal>
          <c:yVal>
            <c:numRef>
              <c:f>'coulson_6bt_curve2'!$E$4:$E$25</c:f>
              <c:numCache>
                <c:formatCode>General</c:formatCode>
                <c:ptCount val="22"/>
                <c:pt idx="0">
                  <c:v>56.72456422829382</c:v>
                </c:pt>
                <c:pt idx="1">
                  <c:v>28.651693156128005</c:v>
                </c:pt>
                <c:pt idx="2">
                  <c:v>19.03681520586731</c:v>
                </c:pt>
                <c:pt idx="3">
                  <c:v>14.398199338559273</c:v>
                </c:pt>
                <c:pt idx="4">
                  <c:v>11.669053212677586</c:v>
                </c:pt>
                <c:pt idx="5">
                  <c:v>9.872132209799434</c:v>
                </c:pt>
                <c:pt idx="6">
                  <c:v>8.599642390295273</c:v>
                </c:pt>
                <c:pt idx="7">
                  <c:v>7.65130442237509</c:v>
                </c:pt>
                <c:pt idx="8">
                  <c:v>6.902989297623057</c:v>
                </c:pt>
                <c:pt idx="9">
                  <c:v>6.297584273508539</c:v>
                </c:pt>
                <c:pt idx="10">
                  <c:v>3.860743300027753</c:v>
                </c:pt>
                <c:pt idx="11">
                  <c:v>3.2182507868297305</c:v>
                </c:pt>
                <c:pt idx="12">
                  <c:v>3.0294100819370695</c:v>
                </c:pt>
                <c:pt idx="13">
                  <c:v>2.926524456512791</c:v>
                </c:pt>
                <c:pt idx="14">
                  <c:v>2.852628170460286</c:v>
                </c:pt>
                <c:pt idx="15">
                  <c:v>2.8123665663207396</c:v>
                </c:pt>
                <c:pt idx="16">
                  <c:v>2.760800458598369</c:v>
                </c:pt>
                <c:pt idx="17">
                  <c:v>2.734612778896886</c:v>
                </c:pt>
                <c:pt idx="18">
                  <c:v>2.70888735294301</c:v>
                </c:pt>
                <c:pt idx="19">
                  <c:v>2.560159018468928</c:v>
                </c:pt>
                <c:pt idx="20">
                  <c:v>2.4778730278772154</c:v>
                </c:pt>
                <c:pt idx="21">
                  <c:v>2.457837744576513</c:v>
                </c:pt>
              </c:numCache>
            </c:numRef>
          </c:yVal>
          <c:smooth val="1"/>
        </c:ser>
        <c:ser>
          <c:idx val="3"/>
          <c:order val="3"/>
          <c:tx>
            <c:v>6BDT - Honey (extrapolated)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'coulson_6bt_curve2'!$AC$5:$AC$6</c:f>
              <c:numCache>
                <c:formatCode>General</c:formatCode>
                <c:ptCount val="2"/>
                <c:pt idx="0">
                  <c:v>400</c:v>
                </c:pt>
                <c:pt idx="1">
                  <c:v>100000</c:v>
                </c:pt>
              </c:numCache>
            </c:numRef>
          </c:xVal>
          <c:yVal>
            <c:numRef>
              <c:f>'coulson_6bt_curve2'!$AD$5:$AD$6</c:f>
              <c:numCache>
                <c:formatCode>General</c:formatCode>
                <c:ptCount val="2"/>
                <c:pt idx="0">
                  <c:v>2.46</c:v>
                </c:pt>
                <c:pt idx="1">
                  <c:v>2.46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500000"/>
        <c:crossBetween val="midCat"/>
      </c:valAx>
      <c:valAx>
        <c:axId val="1285908783"/>
        <c:scaling>
          <c:logBase val="10.000000"/>
          <c:orientation val="minMax"/>
          <c:max val="500.000000"/>
          <c:min val="0.5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414142"/>
          <c:y val="0.077430"/>
          <c:w val="0.494211"/>
          <c:h val="0.189100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807921"/>
        </c:manualLayout>
      </c:layout>
      <c:scatterChart>
        <c:scatterStyle val="smoothMarker"/>
        <c:varyColors val="0"/>
        <c:ser>
          <c:idx val="0"/>
          <c:order val="0"/>
          <c:tx>
            <c:v>Reference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8"/>
              <c:layout>
                <c:manualLayout>
                  <c:x val="-0.000000"/>
                  <c:y val="-0.050527"/>
                </c:manualLayout>
              </c:layout>
              <c:showBubbleSize val="0"/>
              <c:showCatName val="1"/>
              <c:showLegendKey val="0"/>
              <c:showPercent val="0"/>
              <c:showSerName val="0"/>
              <c:showVal val="1"/>
            </c:dLbl>
            <c:numFmt formatCode="#,##0.00" sourceLinked="0"/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'coulson_6bt_curve2'!$A$4:$A$33</c:f>
              <c:numCache>
                <c:formatCode>General</c:formatCode>
                <c:ptCount val="30"/>
                <c:pt idx="0">
                  <c:v>1</c:v>
                </c:pt>
                <c:pt idx="1">
                  <c:v>3.992692121183398</c:v>
                </c:pt>
                <c:pt idx="2">
                  <c:v>6.846096838574658</c:v>
                </c:pt>
                <c:pt idx="3">
                  <c:v>10</c:v>
                </c:pt>
                <c:pt idx="4">
                  <c:v>14.395536270730005</c:v>
                </c:pt>
                <c:pt idx="5">
                  <c:v>20.127853758499395</c:v>
                </c:pt>
                <c:pt idx="6">
                  <c:v>29.83208063961551</c:v>
                </c:pt>
                <c:pt idx="7">
                  <c:v>39.926921211834</c:v>
                </c:pt>
                <c:pt idx="8">
                  <c:v>50.41173510902634</c:v>
                </c:pt>
                <c:pt idx="9">
                  <c:v>60.04557564259417</c:v>
                </c:pt>
                <c:pt idx="10">
                  <c:v>70.48574036451903</c:v>
                </c:pt>
                <c:pt idx="11">
                  <c:v>81.54407395185162</c:v>
                </c:pt>
                <c:pt idx="12">
                  <c:v>91.62739011886731</c:v>
                </c:pt>
                <c:pt idx="13">
                  <c:v>101.46800319866902</c:v>
                </c:pt>
                <c:pt idx="14">
                  <c:v>201.27853758499364</c:v>
                </c:pt>
                <c:pt idx="15">
                  <c:v>302.70016537634586</c:v>
                </c:pt>
                <c:pt idx="16">
                  <c:v>405.1304969235378</c:v>
                </c:pt>
                <c:pt idx="17">
                  <c:v>511.5178099293135</c:v>
                </c:pt>
                <c:pt idx="18">
                  <c:v>618.2145760683029</c:v>
                </c:pt>
                <c:pt idx="19">
                  <c:v>715.2047328767571</c:v>
                </c:pt>
                <c:pt idx="20">
                  <c:v>815.4407395185153</c:v>
                </c:pt>
                <c:pt idx="21">
                  <c:v>916.2739011886722</c:v>
                </c:pt>
                <c:pt idx="22">
                  <c:v>985.5323535263136</c:v>
                </c:pt>
                <c:pt idx="23">
                  <c:v>2042.3331295497599</c:v>
                </c:pt>
                <c:pt idx="24">
                  <c:v>3071.4381348644733</c:v>
                </c:pt>
                <c:pt idx="25">
                  <c:v>4110.778255771598</c:v>
                </c:pt>
                <c:pt idx="26">
                  <c:v>5041.173510902624</c:v>
                </c:pt>
                <c:pt idx="27">
                  <c:v>6092.704661368662</c:v>
                </c:pt>
                <c:pt idx="28">
                  <c:v>7048.574036451889</c:v>
                </c:pt>
                <c:pt idx="29">
                  <c:v>100000</c:v>
                </c:pt>
              </c:numCache>
            </c:numRef>
          </c:xVal>
          <c:yVal>
            <c:numRef>
              <c:f>'coulson_6bt_curve2'!$B$4:$B$33</c:f>
              <c:numCache>
                <c:formatCode>General</c:formatCode>
                <c:ptCount val="30"/>
                <c:pt idx="0">
                  <c:v>72.1150013631479</c:v>
                </c:pt>
                <c:pt idx="1">
                  <c:v>17.818866902195104</c:v>
                </c:pt>
                <c:pt idx="2">
                  <c:v>10.729006506159172</c:v>
                </c:pt>
                <c:pt idx="3">
                  <c:v>7.825122125870162</c:v>
                </c:pt>
                <c:pt idx="4">
                  <c:v>6.027383561220254</c:v>
                </c:pt>
                <c:pt idx="5">
                  <c:v>5.108125437293231</c:v>
                </c:pt>
                <c:pt idx="6">
                  <c:v>4.386939406194232</c:v>
                </c:pt>
                <c:pt idx="7">
                  <c:v>4.090975036959313</c:v>
                </c:pt>
                <c:pt idx="8">
                  <c:v>3.8686459365063857</c:v>
                </c:pt>
                <c:pt idx="9">
                  <c:v>3.812346971683607</c:v>
                </c:pt>
                <c:pt idx="10">
                  <c:v>3.7063475925995313</c:v>
                </c:pt>
                <c:pt idx="11">
                  <c:v>3.653040463818598</c:v>
                </c:pt>
                <c:pt idx="12">
                  <c:v>3.6011210483284493</c:v>
                </c:pt>
                <c:pt idx="13">
                  <c:v>3.550245679753994</c:v>
                </c:pt>
                <c:pt idx="14">
                  <c:v>3.440835579280935</c:v>
                </c:pt>
                <c:pt idx="15">
                  <c:v>3.4325376515334454</c:v>
                </c:pt>
                <c:pt idx="16">
                  <c:v>3.4266228149198157</c:v>
                </c:pt>
                <c:pt idx="17">
                  <c:v>3.4688398990346263</c:v>
                </c:pt>
                <c:pt idx="18">
                  <c:v>3.5124856667275517</c:v>
                </c:pt>
                <c:pt idx="19">
                  <c:v>3.6064040032583073</c:v>
                </c:pt>
                <c:pt idx="20">
                  <c:v>3.653040463818601</c:v>
                </c:pt>
                <c:pt idx="21">
                  <c:v>3.751363938893187</c:v>
                </c:pt>
                <c:pt idx="22">
                  <c:v>3.8011858785185413</c:v>
                </c:pt>
                <c:pt idx="23">
                  <c:v>3.942739352278514</c:v>
                </c:pt>
                <c:pt idx="24">
                  <c:v>3.987187110907355</c:v>
                </c:pt>
                <c:pt idx="25">
                  <c:v>3.9264534170572314</c:v>
                </c:pt>
                <c:pt idx="26">
                  <c:v>3.9217160366895976</c:v>
                </c:pt>
                <c:pt idx="27">
                  <c:v>3.9173221587436537</c:v>
                </c:pt>
                <c:pt idx="28">
                  <c:v>3.9139456028134654</c:v>
                </c:pt>
                <c:pt idx="29">
                  <c:v>3.8529982926556197</c:v>
                </c:pt>
              </c:numCache>
            </c:numRef>
          </c:yVal>
          <c:smooth val="1"/>
        </c:ser>
        <c:ser>
          <c:idx val="1"/>
          <c:order val="1"/>
          <c:tx>
            <c:v>6BDT - Water</c:v>
          </c:tx>
          <c:spPr bwMode="auto">
            <a:prstGeom prst="rect">
              <a:avLst/>
            </a:prstGeom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x"/>
            <c:size val="8"/>
            <c:spPr bwMode="auto">
              <a:prstGeom prst="rect">
                <a:avLst/>
              </a:prstGeom>
              <a:noFill/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33"/>
              <c:layout>
                <c:manualLayout>
                  <c:x val="-0.031680"/>
                  <c:y val="0.080000"/>
                </c:manualLayout>
              </c:layout>
              <c:numFmt formatCode="#,##0.00" sourceLinked="0"/>
              <c:showBubbleSize val="0"/>
              <c:showCatName val="1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solidFill>
                  <a:sysClr val="window" lastClr="ffffff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CMU Serif"/>
                      <a:cs typeface="Helvetica"/>
                    </a:defRPr>
                  </a:pPr>
                  <a:endParaRPr lang="en-US"/>
                </a:p>
              </c:txPr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'coulson_6bt_curve2'!$G$4:$G$49</c:f>
              <c:numCache>
                <c:formatCode>General</c:formatCode>
                <c:ptCount val="46"/>
                <c:pt idx="0">
                  <c:v>1.0000000800000002</c:v>
                </c:pt>
                <c:pt idx="1">
                  <c:v>1.9999999199999998</c:v>
                </c:pt>
                <c:pt idx="2">
                  <c:v>3</c:v>
                </c:pt>
                <c:pt idx="3">
                  <c:v>4.000000079999999</c:v>
                </c:pt>
                <c:pt idx="4">
                  <c:v>4.99999992</c:v>
                </c:pt>
                <c:pt idx="5">
                  <c:v>6</c:v>
                </c:pt>
                <c:pt idx="6">
                  <c:v>7.0000000799999995</c:v>
                </c:pt>
                <c:pt idx="7">
                  <c:v>7.999999919999999</c:v>
                </c:pt>
                <c:pt idx="8">
                  <c:v>9</c:v>
                </c:pt>
                <c:pt idx="9">
                  <c:v>10.00000008</c:v>
                </c:pt>
                <c:pt idx="10">
                  <c:v>19.99999992</c:v>
                </c:pt>
                <c:pt idx="11">
                  <c:v>30</c:v>
                </c:pt>
                <c:pt idx="12">
                  <c:v>40.00000007999999</c:v>
                </c:pt>
                <c:pt idx="13">
                  <c:v>49.99999992</c:v>
                </c:pt>
                <c:pt idx="14">
                  <c:v>60</c:v>
                </c:pt>
                <c:pt idx="15">
                  <c:v>70.00000007999998</c:v>
                </c:pt>
                <c:pt idx="16">
                  <c:v>79.99999992</c:v>
                </c:pt>
                <c:pt idx="17">
                  <c:v>90.00000000000001</c:v>
                </c:pt>
                <c:pt idx="18">
                  <c:v>100.00000007999999</c:v>
                </c:pt>
                <c:pt idx="19">
                  <c:v>199.99999992</c:v>
                </c:pt>
                <c:pt idx="20">
                  <c:v>300</c:v>
                </c:pt>
                <c:pt idx="21">
                  <c:v>400.00000079999995</c:v>
                </c:pt>
                <c:pt idx="22">
                  <c:v>499.9999992</c:v>
                </c:pt>
                <c:pt idx="23">
                  <c:v>600</c:v>
                </c:pt>
                <c:pt idx="24">
                  <c:v>700.0000008</c:v>
                </c:pt>
                <c:pt idx="25">
                  <c:v>799.9999991999999</c:v>
                </c:pt>
                <c:pt idx="26">
                  <c:v>900</c:v>
                </c:pt>
                <c:pt idx="27">
                  <c:v>1000.0000007999998</c:v>
                </c:pt>
                <c:pt idx="28">
                  <c:v>1999.9999991999996</c:v>
                </c:pt>
                <c:pt idx="29">
                  <c:v>3000</c:v>
                </c:pt>
                <c:pt idx="30">
                  <c:v>4000.0000079999995</c:v>
                </c:pt>
                <c:pt idx="31">
                  <c:v>4999.999992</c:v>
                </c:pt>
                <c:pt idx="32">
                  <c:v>6000</c:v>
                </c:pt>
                <c:pt idx="33">
                  <c:v>7000.000007999999</c:v>
                </c:pt>
                <c:pt idx="34">
                  <c:v>7999.999992</c:v>
                </c:pt>
                <c:pt idx="35">
                  <c:v>9000</c:v>
                </c:pt>
                <c:pt idx="36">
                  <c:v>10000.000008</c:v>
                </c:pt>
                <c:pt idx="37">
                  <c:v>19999.999991999997</c:v>
                </c:pt>
                <c:pt idx="38">
                  <c:v>30000.000000000004</c:v>
                </c:pt>
                <c:pt idx="39">
                  <c:v>40000.00008</c:v>
                </c:pt>
                <c:pt idx="40">
                  <c:v>49999.99992</c:v>
                </c:pt>
                <c:pt idx="41">
                  <c:v>60000.00000000001</c:v>
                </c:pt>
                <c:pt idx="42">
                  <c:v>70000.00008</c:v>
                </c:pt>
                <c:pt idx="43">
                  <c:v>79999.99991999999</c:v>
                </c:pt>
                <c:pt idx="44">
                  <c:v>90000</c:v>
                </c:pt>
                <c:pt idx="45">
                  <c:v>100000.00008</c:v>
                </c:pt>
              </c:numCache>
            </c:numRef>
          </c:xVal>
          <c:yVal>
            <c:numRef>
              <c:f>'coulson_6bt_curve2'!$H$4:$H$49</c:f>
              <c:numCache>
                <c:formatCode>General</c:formatCode>
                <c:ptCount val="46"/>
                <c:pt idx="0">
                  <c:v>43876.87706731918</c:v>
                </c:pt>
                <c:pt idx="1">
                  <c:v>11147.96485458825</c:v>
                </c:pt>
                <c:pt idx="2">
                  <c:v>5056.380846176132</c:v>
                </c:pt>
                <c:pt idx="3">
                  <c:v>2892.3987020674367</c:v>
                </c:pt>
                <c:pt idx="4">
                  <c:v>1868.9548768639252</c:v>
                </c:pt>
                <c:pt idx="5">
                  <c:v>1317.3981236385966</c:v>
                </c:pt>
                <c:pt idx="6">
                  <c:v>988.9205073860825</c:v>
                </c:pt>
                <c:pt idx="7">
                  <c:v>773.8966954062649</c:v>
                </c:pt>
                <c:pt idx="8">
                  <c:v>618.2428554919887</c:v>
                </c:pt>
                <c:pt idx="9">
                  <c:v>504.4862066472373</c:v>
                </c:pt>
                <c:pt idx="10">
                  <c:v>145.61136960964683</c:v>
                </c:pt>
                <c:pt idx="11">
                  <c:v>72.35420296360584</c:v>
                </c:pt>
                <c:pt idx="12">
                  <c:v>45.85831017177242</c:v>
                </c:pt>
                <c:pt idx="13">
                  <c:v>31.449524773204896</c:v>
                </c:pt>
                <c:pt idx="14">
                  <c:v>23.363719744186216</c:v>
                </c:pt>
                <c:pt idx="15">
                  <c:v>19.25627634563124</c:v>
                </c:pt>
                <c:pt idx="16">
                  <c:v>15.628751318138134</c:v>
                </c:pt>
                <c:pt idx="17">
                  <c:v>12.712384270686886</c:v>
                </c:pt>
                <c:pt idx="18">
                  <c:v>11.755753633170473</c:v>
                </c:pt>
                <c:pt idx="19">
                  <c:v>4.62948208607171</c:v>
                </c:pt>
                <c:pt idx="20">
                  <c:v>3.388232620194396</c:v>
                </c:pt>
                <c:pt idx="21">
                  <c:v>2.7603087340955645</c:v>
                </c:pt>
                <c:pt idx="22">
                  <c:v>2.4041264283693042</c:v>
                </c:pt>
                <c:pt idx="23">
                  <c:v>2.245430975877718</c:v>
                </c:pt>
                <c:pt idx="24">
                  <c:v>2.148143213118348</c:v>
                </c:pt>
                <c:pt idx="25">
                  <c:v>2.0380659899142377</c:v>
                </c:pt>
                <c:pt idx="26">
                  <c:v>2.0600751076767487</c:v>
                </c:pt>
                <c:pt idx="27">
                  <c:v>2.070858903695556</c:v>
                </c:pt>
                <c:pt idx="28">
                  <c:v>2.265344971891726</c:v>
                </c:pt>
                <c:pt idx="29">
                  <c:v>2.4057077822066586</c:v>
                </c:pt>
                <c:pt idx="30">
                  <c:v>2.448178901497266</c:v>
                </c:pt>
                <c:pt idx="31">
                  <c:v>2.586431083788504</c:v>
                </c:pt>
                <c:pt idx="32">
                  <c:v>2.638550660424822</c:v>
                </c:pt>
                <c:pt idx="33">
                  <c:v>2.6005204380199674</c:v>
                </c:pt>
                <c:pt idx="34">
                  <c:v>2.6018756434772525</c:v>
                </c:pt>
                <c:pt idx="35">
                  <c:v>2.57628179136906</c:v>
                </c:pt>
                <c:pt idx="36">
                  <c:v>2.5949882069258403</c:v>
                </c:pt>
                <c:pt idx="37">
                  <c:v>2.5560724729583018</c:v>
                </c:pt>
                <c:pt idx="38">
                  <c:v>2.632495924407408</c:v>
                </c:pt>
                <c:pt idx="39">
                  <c:v>2.636280928974023</c:v>
                </c:pt>
                <c:pt idx="40">
                  <c:v>2.5829683720859293</c:v>
                </c:pt>
                <c:pt idx="41">
                  <c:v>2.636986700839697</c:v>
                </c:pt>
                <c:pt idx="42">
                  <c:v>2.6190989701166902</c:v>
                </c:pt>
                <c:pt idx="43">
                  <c:v>2.5827195871868427</c:v>
                </c:pt>
                <c:pt idx="44">
                  <c:v>2.6354361086772116</c:v>
                </c:pt>
                <c:pt idx="45">
                  <c:v>2.611829839562311</c:v>
                </c:pt>
              </c:numCache>
            </c:numRef>
          </c:yVal>
          <c:smooth val="1"/>
        </c:ser>
        <c:ser>
          <c:idx val="2"/>
          <c:order val="2"/>
          <c:tx>
            <c:v>6BDT - Honey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9"/>
            <c:spPr bwMode="auto">
              <a:prstGeom prst="rect">
                <a:avLst/>
              </a:prstGeom>
              <a:solidFill>
                <a:schemeClr val="bg1"/>
              </a:solidFill>
              <a:ln w="9525">
                <a:solidFill>
                  <a:srgbClr val="0070C0"/>
                </a:solidFill>
              </a:ln>
              <a:effectLst/>
            </c:spPr>
          </c:marker>
          <c:dLbls>
            <c:dLbl>
              <c:idx val="21"/>
              <c:layout>
                <c:manualLayout>
                  <c:x val="-0.075240"/>
                  <c:y val="0.093362"/>
                  <c:w val="0.164002"/>
                  <c:h val="0.053616"/>
                </c:manualLayout>
              </c:layout>
              <c:numFmt formatCode="#,##0.00" sourceLinked="0"/>
              <c:showBubbleSize val="0"/>
              <c:showCatName val="1"/>
              <c:showLegendKey val="0"/>
              <c:showPercent val="0"/>
              <c:showSerName val="0"/>
              <c:showVal val="1"/>
              <c:spPr bwMode="auto">
                <a:xfrm>
                  <a:off x="1063760" y="2286803"/>
                  <a:ext cx="1106447" cy="164101"/>
                </a:xfrm>
                <a:prstGeom prst="rect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rgbClr val="0070C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CMU Serif"/>
                      <a:cs typeface="Helvetica"/>
                    </a:defRPr>
                  </a:pPr>
                  <a:endParaRPr lang="en-US"/>
                </a:p>
              </c:txPr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ysClr val="window" lastClr="ffffff"/>
              </a:solidFill>
              <a:ln>
                <a:solidFill>
                  <a:srgbClr val="0070C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endParaRPr lang="en-US"/>
              </a:p>
            </c:txPr>
          </c:dLbls>
          <c:xVal>
            <c:numRef>
              <c:f>'coulson_6bt_curve2'!$D$4:$D$25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3.0000000000000004</c:v>
                </c:pt>
                <c:pt idx="3">
                  <c:v>4</c:v>
                </c:pt>
                <c:pt idx="4">
                  <c:v>5.000000000000001</c:v>
                </c:pt>
                <c:pt idx="5">
                  <c:v>6.000000000000001</c:v>
                </c:pt>
                <c:pt idx="6">
                  <c:v>7</c:v>
                </c:pt>
                <c:pt idx="7">
                  <c:v>8</c:v>
                </c:pt>
                <c:pt idx="8">
                  <c:v>9.000000000000002</c:v>
                </c:pt>
                <c:pt idx="9">
                  <c:v>10.000000000000002</c:v>
                </c:pt>
                <c:pt idx="10">
                  <c:v>20.000000000000004</c:v>
                </c:pt>
                <c:pt idx="11">
                  <c:v>30.000000000000004</c:v>
                </c:pt>
                <c:pt idx="12">
                  <c:v>40.00000000000001</c:v>
                </c:pt>
                <c:pt idx="13">
                  <c:v>50</c:v>
                </c:pt>
                <c:pt idx="14">
                  <c:v>60.00000000000001</c:v>
                </c:pt>
                <c:pt idx="15">
                  <c:v>70</c:v>
                </c:pt>
                <c:pt idx="16">
                  <c:v>80.00000000000001</c:v>
                </c:pt>
                <c:pt idx="17">
                  <c:v>90.00000000000001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</c:numCache>
            </c:numRef>
          </c:xVal>
          <c:yVal>
            <c:numRef>
              <c:f>'coulson_6bt_curve2'!$E$4:$E$25</c:f>
              <c:numCache>
                <c:formatCode>General</c:formatCode>
                <c:ptCount val="22"/>
                <c:pt idx="0">
                  <c:v>56.72456422829382</c:v>
                </c:pt>
                <c:pt idx="1">
                  <c:v>28.651693156128005</c:v>
                </c:pt>
                <c:pt idx="2">
                  <c:v>19.03681520586731</c:v>
                </c:pt>
                <c:pt idx="3">
                  <c:v>14.398199338559273</c:v>
                </c:pt>
                <c:pt idx="4">
                  <c:v>11.669053212677586</c:v>
                </c:pt>
                <c:pt idx="5">
                  <c:v>9.872132209799434</c:v>
                </c:pt>
                <c:pt idx="6">
                  <c:v>8.599642390295273</c:v>
                </c:pt>
                <c:pt idx="7">
                  <c:v>7.65130442237509</c:v>
                </c:pt>
                <c:pt idx="8">
                  <c:v>6.902989297623057</c:v>
                </c:pt>
                <c:pt idx="9">
                  <c:v>6.297584273508539</c:v>
                </c:pt>
                <c:pt idx="10">
                  <c:v>3.860743300027753</c:v>
                </c:pt>
                <c:pt idx="11">
                  <c:v>3.2182507868297305</c:v>
                </c:pt>
                <c:pt idx="12">
                  <c:v>3.0294100819370695</c:v>
                </c:pt>
                <c:pt idx="13">
                  <c:v>2.926524456512791</c:v>
                </c:pt>
                <c:pt idx="14">
                  <c:v>2.852628170460286</c:v>
                </c:pt>
                <c:pt idx="15">
                  <c:v>2.8123665663207396</c:v>
                </c:pt>
                <c:pt idx="16">
                  <c:v>2.760800458598369</c:v>
                </c:pt>
                <c:pt idx="17">
                  <c:v>2.734612778896886</c:v>
                </c:pt>
                <c:pt idx="18">
                  <c:v>2.70888735294301</c:v>
                </c:pt>
                <c:pt idx="19">
                  <c:v>2.560159018468928</c:v>
                </c:pt>
                <c:pt idx="20">
                  <c:v>2.4778730278772154</c:v>
                </c:pt>
                <c:pt idx="21">
                  <c:v>2.457837744576513</c:v>
                </c:pt>
              </c:numCache>
            </c:numRef>
          </c:yVal>
          <c:smooth val="1"/>
        </c:ser>
        <c:ser>
          <c:idx val="3"/>
          <c:order val="3"/>
          <c:tx>
            <c:v>6BDT -Honey (extrapolated)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'coulson_6bt_curve2'!$AC$5:$AC$6</c:f>
              <c:numCache>
                <c:formatCode>General</c:formatCode>
                <c:ptCount val="2"/>
                <c:pt idx="0">
                  <c:v>400</c:v>
                </c:pt>
                <c:pt idx="1">
                  <c:v>100000</c:v>
                </c:pt>
              </c:numCache>
            </c:numRef>
          </c:xVal>
          <c:yVal>
            <c:numRef>
              <c:f>'coulson_6bt_curve2'!$AD$5:$AD$6</c:f>
              <c:numCache>
                <c:formatCode>General</c:formatCode>
                <c:ptCount val="2"/>
                <c:pt idx="0">
                  <c:v>2.46</c:v>
                </c:pt>
                <c:pt idx="1">
                  <c:v>2.46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.000000"/>
          <c:min val="10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500000"/>
        <c:crossBetween val="midCat"/>
      </c:valAx>
      <c:valAx>
        <c:axId val="1285908783"/>
        <c:scaling>
          <c:logBase val="10.000000"/>
          <c:orientation val="minMax"/>
          <c:max val="500.000000"/>
          <c:min val="0.5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409904"/>
          <c:y val="0.074346"/>
          <c:w val="0.499491"/>
          <c:h val="0.223221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5"/>
          <c:order val="5"/>
          <c:tx>
            <c:v>Stock Paddle (a)</c:v>
          </c:tx>
          <c:spPr bwMode="auto">
            <a:prstGeom prst="rect">
              <a:avLst/>
            </a:prstGeom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brown_paddle_curve!$E$5:$E$8</c:f>
              <c:numCache>
                <c:formatCode>General</c:formatCode>
                <c:ptCount val="4"/>
                <c:pt idx="0">
                  <c:v>3912.3862068965514</c:v>
                </c:pt>
                <c:pt idx="1">
                  <c:v>15035.144827586208</c:v>
                </c:pt>
                <c:pt idx="2">
                  <c:v>23377.213793103452</c:v>
                </c:pt>
                <c:pt idx="3">
                  <c:v>33544.82758620689</c:v>
                </c:pt>
              </c:numCache>
            </c:numRef>
          </c:xVal>
          <c:yVal>
            <c:numRef>
              <c:f>brown_paddle_curve!$F$5:$F$8</c:f>
              <c:numCache>
                <c:formatCode>General</c:formatCode>
                <c:ptCount val="4"/>
                <c:pt idx="0">
                  <c:v>105.15765398402837</c:v>
                </c:pt>
                <c:pt idx="1">
                  <c:v>8.646691801583</c:v>
                </c:pt>
                <c:pt idx="2">
                  <c:v>12.068640355151286</c:v>
                </c:pt>
                <c:pt idx="3">
                  <c:v>7.819039730943055</c:v>
                </c:pt>
              </c:numCache>
            </c:numRef>
          </c:yVal>
          <c:smooth val="1"/>
        </c:ser>
        <c:ser>
          <c:idx val="6"/>
          <c:order val="6"/>
          <c:tx>
            <c:v>Custom Paddle (b)</c:v>
          </c:tx>
          <c:spPr bwMode="auto">
            <a:prstGeom prst="rect">
              <a:avLst/>
            </a:prstGeom>
            <a:ln w="158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brown_paddle_curve!$H$5:$H$13</c:f>
              <c:numCache>
                <c:formatCode>General</c:formatCode>
                <c:ptCount val="9"/>
                <c:pt idx="0">
                  <c:v>3912.3862068965514</c:v>
                </c:pt>
                <c:pt idx="1">
                  <c:v>18371.972413793104</c:v>
                </c:pt>
                <c:pt idx="2">
                  <c:v>27270.17931034483</c:v>
                </c:pt>
                <c:pt idx="3">
                  <c:v>37517.24137931035</c:v>
                </c:pt>
                <c:pt idx="4">
                  <c:v>50317.24137931035</c:v>
                </c:pt>
                <c:pt idx="5">
                  <c:v>64441.37931034482</c:v>
                </c:pt>
                <c:pt idx="6">
                  <c:v>81213.79310344828</c:v>
                </c:pt>
                <c:pt idx="7">
                  <c:v>83862.06896551725</c:v>
                </c:pt>
                <c:pt idx="8">
                  <c:v>84303.44827586206</c:v>
                </c:pt>
              </c:numCache>
            </c:numRef>
          </c:xVal>
          <c:yVal>
            <c:numRef>
              <c:f>brown_paddle_curve!$I$5:$I$13</c:f>
              <c:numCache>
                <c:formatCode>General</c:formatCode>
                <c:ptCount val="9"/>
                <c:pt idx="0">
                  <c:v>70.10510265601881</c:v>
                </c:pt>
                <c:pt idx="1">
                  <c:v>1.5910187410423775</c:v>
                </c:pt>
                <c:pt idx="2">
                  <c:v>1.3042215013808325</c:v>
                </c:pt>
                <c:pt idx="3">
                  <c:v>0.679748423968933</c:v>
                </c:pt>
                <c:pt idx="4">
                  <c:v>0.5585911108560554</c:v>
                </c:pt>
                <c:pt idx="5">
                  <c:v>0.39809466299478796</c:v>
                </c:pt>
                <c:pt idx="6">
                  <c:v>0.39658466729135605</c:v>
                </c:pt>
                <c:pt idx="7">
                  <c:v>0.43955682811788005</c:v>
                </c:pt>
                <c:pt idx="8">
                  <c:v>0.4671988814783754</c:v>
                </c:pt>
              </c:numCache>
            </c:numRef>
          </c:yVal>
          <c:smooth val="1"/>
        </c:ser>
        <c:ser>
          <c:idx val="7"/>
          <c:order val="7"/>
          <c:tx>
            <c:v>Custom Blade (c)</c:v>
          </c:tx>
          <c:spPr bwMode="auto">
            <a:prstGeom prst="rect">
              <a:avLst/>
            </a:prstGeom>
            <a:ln w="15875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brown_paddle_curve!$K$5:$K$13</c:f>
              <c:numCache>
                <c:formatCode>General</c:formatCode>
                <c:ptCount val="9"/>
                <c:pt idx="0">
                  <c:v>7944.827586206897</c:v>
                </c:pt>
                <c:pt idx="1">
                  <c:v>16147.420689655175</c:v>
                </c:pt>
                <c:pt idx="2">
                  <c:v>24489.489655172416</c:v>
                </c:pt>
                <c:pt idx="3">
                  <c:v>36634.482758620696</c:v>
                </c:pt>
                <c:pt idx="4">
                  <c:v>48551.724137931036</c:v>
                </c:pt>
                <c:pt idx="5">
                  <c:v>64882.75862068965</c:v>
                </c:pt>
                <c:pt idx="6">
                  <c:v>76800</c:v>
                </c:pt>
                <c:pt idx="7">
                  <c:v>79889.6551724138</c:v>
                </c:pt>
                <c:pt idx="8">
                  <c:v>80331.03448275862</c:v>
                </c:pt>
              </c:numCache>
            </c:numRef>
          </c:xVal>
          <c:yVal>
            <c:numRef>
              <c:f>brown_paddle_curve!$L$5:$L$13</c:f>
              <c:numCache>
                <c:formatCode>General</c:formatCode>
                <c:ptCount val="9"/>
                <c:pt idx="0">
                  <c:v>7.953255998893478</c:v>
                </c:pt>
                <c:pt idx="1">
                  <c:v>2.1438962594282587</c:v>
                </c:pt>
                <c:pt idx="2">
                  <c:v>0.8361062175233278</c:v>
                </c:pt>
                <c:pt idx="3">
                  <c:v>0.35650126434578233</c:v>
                </c:pt>
                <c:pt idx="4">
                  <c:v>0.3053831415276819</c:v>
                </c:pt>
                <c:pt idx="5">
                  <c:v>0.2251772402646277</c:v>
                </c:pt>
                <c:pt idx="6">
                  <c:v>0.20273988162681006</c:v>
                </c:pt>
                <c:pt idx="7">
                  <c:v>0.22416666749623648</c:v>
                </c:pt>
                <c:pt idx="8">
                  <c:v>0.22231412477762175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8621"/>
          <c:y val="0.581398"/>
          <c:w val="0.380690"/>
          <c:h val="0.215619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'EXPT-174mm_scaledown'!$N$10:$N$33</c:f>
              <c:numCache>
                <c:formatCode>0.00E+00</c:formatCode>
                <c:ptCount val="24"/>
                <c:pt idx="0">
                  <c:v>15186.227812482433</c:v>
                </c:pt>
                <c:pt idx="1">
                  <c:v>25338.65944131147</c:v>
                </c:pt>
                <c:pt idx="2">
                  <c:v>34670.978208758774</c:v>
                </c:pt>
                <c:pt idx="3">
                  <c:v>42278.23199192037</c:v>
                </c:pt>
                <c:pt idx="4">
                  <c:v>48075.581529274</c:v>
                </c:pt>
                <c:pt idx="5">
                  <c:v>54721.3236818501</c:v>
                </c:pt>
                <c:pt idx="6">
                  <c:v>59330.92355789227</c:v>
                </c:pt>
                <c:pt idx="7">
                  <c:v>64562.6780184309</c:v>
                </c:pt>
                <c:pt idx="8">
                  <c:v>70190.34903274005</c:v>
                </c:pt>
                <c:pt idx="9">
                  <c:v>72424.44958615924</c:v>
                </c:pt>
                <c:pt idx="10">
                  <c:v>76864.3709391569</c:v>
                </c:pt>
                <c:pt idx="11">
                  <c:v>79126.75124641685</c:v>
                </c:pt>
                <c:pt idx="12">
                  <c:v>81671.9290920843</c:v>
                </c:pt>
                <c:pt idx="13">
                  <c:v>83623.23210709599</c:v>
                </c:pt>
                <c:pt idx="14">
                  <c:v>76355.3353700234</c:v>
                </c:pt>
                <c:pt idx="15">
                  <c:v>88374.2307523419</c:v>
                </c:pt>
                <c:pt idx="16">
                  <c:v>90268.9742596721</c:v>
                </c:pt>
                <c:pt idx="17">
                  <c:v>91541.56318250584</c:v>
                </c:pt>
                <c:pt idx="18">
                  <c:v>92842.43185918032</c:v>
                </c:pt>
                <c:pt idx="19">
                  <c:v>94312.97905889928</c:v>
                </c:pt>
                <c:pt idx="20">
                  <c:v>95557.28822789223</c:v>
                </c:pt>
                <c:pt idx="21">
                  <c:v>94228.13979737702</c:v>
                </c:pt>
                <c:pt idx="22">
                  <c:v>95500.72872021075</c:v>
                </c:pt>
                <c:pt idx="23">
                  <c:v>95670.40724325526</c:v>
                </c:pt>
              </c:numCache>
            </c:numRef>
          </c:xVal>
          <c:yVal>
            <c:numRef>
              <c:f>'EXPT-174mm_scaledown'!$O$10:$O$33</c:f>
              <c:numCache>
                <c:formatCode>General</c:formatCode>
                <c:ptCount val="24"/>
                <c:pt idx="0">
                  <c:v>12.84162791511838</c:v>
                </c:pt>
                <c:pt idx="1">
                  <c:v>8.766110849459599</c:v>
                </c:pt>
                <c:pt idx="2">
                  <c:v>8.374743519739887</c:v>
                </c:pt>
                <c:pt idx="3">
                  <c:v>8.459130963398861</c:v>
                </c:pt>
                <c:pt idx="4">
                  <c:v>8.979069778023064</c:v>
                </c:pt>
                <c:pt idx="5">
                  <c:v>9.60773685400231</c:v>
                </c:pt>
                <c:pt idx="6">
                  <c:v>10.076848968450534</c:v>
                </c:pt>
                <c:pt idx="7">
                  <c:v>10.477060727356958</c:v>
                </c:pt>
                <c:pt idx="8">
                  <c:v>10.615858412930777</c:v>
                </c:pt>
                <c:pt idx="9">
                  <c:v>11.479760889526682</c:v>
                </c:pt>
                <c:pt idx="10">
                  <c:v>11.731997197414646</c:v>
                </c:pt>
                <c:pt idx="11">
                  <c:v>12.71724097218476</c:v>
                </c:pt>
                <c:pt idx="12">
                  <c:v>13.279604164605223</c:v>
                </c:pt>
                <c:pt idx="13">
                  <c:v>14.409325557373394</c:v>
                </c:pt>
                <c:pt idx="14">
                  <c:v>21.17750539504146</c:v>
                </c:pt>
                <c:pt idx="15">
                  <c:v>15.332508842682198</c:v>
                </c:pt>
                <c:pt idx="16">
                  <c:v>15.983685081252478</c:v>
                </c:pt>
                <c:pt idx="17">
                  <c:v>16.824609794121336</c:v>
                </c:pt>
                <c:pt idx="18">
                  <c:v>17.55865386049434</c:v>
                </c:pt>
                <c:pt idx="19">
                  <c:v>18.198019648468694</c:v>
                </c:pt>
                <c:pt idx="20">
                  <c:v>18.8245843190331</c:v>
                </c:pt>
                <c:pt idx="21">
                  <c:v>20.72367564911478</c:v>
                </c:pt>
                <c:pt idx="22">
                  <c:v>20.91465014792169</c:v>
                </c:pt>
                <c:pt idx="23">
                  <c:v>21.925176672067455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'EXPT-174mm_scaledown'!$N$10:$N$33</c:f>
              <c:numCache>
                <c:formatCode>0.00E+00</c:formatCode>
                <c:ptCount val="24"/>
                <c:pt idx="0">
                  <c:v>15186.227812482433</c:v>
                </c:pt>
                <c:pt idx="1">
                  <c:v>25338.65944131147</c:v>
                </c:pt>
                <c:pt idx="2">
                  <c:v>34670.978208758774</c:v>
                </c:pt>
                <c:pt idx="3">
                  <c:v>42278.23199192037</c:v>
                </c:pt>
                <c:pt idx="4">
                  <c:v>48075.581529274</c:v>
                </c:pt>
                <c:pt idx="5">
                  <c:v>54721.3236818501</c:v>
                </c:pt>
                <c:pt idx="6">
                  <c:v>59330.92355789227</c:v>
                </c:pt>
                <c:pt idx="7">
                  <c:v>64562.6780184309</c:v>
                </c:pt>
                <c:pt idx="8">
                  <c:v>70190.34903274005</c:v>
                </c:pt>
                <c:pt idx="9">
                  <c:v>72424.44958615924</c:v>
                </c:pt>
                <c:pt idx="10">
                  <c:v>76864.3709391569</c:v>
                </c:pt>
                <c:pt idx="11">
                  <c:v>79126.75124641685</c:v>
                </c:pt>
                <c:pt idx="12">
                  <c:v>81671.9290920843</c:v>
                </c:pt>
                <c:pt idx="13">
                  <c:v>83623.23210709599</c:v>
                </c:pt>
                <c:pt idx="14">
                  <c:v>76355.3353700234</c:v>
                </c:pt>
                <c:pt idx="15">
                  <c:v>88374.2307523419</c:v>
                </c:pt>
                <c:pt idx="16">
                  <c:v>90268.9742596721</c:v>
                </c:pt>
                <c:pt idx="17">
                  <c:v>91541.56318250584</c:v>
                </c:pt>
                <c:pt idx="18">
                  <c:v>92842.43185918032</c:v>
                </c:pt>
                <c:pt idx="19">
                  <c:v>94312.97905889928</c:v>
                </c:pt>
                <c:pt idx="20">
                  <c:v>95557.28822789223</c:v>
                </c:pt>
                <c:pt idx="21">
                  <c:v>94228.13979737702</c:v>
                </c:pt>
                <c:pt idx="22">
                  <c:v>95500.72872021075</c:v>
                </c:pt>
                <c:pt idx="23">
                  <c:v>95670.40724325526</c:v>
                </c:pt>
              </c:numCache>
            </c:numRef>
          </c:xVal>
          <c:yVal>
            <c:numRef>
              <c:f>'EXPT-174mm_scaledown'!$P$10:$P$33</c:f>
              <c:numCache>
                <c:formatCode>General</c:formatCode>
                <c:ptCount val="24"/>
                <c:pt idx="0">
                  <c:v>13.368463932148876</c:v>
                </c:pt>
                <c:pt idx="1">
                  <c:v>8.78217811462842</c:v>
                </c:pt>
                <c:pt idx="2">
                  <c:v>8.378986231214645</c:v>
                </c:pt>
                <c:pt idx="3">
                  <c:v>8.467269634199484</c:v>
                </c:pt>
                <c:pt idx="4">
                  <c:v>8.951393970577799</c:v>
                </c:pt>
                <c:pt idx="5">
                  <c:v>9.472071996898915</c:v>
                </c:pt>
                <c:pt idx="6">
                  <c:v>10.065032827742325</c:v>
                </c:pt>
                <c:pt idx="7">
                  <c:v>7.623400771780941</c:v>
                </c:pt>
                <c:pt idx="8">
                  <c:v>12.937896804425131</c:v>
                </c:pt>
                <c:pt idx="9">
                  <c:v>11.468529038854689</c:v>
                </c:pt>
                <c:pt idx="10">
                  <c:v>11.731692470214714</c:v>
                </c:pt>
                <c:pt idx="11">
                  <c:v>12.708585644360188</c:v>
                </c:pt>
                <c:pt idx="12">
                  <c:v>13.273253663144997</c:v>
                </c:pt>
                <c:pt idx="13">
                  <c:v>14.403830029925418</c:v>
                </c:pt>
                <c:pt idx="14">
                  <c:v>21.159220637580095</c:v>
                </c:pt>
                <c:pt idx="15">
                  <c:v>15.330141855301836</c:v>
                </c:pt>
                <c:pt idx="16">
                  <c:v>15.980640943093308</c:v>
                </c:pt>
                <c:pt idx="17">
                  <c:v>16.81340006899566</c:v>
                </c:pt>
                <c:pt idx="18">
                  <c:v>17.554679086572975</c:v>
                </c:pt>
                <c:pt idx="19">
                  <c:v>18.19538949278993</c:v>
                </c:pt>
                <c:pt idx="20">
                  <c:v>18.830520693329824</c:v>
                </c:pt>
                <c:pt idx="21">
                  <c:v>20.729391257696424</c:v>
                </c:pt>
                <c:pt idx="22">
                  <c:v>20.907019544396526</c:v>
                </c:pt>
                <c:pt idx="23">
                  <c:v>21.915892109316147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'EXPT-174mm_scaledown'!$N$10:$N$33</c:f>
              <c:numCache>
                <c:formatCode>0.00E+00</c:formatCode>
                <c:ptCount val="24"/>
                <c:pt idx="0">
                  <c:v>15186.227812482433</c:v>
                </c:pt>
                <c:pt idx="1">
                  <c:v>25338.65944131147</c:v>
                </c:pt>
                <c:pt idx="2">
                  <c:v>34670.978208758774</c:v>
                </c:pt>
                <c:pt idx="3">
                  <c:v>42278.23199192037</c:v>
                </c:pt>
                <c:pt idx="4">
                  <c:v>48075.581529274</c:v>
                </c:pt>
                <c:pt idx="5">
                  <c:v>54721.3236818501</c:v>
                </c:pt>
                <c:pt idx="6">
                  <c:v>59330.92355789227</c:v>
                </c:pt>
                <c:pt idx="7">
                  <c:v>64562.6780184309</c:v>
                </c:pt>
                <c:pt idx="8">
                  <c:v>70190.34903274005</c:v>
                </c:pt>
                <c:pt idx="9">
                  <c:v>72424.44958615924</c:v>
                </c:pt>
                <c:pt idx="10">
                  <c:v>76864.3709391569</c:v>
                </c:pt>
                <c:pt idx="11">
                  <c:v>79126.75124641685</c:v>
                </c:pt>
                <c:pt idx="12">
                  <c:v>81671.9290920843</c:v>
                </c:pt>
                <c:pt idx="13">
                  <c:v>83623.23210709599</c:v>
                </c:pt>
                <c:pt idx="14">
                  <c:v>76355.3353700234</c:v>
                </c:pt>
                <c:pt idx="15">
                  <c:v>88374.2307523419</c:v>
                </c:pt>
                <c:pt idx="16">
                  <c:v>90268.9742596721</c:v>
                </c:pt>
                <c:pt idx="17">
                  <c:v>91541.56318250584</c:v>
                </c:pt>
                <c:pt idx="18">
                  <c:v>92842.43185918032</c:v>
                </c:pt>
                <c:pt idx="19">
                  <c:v>94312.97905889928</c:v>
                </c:pt>
                <c:pt idx="20">
                  <c:v>95557.28822789223</c:v>
                </c:pt>
                <c:pt idx="21">
                  <c:v>94228.13979737702</c:v>
                </c:pt>
                <c:pt idx="22">
                  <c:v>95500.72872021075</c:v>
                </c:pt>
                <c:pt idx="23">
                  <c:v>95670.40724325526</c:v>
                </c:pt>
              </c:numCache>
            </c:numRef>
          </c:xVal>
          <c:yVal>
            <c:numRef>
              <c:f>'EXPT-174mm_scaledown'!$Q$10:$Q$33</c:f>
              <c:numCache>
                <c:formatCode>General</c:formatCode>
                <c:ptCount val="24"/>
                <c:pt idx="0">
                  <c:v>5.81972897203248</c:v>
                </c:pt>
                <c:pt idx="1">
                  <c:v>3.66322703612131</c:v>
                </c:pt>
                <c:pt idx="2">
                  <c:v>3.1262839583766198</c:v>
                </c:pt>
                <c:pt idx="3">
                  <c:v>2.9319968779033543</c:v>
                </c:pt>
                <c:pt idx="4">
                  <c:v>2.862032383875095</c:v>
                </c:pt>
                <c:pt idx="5">
                  <c:v>2.8301771599872456</c:v>
                </c:pt>
                <c:pt idx="6">
                  <c:v>2.8287106272777587</c:v>
                </c:pt>
                <c:pt idx="7">
                  <c:v>2.0331233938739817</c:v>
                </c:pt>
                <c:pt idx="8">
                  <c:v>3.3184021972347524</c:v>
                </c:pt>
                <c:pt idx="9">
                  <c:v>2.753729763627068</c:v>
                </c:pt>
                <c:pt idx="10">
                  <c:v>2.708740843111421</c:v>
                </c:pt>
                <c:pt idx="11">
                  <c:v>2.7796125091866624</c:v>
                </c:pt>
                <c:pt idx="12">
                  <c:v>2.772912627230986</c:v>
                </c:pt>
                <c:pt idx="13">
                  <c:v>2.858881351674933</c:v>
                </c:pt>
                <c:pt idx="14">
                  <c:v>3.579214232902967</c:v>
                </c:pt>
                <c:pt idx="15">
                  <c:v>2.8068946525138156</c:v>
                </c:pt>
                <c:pt idx="16">
                  <c:v>2.8134399354593955</c:v>
                </c:pt>
                <c:pt idx="17">
                  <c:v>2.841773684108025</c:v>
                </c:pt>
                <c:pt idx="18">
                  <c:v>2.8509304010572047</c:v>
                </c:pt>
                <c:pt idx="19">
                  <c:v>2.8475045865623643</c:v>
                </c:pt>
                <c:pt idx="20">
                  <c:v>2.8452222929579234</c:v>
                </c:pt>
                <c:pt idx="21">
                  <c:v>2.9483701045338386</c:v>
                </c:pt>
                <c:pt idx="22">
                  <c:v>2.8829306974496216</c:v>
                </c:pt>
                <c:pt idx="23">
                  <c:v>2.925782674554685</c:v>
                </c:pt>
              </c:numCache>
            </c:numRef>
          </c:yVal>
          <c:smooth val="1"/>
        </c:ser>
        <c:ser>
          <c:idx val="11"/>
          <c:order val="11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'EXPT-174mm_scaledown'!$B$60:$B$114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'EXPT-174mm_scaledown'!$I$60:$I$114</c:f>
              <c:numCache>
                <c:formatCode>0.00E+00</c:formatCode>
                <c:ptCount val="55"/>
                <c:pt idx="0">
                  <c:v>1888.6017632877126</c:v>
                </c:pt>
                <c:pt idx="1">
                  <c:v>490.1882990233789</c:v>
                </c:pt>
                <c:pt idx="2">
                  <c:v>226.50590546598247</c:v>
                </c:pt>
                <c:pt idx="3">
                  <c:v>133.61791507821408</c:v>
                </c:pt>
                <c:pt idx="4">
                  <c:v>88.07862376398417</c:v>
                </c:pt>
                <c:pt idx="5">
                  <c:v>62.70369167508113</c:v>
                </c:pt>
                <c:pt idx="6">
                  <c:v>47.408096529315934</c:v>
                </c:pt>
                <c:pt idx="7">
                  <c:v>36.73771233288857</c:v>
                </c:pt>
                <c:pt idx="8">
                  <c:v>30.485524864252564</c:v>
                </c:pt>
                <c:pt idx="9">
                  <c:v>25.386417968526416</c:v>
                </c:pt>
                <c:pt idx="10">
                  <c:v>8.511896487667785</c:v>
                </c:pt>
                <c:pt idx="11">
                  <c:v>4.544718593140936</c:v>
                </c:pt>
                <c:pt idx="12">
                  <c:v>3.484372598943487</c:v>
                </c:pt>
                <c:pt idx="13">
                  <c:v>2.744096405611262</c:v>
                </c:pt>
                <c:pt idx="14">
                  <c:v>2.3838226897404695</c:v>
                </c:pt>
                <c:pt idx="15">
                  <c:v>2.159355019276254</c:v>
                </c:pt>
                <c:pt idx="16">
                  <c:v>1.960412537751674</c:v>
                </c:pt>
                <c:pt idx="17">
                  <c:v>1.822895038744405</c:v>
                </c:pt>
                <c:pt idx="18">
                  <c:v>1.7473740043501413</c:v>
                </c:pt>
                <c:pt idx="19">
                  <c:v>1.4032337104887809</c:v>
                </c:pt>
                <c:pt idx="20">
                  <c:v>1.6144710603701438</c:v>
                </c:pt>
                <c:pt idx="21">
                  <c:v>1.635209856060752</c:v>
                </c:pt>
                <c:pt idx="22">
                  <c:v>1.634693446501057</c:v>
                </c:pt>
                <c:pt idx="23">
                  <c:v>1.7473429108902123</c:v>
                </c:pt>
                <c:pt idx="24">
                  <c:v>1.6930829358388366</c:v>
                </c:pt>
                <c:pt idx="25">
                  <c:v>1.7144449828146926</c:v>
                </c:pt>
                <c:pt idx="26">
                  <c:v>1.7609303785378978</c:v>
                </c:pt>
                <c:pt idx="27">
                  <c:v>1.7916552680267313</c:v>
                </c:pt>
                <c:pt idx="28">
                  <c:v>1.8915696455167594</c:v>
                </c:pt>
                <c:pt idx="29">
                  <c:v>1.7881650657769312</c:v>
                </c:pt>
                <c:pt idx="30">
                  <c:v>1.8704792437930131</c:v>
                </c:pt>
                <c:pt idx="31">
                  <c:v>1.7733422078403558</c:v>
                </c:pt>
                <c:pt idx="32">
                  <c:v>1.8840390290384739</c:v>
                </c:pt>
                <c:pt idx="33">
                  <c:v>1.7943278087657848</c:v>
                </c:pt>
                <c:pt idx="34">
                  <c:v>1.8232461163066793</c:v>
                </c:pt>
                <c:pt idx="35">
                  <c:v>1.8227729080567874</c:v>
                </c:pt>
                <c:pt idx="36">
                  <c:v>1.8077311628052746</c:v>
                </c:pt>
                <c:pt idx="37">
                  <c:v>1.7741964038738292</c:v>
                </c:pt>
                <c:pt idx="38">
                  <c:v>1.859894641570583</c:v>
                </c:pt>
                <c:pt idx="39">
                  <c:v>1.7632036992293778</c:v>
                </c:pt>
                <c:pt idx="40">
                  <c:v>1.7993845913316031</c:v>
                </c:pt>
                <c:pt idx="41">
                  <c:v>1.838153974953462</c:v>
                </c:pt>
                <c:pt idx="42">
                  <c:v>1.7695223019036481</c:v>
                </c:pt>
                <c:pt idx="43">
                  <c:v>1.815378586415266</c:v>
                </c:pt>
                <c:pt idx="44">
                  <c:v>1.8265716422209348</c:v>
                </c:pt>
                <c:pt idx="45">
                  <c:v>1.7708136333818152</c:v>
                </c:pt>
                <c:pt idx="46">
                  <c:v>1.7114118720409601</c:v>
                </c:pt>
                <c:pt idx="47">
                  <c:v>1.896471115117101</c:v>
                </c:pt>
                <c:pt idx="48">
                  <c:v>1.8992987308180467</c:v>
                </c:pt>
                <c:pt idx="49">
                  <c:v>1.8470963587148195</c:v>
                </c:pt>
                <c:pt idx="50">
                  <c:v>1.8091416317555082</c:v>
                </c:pt>
                <c:pt idx="51">
                  <c:v>1.802259982681161</c:v>
                </c:pt>
                <c:pt idx="52">
                  <c:v>1.8175502518708824</c:v>
                </c:pt>
                <c:pt idx="53">
                  <c:v>1.8027618109491366</c:v>
                </c:pt>
                <c:pt idx="54">
                  <c:v>1.823189548288129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8621"/>
          <c:y val="0.581398"/>
          <c:w val="0.277891"/>
          <c:h val="0.221970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 (2)'!$N$10:$N$33</c:f>
              <c:numCache>
                <c:formatCode>0.00E+00</c:formatCode>
                <c:ptCount val="24"/>
                <c:pt idx="0">
                  <c:v>15186.227812482433</c:v>
                </c:pt>
                <c:pt idx="1">
                  <c:v>25338.65944131147</c:v>
                </c:pt>
                <c:pt idx="2">
                  <c:v>34670.978208758774</c:v>
                </c:pt>
                <c:pt idx="3">
                  <c:v>42278.23199192037</c:v>
                </c:pt>
                <c:pt idx="4">
                  <c:v>48075.581529274</c:v>
                </c:pt>
                <c:pt idx="5">
                  <c:v>54721.3236818501</c:v>
                </c:pt>
                <c:pt idx="6">
                  <c:v>59330.92355789227</c:v>
                </c:pt>
                <c:pt idx="7">
                  <c:v>64562.6780184309</c:v>
                </c:pt>
                <c:pt idx="8">
                  <c:v>70190.34903274005</c:v>
                </c:pt>
                <c:pt idx="9">
                  <c:v>72424.44958615924</c:v>
                </c:pt>
                <c:pt idx="10">
                  <c:v>76864.3709391569</c:v>
                </c:pt>
                <c:pt idx="11">
                  <c:v>79126.75124641685</c:v>
                </c:pt>
                <c:pt idx="12">
                  <c:v>81671.9290920843</c:v>
                </c:pt>
                <c:pt idx="13">
                  <c:v>83623.23210709599</c:v>
                </c:pt>
                <c:pt idx="14">
                  <c:v>76355.3353700234</c:v>
                </c:pt>
                <c:pt idx="15">
                  <c:v>88374.2307523419</c:v>
                </c:pt>
                <c:pt idx="16">
                  <c:v>90268.9742596721</c:v>
                </c:pt>
                <c:pt idx="17">
                  <c:v>91541.56318250584</c:v>
                </c:pt>
                <c:pt idx="18">
                  <c:v>92842.43185918032</c:v>
                </c:pt>
                <c:pt idx="19">
                  <c:v>94312.97905889928</c:v>
                </c:pt>
                <c:pt idx="20">
                  <c:v>95557.28822789223</c:v>
                </c:pt>
                <c:pt idx="21">
                  <c:v>94228.13979737702</c:v>
                </c:pt>
                <c:pt idx="22">
                  <c:v>95500.72872021075</c:v>
                </c:pt>
                <c:pt idx="23">
                  <c:v>95670.40724325526</c:v>
                </c:pt>
              </c:numCache>
            </c:numRef>
          </c:xVal>
          <c:yVal>
            <c:numRef>
              <c:f>'EXPT-174mm_scaledown (2)'!$O$10:$O$33</c:f>
              <c:numCache>
                <c:formatCode>General</c:formatCode>
                <c:ptCount val="24"/>
                <c:pt idx="0">
                  <c:v>12.84162791511838</c:v>
                </c:pt>
                <c:pt idx="1">
                  <c:v>8.766110849459599</c:v>
                </c:pt>
                <c:pt idx="2">
                  <c:v>8.374743519739887</c:v>
                </c:pt>
                <c:pt idx="3">
                  <c:v>8.459130963398861</c:v>
                </c:pt>
                <c:pt idx="4">
                  <c:v>8.979069778023064</c:v>
                </c:pt>
                <c:pt idx="5">
                  <c:v>9.60773685400231</c:v>
                </c:pt>
                <c:pt idx="6">
                  <c:v>10.076848968450534</c:v>
                </c:pt>
                <c:pt idx="7">
                  <c:v>10.477060727356958</c:v>
                </c:pt>
                <c:pt idx="8">
                  <c:v>10.615858412930777</c:v>
                </c:pt>
                <c:pt idx="9">
                  <c:v>11.479760889526682</c:v>
                </c:pt>
                <c:pt idx="10">
                  <c:v>11.731997197414646</c:v>
                </c:pt>
                <c:pt idx="11">
                  <c:v>12.71724097218476</c:v>
                </c:pt>
                <c:pt idx="12">
                  <c:v>13.279604164605223</c:v>
                </c:pt>
                <c:pt idx="13">
                  <c:v>14.409325557373394</c:v>
                </c:pt>
                <c:pt idx="14">
                  <c:v>21.17750539504146</c:v>
                </c:pt>
                <c:pt idx="15">
                  <c:v>15.332508842682198</c:v>
                </c:pt>
                <c:pt idx="16">
                  <c:v>15.983685081252478</c:v>
                </c:pt>
                <c:pt idx="17">
                  <c:v>16.824609794121336</c:v>
                </c:pt>
                <c:pt idx="18">
                  <c:v>17.55865386049434</c:v>
                </c:pt>
                <c:pt idx="19">
                  <c:v>18.198019648468694</c:v>
                </c:pt>
                <c:pt idx="20">
                  <c:v>18.8245843190331</c:v>
                </c:pt>
                <c:pt idx="21">
                  <c:v>20.72367564911478</c:v>
                </c:pt>
                <c:pt idx="22">
                  <c:v>20.91465014792169</c:v>
                </c:pt>
                <c:pt idx="23">
                  <c:v>21.925176672067455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 (2)'!$N$10:$N$33</c:f>
              <c:numCache>
                <c:formatCode>0.00E+00</c:formatCode>
                <c:ptCount val="24"/>
                <c:pt idx="0">
                  <c:v>15186.227812482433</c:v>
                </c:pt>
                <c:pt idx="1">
                  <c:v>25338.65944131147</c:v>
                </c:pt>
                <c:pt idx="2">
                  <c:v>34670.978208758774</c:v>
                </c:pt>
                <c:pt idx="3">
                  <c:v>42278.23199192037</c:v>
                </c:pt>
                <c:pt idx="4">
                  <c:v>48075.581529274</c:v>
                </c:pt>
                <c:pt idx="5">
                  <c:v>54721.3236818501</c:v>
                </c:pt>
                <c:pt idx="6">
                  <c:v>59330.92355789227</c:v>
                </c:pt>
                <c:pt idx="7">
                  <c:v>64562.6780184309</c:v>
                </c:pt>
                <c:pt idx="8">
                  <c:v>70190.34903274005</c:v>
                </c:pt>
                <c:pt idx="9">
                  <c:v>72424.44958615924</c:v>
                </c:pt>
                <c:pt idx="10">
                  <c:v>76864.3709391569</c:v>
                </c:pt>
                <c:pt idx="11">
                  <c:v>79126.75124641685</c:v>
                </c:pt>
                <c:pt idx="12">
                  <c:v>81671.9290920843</c:v>
                </c:pt>
                <c:pt idx="13">
                  <c:v>83623.23210709599</c:v>
                </c:pt>
                <c:pt idx="14">
                  <c:v>76355.3353700234</c:v>
                </c:pt>
                <c:pt idx="15">
                  <c:v>88374.2307523419</c:v>
                </c:pt>
                <c:pt idx="16">
                  <c:v>90268.9742596721</c:v>
                </c:pt>
                <c:pt idx="17">
                  <c:v>91541.56318250584</c:v>
                </c:pt>
                <c:pt idx="18">
                  <c:v>92842.43185918032</c:v>
                </c:pt>
                <c:pt idx="19">
                  <c:v>94312.97905889928</c:v>
                </c:pt>
                <c:pt idx="20">
                  <c:v>95557.28822789223</c:v>
                </c:pt>
                <c:pt idx="21">
                  <c:v>94228.13979737702</c:v>
                </c:pt>
                <c:pt idx="22">
                  <c:v>95500.72872021075</c:v>
                </c:pt>
                <c:pt idx="23">
                  <c:v>95670.40724325526</c:v>
                </c:pt>
              </c:numCache>
            </c:numRef>
          </c:xVal>
          <c:yVal>
            <c:numRef>
              <c:f>'EXPT-174mm_scaledown (2)'!$P$10:$P$33</c:f>
              <c:numCache>
                <c:formatCode>General</c:formatCode>
                <c:ptCount val="24"/>
                <c:pt idx="0">
                  <c:v>13.368463932148876</c:v>
                </c:pt>
                <c:pt idx="1">
                  <c:v>8.78217811462842</c:v>
                </c:pt>
                <c:pt idx="2">
                  <c:v>8.378986231214645</c:v>
                </c:pt>
                <c:pt idx="3">
                  <c:v>8.467269634199484</c:v>
                </c:pt>
                <c:pt idx="4">
                  <c:v>8.951393970577799</c:v>
                </c:pt>
                <c:pt idx="5">
                  <c:v>9.472071996898915</c:v>
                </c:pt>
                <c:pt idx="6">
                  <c:v>10.065032827742325</c:v>
                </c:pt>
                <c:pt idx="7">
                  <c:v>7.623400771780941</c:v>
                </c:pt>
                <c:pt idx="8">
                  <c:v>12.937896804425131</c:v>
                </c:pt>
                <c:pt idx="9">
                  <c:v>11.468529038854689</c:v>
                </c:pt>
                <c:pt idx="10">
                  <c:v>11.731692470214714</c:v>
                </c:pt>
                <c:pt idx="11">
                  <c:v>12.708585644360188</c:v>
                </c:pt>
                <c:pt idx="12">
                  <c:v>13.273253663144997</c:v>
                </c:pt>
                <c:pt idx="13">
                  <c:v>14.403830029925418</c:v>
                </c:pt>
                <c:pt idx="14">
                  <c:v>21.159220637580095</c:v>
                </c:pt>
                <c:pt idx="15">
                  <c:v>15.330141855301836</c:v>
                </c:pt>
                <c:pt idx="16">
                  <c:v>15.980640943093308</c:v>
                </c:pt>
                <c:pt idx="17">
                  <c:v>16.81340006899566</c:v>
                </c:pt>
                <c:pt idx="18">
                  <c:v>17.554679086572975</c:v>
                </c:pt>
                <c:pt idx="19">
                  <c:v>18.19538949278993</c:v>
                </c:pt>
                <c:pt idx="20">
                  <c:v>18.830520693329824</c:v>
                </c:pt>
                <c:pt idx="21">
                  <c:v>20.729391257696424</c:v>
                </c:pt>
                <c:pt idx="22">
                  <c:v>20.907019544396526</c:v>
                </c:pt>
                <c:pt idx="23">
                  <c:v>21.915892109316147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 (2)'!$N$10:$N$33</c:f>
              <c:numCache>
                <c:formatCode>0.00E+00</c:formatCode>
                <c:ptCount val="24"/>
                <c:pt idx="0">
                  <c:v>15186.227812482433</c:v>
                </c:pt>
                <c:pt idx="1">
                  <c:v>25338.65944131147</c:v>
                </c:pt>
                <c:pt idx="2">
                  <c:v>34670.978208758774</c:v>
                </c:pt>
                <c:pt idx="3">
                  <c:v>42278.23199192037</c:v>
                </c:pt>
                <c:pt idx="4">
                  <c:v>48075.581529274</c:v>
                </c:pt>
                <c:pt idx="5">
                  <c:v>54721.3236818501</c:v>
                </c:pt>
                <c:pt idx="6">
                  <c:v>59330.92355789227</c:v>
                </c:pt>
                <c:pt idx="7">
                  <c:v>64562.6780184309</c:v>
                </c:pt>
                <c:pt idx="8">
                  <c:v>70190.34903274005</c:v>
                </c:pt>
                <c:pt idx="9">
                  <c:v>72424.44958615924</c:v>
                </c:pt>
                <c:pt idx="10">
                  <c:v>76864.3709391569</c:v>
                </c:pt>
                <c:pt idx="11">
                  <c:v>79126.75124641685</c:v>
                </c:pt>
                <c:pt idx="12">
                  <c:v>81671.9290920843</c:v>
                </c:pt>
                <c:pt idx="13">
                  <c:v>83623.23210709599</c:v>
                </c:pt>
                <c:pt idx="14">
                  <c:v>76355.3353700234</c:v>
                </c:pt>
                <c:pt idx="15">
                  <c:v>88374.2307523419</c:v>
                </c:pt>
                <c:pt idx="16">
                  <c:v>90268.9742596721</c:v>
                </c:pt>
                <c:pt idx="17">
                  <c:v>91541.56318250584</c:v>
                </c:pt>
                <c:pt idx="18">
                  <c:v>92842.43185918032</c:v>
                </c:pt>
                <c:pt idx="19">
                  <c:v>94312.97905889928</c:v>
                </c:pt>
                <c:pt idx="20">
                  <c:v>95557.28822789223</c:v>
                </c:pt>
                <c:pt idx="21">
                  <c:v>94228.13979737702</c:v>
                </c:pt>
                <c:pt idx="22">
                  <c:v>95500.72872021075</c:v>
                </c:pt>
                <c:pt idx="23">
                  <c:v>95670.40724325526</c:v>
                </c:pt>
              </c:numCache>
            </c:numRef>
          </c:xVal>
          <c:yVal>
            <c:numRef>
              <c:f>'EXPT-174mm_scaledown (2)'!$Q$10:$Q$33</c:f>
              <c:numCache>
                <c:formatCode>General</c:formatCode>
                <c:ptCount val="24"/>
                <c:pt idx="0">
                  <c:v>5.81972897203248</c:v>
                </c:pt>
                <c:pt idx="1">
                  <c:v>3.66322703612131</c:v>
                </c:pt>
                <c:pt idx="2">
                  <c:v>3.1262839583766198</c:v>
                </c:pt>
                <c:pt idx="3">
                  <c:v>2.9319968779033543</c:v>
                </c:pt>
                <c:pt idx="4">
                  <c:v>2.862032383875095</c:v>
                </c:pt>
                <c:pt idx="5">
                  <c:v>2.8301771599872456</c:v>
                </c:pt>
                <c:pt idx="6">
                  <c:v>2.8287106272777587</c:v>
                </c:pt>
                <c:pt idx="7">
                  <c:v>2.0331233938739817</c:v>
                </c:pt>
                <c:pt idx="8">
                  <c:v>3.3184021972347524</c:v>
                </c:pt>
                <c:pt idx="9">
                  <c:v>2.753729763627068</c:v>
                </c:pt>
                <c:pt idx="10">
                  <c:v>2.708740843111421</c:v>
                </c:pt>
                <c:pt idx="11">
                  <c:v>2.7796125091866624</c:v>
                </c:pt>
                <c:pt idx="12">
                  <c:v>2.772912627230986</c:v>
                </c:pt>
                <c:pt idx="13">
                  <c:v>2.858881351674933</c:v>
                </c:pt>
                <c:pt idx="14">
                  <c:v>3.579214232902967</c:v>
                </c:pt>
                <c:pt idx="15">
                  <c:v>2.8068946525138156</c:v>
                </c:pt>
                <c:pt idx="16">
                  <c:v>2.8134399354593955</c:v>
                </c:pt>
                <c:pt idx="17">
                  <c:v>2.841773684108025</c:v>
                </c:pt>
                <c:pt idx="18">
                  <c:v>2.8509304010572047</c:v>
                </c:pt>
                <c:pt idx="19">
                  <c:v>2.8475045865623643</c:v>
                </c:pt>
                <c:pt idx="20">
                  <c:v>2.8452222929579234</c:v>
                </c:pt>
                <c:pt idx="21">
                  <c:v>2.9483701045338386</c:v>
                </c:pt>
                <c:pt idx="22">
                  <c:v>2.8829306974496216</c:v>
                </c:pt>
                <c:pt idx="23">
                  <c:v>2.925782674554685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 (2)'!$B$60:$B$114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'EXPT-174mm_scaledown (2)'!$I$60:$I$114</c:f>
              <c:numCache>
                <c:formatCode>0.00E+00</c:formatCode>
                <c:ptCount val="55"/>
                <c:pt idx="0">
                  <c:v>8097319.62700735</c:v>
                </c:pt>
                <c:pt idx="1">
                  <c:v>2036378.4442830046</c:v>
                </c:pt>
                <c:pt idx="2">
                  <c:v>915657.5815597341</c:v>
                </c:pt>
                <c:pt idx="3">
                  <c:v>514496.97291209456</c:v>
                </c:pt>
                <c:pt idx="4">
                  <c:v>330858.01734146744</c:v>
                </c:pt>
                <c:pt idx="5">
                  <c:v>230912.87518495673</c:v>
                </c:pt>
                <c:pt idx="6">
                  <c:v>170360.6688674083</c:v>
                </c:pt>
                <c:pt idx="7">
                  <c:v>131009.91475031723</c:v>
                </c:pt>
                <c:pt idx="8">
                  <c:v>103996.01207808702</c:v>
                </c:pt>
                <c:pt idx="9">
                  <c:v>84581.07223936394</c:v>
                </c:pt>
                <c:pt idx="10">
                  <c:v>21987.485119738303</c:v>
                </c:pt>
                <c:pt idx="11">
                  <c:v>10094.624314671464</c:v>
                </c:pt>
                <c:pt idx="12">
                  <c:v>5827.879711078892</c:v>
                </c:pt>
                <c:pt idx="13">
                  <c:v>3804.965743772589</c:v>
                </c:pt>
                <c:pt idx="14">
                  <c:v>2677.9094684594434</c:v>
                </c:pt>
                <c:pt idx="15">
                  <c:v>1981.7406940061614</c:v>
                </c:pt>
                <c:pt idx="16">
                  <c:v>1518.5595732831287</c:v>
                </c:pt>
                <c:pt idx="17">
                  <c:v>1193.8619673997114</c:v>
                </c:pt>
                <c:pt idx="18">
                  <c:v>956.964239828207</c:v>
                </c:pt>
                <c:pt idx="19">
                  <c:v>183.35960019052555</c:v>
                </c:pt>
                <c:pt idx="20">
                  <c:v>78.50109455688414</c:v>
                </c:pt>
                <c:pt idx="21">
                  <c:v>48.79971318100854</c:v>
                </c:pt>
                <c:pt idx="22">
                  <c:v>29.35808630994582</c:v>
                </c:pt>
                <c:pt idx="23">
                  <c:v>21.127246104695754</c:v>
                </c:pt>
                <c:pt idx="24">
                  <c:v>16.545860846738833</c:v>
                </c:pt>
                <c:pt idx="25">
                  <c:v>12.461159235600416</c:v>
                </c:pt>
                <c:pt idx="26">
                  <c:v>10.422961248391212</c:v>
                </c:pt>
                <c:pt idx="27">
                  <c:v>8.762172779372076</c:v>
                </c:pt>
                <c:pt idx="28">
                  <c:v>3.609479826503223</c:v>
                </c:pt>
                <c:pt idx="29">
                  <c:v>2.749892136241012</c:v>
                </c:pt>
                <c:pt idx="30">
                  <c:v>2.44080451258676</c:v>
                </c:pt>
                <c:pt idx="31">
                  <c:v>2.2646936137179754</c:v>
                </c:pt>
                <c:pt idx="32">
                  <c:v>2.223788452579575</c:v>
                </c:pt>
                <c:pt idx="33">
                  <c:v>2.169235299910592</c:v>
                </c:pt>
                <c:pt idx="34">
                  <c:v>2.1335107005784373</c:v>
                </c:pt>
                <c:pt idx="35">
                  <c:v>2.103548032821282</c:v>
                </c:pt>
                <c:pt idx="36">
                  <c:v>2.0918484728783424</c:v>
                </c:pt>
                <c:pt idx="37">
                  <c:v>2.0342851560865367</c:v>
                </c:pt>
                <c:pt idx="38">
                  <c:v>2.0449388205002483</c:v>
                </c:pt>
                <c:pt idx="39">
                  <c:v>2.0461173249329327</c:v>
                </c:pt>
                <c:pt idx="40">
                  <c:v>2.025874774669168</c:v>
                </c:pt>
                <c:pt idx="41">
                  <c:v>2.00807993562954</c:v>
                </c:pt>
                <c:pt idx="42">
                  <c:v>2.055963462346523</c:v>
                </c:pt>
                <c:pt idx="43">
                  <c:v>2.028818847489963</c:v>
                </c:pt>
                <c:pt idx="44">
                  <c:v>2.0205950043420327</c:v>
                </c:pt>
                <c:pt idx="45">
                  <c:v>2.0084158570531394</c:v>
                </c:pt>
                <c:pt idx="46">
                  <c:v>2.0476700142423727</c:v>
                </c:pt>
                <c:pt idx="47">
                  <c:v>1.9057324065450456</c:v>
                </c:pt>
                <c:pt idx="48">
                  <c:v>1.8832668932812886</c:v>
                </c:pt>
                <c:pt idx="49">
                  <c:v>1.8939195892269622</c:v>
                </c:pt>
                <c:pt idx="50">
                  <c:v>1.8680311895452684</c:v>
                </c:pt>
                <c:pt idx="51">
                  <c:v>1.846517567229134</c:v>
                </c:pt>
                <c:pt idx="52">
                  <c:v>1.9245638881619815</c:v>
                </c:pt>
                <c:pt idx="53">
                  <c:v>1.9436108246634412</c:v>
                </c:pt>
                <c:pt idx="54">
                  <c:v>1.9396481283760507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8621"/>
          <c:y val="0.574854"/>
          <c:w val="0.277891"/>
          <c:h val="0.235605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 (3)'!$N$12:$N$33</c:f>
              <c:numCache>
                <c:formatCode>0.00E+00</c:formatCode>
                <c:ptCount val="22"/>
                <c:pt idx="0">
                  <c:v>34670.978208758774</c:v>
                </c:pt>
                <c:pt idx="1">
                  <c:v>42278.23199192037</c:v>
                </c:pt>
                <c:pt idx="2">
                  <c:v>48075.581529274</c:v>
                </c:pt>
                <c:pt idx="3">
                  <c:v>54721.3236818501</c:v>
                </c:pt>
                <c:pt idx="4">
                  <c:v>59330.92355789227</c:v>
                </c:pt>
                <c:pt idx="5">
                  <c:v>64562.6780184309</c:v>
                </c:pt>
                <c:pt idx="6">
                  <c:v>70190.34903274005</c:v>
                </c:pt>
                <c:pt idx="7">
                  <c:v>72424.44958615924</c:v>
                </c:pt>
                <c:pt idx="8">
                  <c:v>76864.3709391569</c:v>
                </c:pt>
                <c:pt idx="9">
                  <c:v>79126.75124641685</c:v>
                </c:pt>
                <c:pt idx="10">
                  <c:v>81671.9290920843</c:v>
                </c:pt>
                <c:pt idx="11">
                  <c:v>83623.23210709599</c:v>
                </c:pt>
                <c:pt idx="12">
                  <c:v>76355.3353700234</c:v>
                </c:pt>
                <c:pt idx="13">
                  <c:v>88374.2307523419</c:v>
                </c:pt>
                <c:pt idx="14">
                  <c:v>90268.9742596721</c:v>
                </c:pt>
                <c:pt idx="15">
                  <c:v>91541.56318250584</c:v>
                </c:pt>
                <c:pt idx="16">
                  <c:v>92842.43185918032</c:v>
                </c:pt>
                <c:pt idx="17">
                  <c:v>94312.97905889928</c:v>
                </c:pt>
                <c:pt idx="18">
                  <c:v>95557.28822789223</c:v>
                </c:pt>
                <c:pt idx="19">
                  <c:v>94228.13979737702</c:v>
                </c:pt>
                <c:pt idx="20">
                  <c:v>95500.72872021075</c:v>
                </c:pt>
                <c:pt idx="21">
                  <c:v>95670.40724325526</c:v>
                </c:pt>
              </c:numCache>
            </c:numRef>
          </c:xVal>
          <c:yVal>
            <c:numRef>
              <c:f>'EXPT-174mm_scaledown (3)'!$O$12:$O$33</c:f>
              <c:numCache>
                <c:formatCode>General</c:formatCode>
                <c:ptCount val="22"/>
                <c:pt idx="0">
                  <c:v>8.374743519739887</c:v>
                </c:pt>
                <c:pt idx="1">
                  <c:v>8.459130963398861</c:v>
                </c:pt>
                <c:pt idx="2">
                  <c:v>8.979069778023064</c:v>
                </c:pt>
                <c:pt idx="3">
                  <c:v>9.60773685400231</c:v>
                </c:pt>
                <c:pt idx="4">
                  <c:v>10.076848968450534</c:v>
                </c:pt>
                <c:pt idx="5">
                  <c:v>10.477060727356958</c:v>
                </c:pt>
                <c:pt idx="6">
                  <c:v>10.615858412930777</c:v>
                </c:pt>
                <c:pt idx="7">
                  <c:v>11.479760889526682</c:v>
                </c:pt>
                <c:pt idx="8">
                  <c:v>11.731997197414646</c:v>
                </c:pt>
                <c:pt idx="9">
                  <c:v>12.71724097218476</c:v>
                </c:pt>
                <c:pt idx="10">
                  <c:v>13.279604164605223</c:v>
                </c:pt>
                <c:pt idx="11">
                  <c:v>14.409325557373394</c:v>
                </c:pt>
                <c:pt idx="12">
                  <c:v>21.17750539504146</c:v>
                </c:pt>
                <c:pt idx="13">
                  <c:v>15.332508842682198</c:v>
                </c:pt>
                <c:pt idx="14">
                  <c:v>15.983685081252478</c:v>
                </c:pt>
                <c:pt idx="15">
                  <c:v>16.824609794121336</c:v>
                </c:pt>
                <c:pt idx="16">
                  <c:v>17.55865386049434</c:v>
                </c:pt>
                <c:pt idx="17">
                  <c:v>18.198019648468694</c:v>
                </c:pt>
                <c:pt idx="18">
                  <c:v>18.8245843190331</c:v>
                </c:pt>
                <c:pt idx="19">
                  <c:v>20.72367564911478</c:v>
                </c:pt>
                <c:pt idx="20">
                  <c:v>20.91465014792169</c:v>
                </c:pt>
                <c:pt idx="21">
                  <c:v>21.925176672067455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 (3)'!$N$12:$N$33</c:f>
              <c:numCache>
                <c:formatCode>0.00E+00</c:formatCode>
                <c:ptCount val="22"/>
                <c:pt idx="0">
                  <c:v>34670.978208758774</c:v>
                </c:pt>
                <c:pt idx="1">
                  <c:v>42278.23199192037</c:v>
                </c:pt>
                <c:pt idx="2">
                  <c:v>48075.581529274</c:v>
                </c:pt>
                <c:pt idx="3">
                  <c:v>54721.3236818501</c:v>
                </c:pt>
                <c:pt idx="4">
                  <c:v>59330.92355789227</c:v>
                </c:pt>
                <c:pt idx="5">
                  <c:v>64562.6780184309</c:v>
                </c:pt>
                <c:pt idx="6">
                  <c:v>70190.34903274005</c:v>
                </c:pt>
                <c:pt idx="7">
                  <c:v>72424.44958615924</c:v>
                </c:pt>
                <c:pt idx="8">
                  <c:v>76864.3709391569</c:v>
                </c:pt>
                <c:pt idx="9">
                  <c:v>79126.75124641685</c:v>
                </c:pt>
                <c:pt idx="10">
                  <c:v>81671.9290920843</c:v>
                </c:pt>
                <c:pt idx="11">
                  <c:v>83623.23210709599</c:v>
                </c:pt>
                <c:pt idx="12">
                  <c:v>76355.3353700234</c:v>
                </c:pt>
                <c:pt idx="13">
                  <c:v>88374.2307523419</c:v>
                </c:pt>
                <c:pt idx="14">
                  <c:v>90268.9742596721</c:v>
                </c:pt>
                <c:pt idx="15">
                  <c:v>91541.56318250584</c:v>
                </c:pt>
                <c:pt idx="16">
                  <c:v>92842.43185918032</c:v>
                </c:pt>
                <c:pt idx="17">
                  <c:v>94312.97905889928</c:v>
                </c:pt>
                <c:pt idx="18">
                  <c:v>95557.28822789223</c:v>
                </c:pt>
                <c:pt idx="19">
                  <c:v>94228.13979737702</c:v>
                </c:pt>
                <c:pt idx="20">
                  <c:v>95500.72872021075</c:v>
                </c:pt>
                <c:pt idx="21">
                  <c:v>95670.40724325526</c:v>
                </c:pt>
              </c:numCache>
            </c:numRef>
          </c:xVal>
          <c:yVal>
            <c:numRef>
              <c:f>'EXPT-174mm_scaledown (3)'!$P$12:$P$33</c:f>
              <c:numCache>
                <c:formatCode>General</c:formatCode>
                <c:ptCount val="22"/>
                <c:pt idx="0">
                  <c:v>8.378986231214645</c:v>
                </c:pt>
                <c:pt idx="1">
                  <c:v>8.467269634199484</c:v>
                </c:pt>
                <c:pt idx="2">
                  <c:v>8.951393970577799</c:v>
                </c:pt>
                <c:pt idx="3">
                  <c:v>9.472071996898915</c:v>
                </c:pt>
                <c:pt idx="4">
                  <c:v>10.065032827742325</c:v>
                </c:pt>
                <c:pt idx="5">
                  <c:v>7.623400771780941</c:v>
                </c:pt>
                <c:pt idx="6">
                  <c:v>12.937896804425131</c:v>
                </c:pt>
                <c:pt idx="7">
                  <c:v>11.468529038854689</c:v>
                </c:pt>
                <c:pt idx="8">
                  <c:v>11.731692470214714</c:v>
                </c:pt>
                <c:pt idx="9">
                  <c:v>12.708585644360188</c:v>
                </c:pt>
                <c:pt idx="10">
                  <c:v>13.273253663144997</c:v>
                </c:pt>
                <c:pt idx="11">
                  <c:v>14.403830029925418</c:v>
                </c:pt>
                <c:pt idx="12">
                  <c:v>21.159220637580095</c:v>
                </c:pt>
                <c:pt idx="13">
                  <c:v>15.330141855301836</c:v>
                </c:pt>
                <c:pt idx="14">
                  <c:v>15.980640943093308</c:v>
                </c:pt>
                <c:pt idx="15">
                  <c:v>16.81340006899566</c:v>
                </c:pt>
                <c:pt idx="16">
                  <c:v>17.554679086572975</c:v>
                </c:pt>
                <c:pt idx="17">
                  <c:v>18.19538949278993</c:v>
                </c:pt>
                <c:pt idx="18">
                  <c:v>18.830520693329824</c:v>
                </c:pt>
                <c:pt idx="19">
                  <c:v>20.729391257696424</c:v>
                </c:pt>
                <c:pt idx="20">
                  <c:v>20.907019544396526</c:v>
                </c:pt>
                <c:pt idx="21">
                  <c:v>21.915892109316147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 (3)'!$N$12:$N$33</c:f>
              <c:numCache>
                <c:formatCode>0.00E+00</c:formatCode>
                <c:ptCount val="22"/>
                <c:pt idx="0">
                  <c:v>34670.978208758774</c:v>
                </c:pt>
                <c:pt idx="1">
                  <c:v>42278.23199192037</c:v>
                </c:pt>
                <c:pt idx="2">
                  <c:v>48075.581529274</c:v>
                </c:pt>
                <c:pt idx="3">
                  <c:v>54721.3236818501</c:v>
                </c:pt>
                <c:pt idx="4">
                  <c:v>59330.92355789227</c:v>
                </c:pt>
                <c:pt idx="5">
                  <c:v>64562.6780184309</c:v>
                </c:pt>
                <c:pt idx="6">
                  <c:v>70190.34903274005</c:v>
                </c:pt>
                <c:pt idx="7">
                  <c:v>72424.44958615924</c:v>
                </c:pt>
                <c:pt idx="8">
                  <c:v>76864.3709391569</c:v>
                </c:pt>
                <c:pt idx="9">
                  <c:v>79126.75124641685</c:v>
                </c:pt>
                <c:pt idx="10">
                  <c:v>81671.9290920843</c:v>
                </c:pt>
                <c:pt idx="11">
                  <c:v>83623.23210709599</c:v>
                </c:pt>
                <c:pt idx="12">
                  <c:v>76355.3353700234</c:v>
                </c:pt>
                <c:pt idx="13">
                  <c:v>88374.2307523419</c:v>
                </c:pt>
                <c:pt idx="14">
                  <c:v>90268.9742596721</c:v>
                </c:pt>
                <c:pt idx="15">
                  <c:v>91541.56318250584</c:v>
                </c:pt>
                <c:pt idx="16">
                  <c:v>92842.43185918032</c:v>
                </c:pt>
                <c:pt idx="17">
                  <c:v>94312.97905889928</c:v>
                </c:pt>
                <c:pt idx="18">
                  <c:v>95557.28822789223</c:v>
                </c:pt>
                <c:pt idx="19">
                  <c:v>94228.13979737702</c:v>
                </c:pt>
                <c:pt idx="20">
                  <c:v>95500.72872021075</c:v>
                </c:pt>
                <c:pt idx="21">
                  <c:v>95670.40724325526</c:v>
                </c:pt>
              </c:numCache>
            </c:numRef>
          </c:xVal>
          <c:yVal>
            <c:numRef>
              <c:f>'EXPT-174mm_scaledown (3)'!$Q$12:$Q$33</c:f>
              <c:numCache>
                <c:formatCode>General</c:formatCode>
                <c:ptCount val="22"/>
                <c:pt idx="0">
                  <c:v>3.1262839583766198</c:v>
                </c:pt>
                <c:pt idx="1">
                  <c:v>2.9319968779033543</c:v>
                </c:pt>
                <c:pt idx="2">
                  <c:v>2.862032383875095</c:v>
                </c:pt>
                <c:pt idx="3">
                  <c:v>2.8301771599872456</c:v>
                </c:pt>
                <c:pt idx="4">
                  <c:v>2.8287106272777587</c:v>
                </c:pt>
                <c:pt idx="5">
                  <c:v>2.0331233938739817</c:v>
                </c:pt>
                <c:pt idx="6">
                  <c:v>3.3184021972347524</c:v>
                </c:pt>
                <c:pt idx="7">
                  <c:v>2.753729763627068</c:v>
                </c:pt>
                <c:pt idx="8">
                  <c:v>2.708740843111421</c:v>
                </c:pt>
                <c:pt idx="9">
                  <c:v>2.7796125091866624</c:v>
                </c:pt>
                <c:pt idx="10">
                  <c:v>2.772912627230986</c:v>
                </c:pt>
                <c:pt idx="11">
                  <c:v>2.858881351674933</c:v>
                </c:pt>
                <c:pt idx="12">
                  <c:v>3.579214232902967</c:v>
                </c:pt>
                <c:pt idx="13">
                  <c:v>2.8068946525138156</c:v>
                </c:pt>
                <c:pt idx="14">
                  <c:v>2.8134399354593955</c:v>
                </c:pt>
                <c:pt idx="15">
                  <c:v>2.841773684108025</c:v>
                </c:pt>
                <c:pt idx="16">
                  <c:v>2.8509304010572047</c:v>
                </c:pt>
                <c:pt idx="17">
                  <c:v>2.8475045865623643</c:v>
                </c:pt>
                <c:pt idx="18">
                  <c:v>2.8452222929579234</c:v>
                </c:pt>
                <c:pt idx="19">
                  <c:v>2.9483701045338386</c:v>
                </c:pt>
                <c:pt idx="20">
                  <c:v>2.8829306974496216</c:v>
                </c:pt>
                <c:pt idx="21">
                  <c:v>2.925782674554685</c:v>
                </c:pt>
              </c:numCache>
            </c:numRef>
          </c:yVal>
          <c:smooth val="1"/>
        </c:ser>
        <c:ser>
          <c:idx val="12"/>
          <c:order val="11"/>
          <c:tx>
            <c:v>Mech Power (η=0.49665)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 (3)'!$N$12:$N$33</c:f>
              <c:numCache>
                <c:formatCode>0.00E+00</c:formatCode>
                <c:ptCount val="22"/>
                <c:pt idx="0">
                  <c:v>34670.978208758774</c:v>
                </c:pt>
                <c:pt idx="1">
                  <c:v>42278.23199192037</c:v>
                </c:pt>
                <c:pt idx="2">
                  <c:v>48075.581529274</c:v>
                </c:pt>
                <c:pt idx="3">
                  <c:v>54721.3236818501</c:v>
                </c:pt>
                <c:pt idx="4">
                  <c:v>59330.92355789227</c:v>
                </c:pt>
                <c:pt idx="5">
                  <c:v>64562.6780184309</c:v>
                </c:pt>
                <c:pt idx="6">
                  <c:v>70190.34903274005</c:v>
                </c:pt>
                <c:pt idx="7">
                  <c:v>72424.44958615924</c:v>
                </c:pt>
                <c:pt idx="8">
                  <c:v>76864.3709391569</c:v>
                </c:pt>
                <c:pt idx="9">
                  <c:v>79126.75124641685</c:v>
                </c:pt>
                <c:pt idx="10">
                  <c:v>81671.9290920843</c:v>
                </c:pt>
                <c:pt idx="11">
                  <c:v>83623.23210709599</c:v>
                </c:pt>
                <c:pt idx="12">
                  <c:v>76355.3353700234</c:v>
                </c:pt>
                <c:pt idx="13">
                  <c:v>88374.2307523419</c:v>
                </c:pt>
                <c:pt idx="14">
                  <c:v>90268.9742596721</c:v>
                </c:pt>
                <c:pt idx="15">
                  <c:v>91541.56318250584</c:v>
                </c:pt>
                <c:pt idx="16">
                  <c:v>92842.43185918032</c:v>
                </c:pt>
                <c:pt idx="17">
                  <c:v>94312.97905889928</c:v>
                </c:pt>
                <c:pt idx="18">
                  <c:v>95557.28822789223</c:v>
                </c:pt>
                <c:pt idx="19">
                  <c:v>94228.13979737702</c:v>
                </c:pt>
                <c:pt idx="20">
                  <c:v>95500.72872021075</c:v>
                </c:pt>
                <c:pt idx="21">
                  <c:v>95670.40724325526</c:v>
                </c:pt>
              </c:numCache>
            </c:numRef>
          </c:xVal>
          <c:yVal>
            <c:numRef>
              <c:f>'EXPT-174mm_scaledown (3)'!$T$12:$T$32</c:f>
              <c:numCache>
                <c:formatCode>General</c:formatCode>
                <c:ptCount val="21"/>
                <c:pt idx="0">
                  <c:v>1.5526689279277481</c:v>
                </c:pt>
                <c:pt idx="1">
                  <c:v>1.456176249410701</c:v>
                </c:pt>
                <c:pt idx="2">
                  <c:v>1.4214283834515657</c:v>
                </c:pt>
                <c:pt idx="3">
                  <c:v>1.4056074865076655</c:v>
                </c:pt>
                <c:pt idx="4">
                  <c:v>1.4048791330374988</c:v>
                </c:pt>
                <c:pt idx="5">
                  <c:v>1.0097507335675129</c:v>
                </c:pt>
                <c:pt idx="6">
                  <c:v>1.6480844512566397</c:v>
                </c:pt>
                <c:pt idx="7">
                  <c:v>1.3676398871053834</c:v>
                </c:pt>
                <c:pt idx="8">
                  <c:v>1.345296139731287</c:v>
                </c:pt>
                <c:pt idx="9">
                  <c:v>1.3804945526875558</c:v>
                </c:pt>
                <c:pt idx="10">
                  <c:v>1.3771670563142693</c:v>
                </c:pt>
                <c:pt idx="11">
                  <c:v>1.4198634233093554</c:v>
                </c:pt>
                <c:pt idx="12">
                  <c:v>1.7776167487712584</c:v>
                </c:pt>
                <c:pt idx="13">
                  <c:v>1.3940442291709865</c:v>
                </c:pt>
                <c:pt idx="14">
                  <c:v>1.3972949439459088</c:v>
                </c:pt>
                <c:pt idx="15">
                  <c:v>1.4113669002122506</c:v>
                </c:pt>
                <c:pt idx="16">
                  <c:v>1.4159145836850606</c:v>
                </c:pt>
                <c:pt idx="17">
                  <c:v>1.414213152916198</c:v>
                </c:pt>
                <c:pt idx="18">
                  <c:v>1.4130796517975526</c:v>
                </c:pt>
                <c:pt idx="19">
                  <c:v>1.464308012416731</c:v>
                </c:pt>
                <c:pt idx="20">
                  <c:v>1.4318075308883544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 (3)'!$B$60:$B$114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'EXPT-174mm_scaledown (3)'!$I$60:$I$114</c:f>
              <c:numCache>
                <c:formatCode>0.00E+00</c:formatCode>
                <c:ptCount val="55"/>
                <c:pt idx="0">
                  <c:v>8097319.62700735</c:v>
                </c:pt>
                <c:pt idx="1">
                  <c:v>2036378.4442830046</c:v>
                </c:pt>
                <c:pt idx="2">
                  <c:v>915657.5815597341</c:v>
                </c:pt>
                <c:pt idx="3">
                  <c:v>514496.97291209456</c:v>
                </c:pt>
                <c:pt idx="4">
                  <c:v>330858.01734146744</c:v>
                </c:pt>
                <c:pt idx="5">
                  <c:v>230912.87518495673</c:v>
                </c:pt>
                <c:pt idx="6">
                  <c:v>170360.6688674083</c:v>
                </c:pt>
                <c:pt idx="7">
                  <c:v>131009.91475031723</c:v>
                </c:pt>
                <c:pt idx="8">
                  <c:v>103996.01207808702</c:v>
                </c:pt>
                <c:pt idx="9">
                  <c:v>84581.07223936394</c:v>
                </c:pt>
                <c:pt idx="10">
                  <c:v>21987.485119738303</c:v>
                </c:pt>
                <c:pt idx="11">
                  <c:v>10094.624314671464</c:v>
                </c:pt>
                <c:pt idx="12">
                  <c:v>5827.879711078892</c:v>
                </c:pt>
                <c:pt idx="13">
                  <c:v>3804.965743772589</c:v>
                </c:pt>
                <c:pt idx="14">
                  <c:v>2677.9094684594434</c:v>
                </c:pt>
                <c:pt idx="15">
                  <c:v>1981.7406940061614</c:v>
                </c:pt>
                <c:pt idx="16">
                  <c:v>1518.5595732831287</c:v>
                </c:pt>
                <c:pt idx="17">
                  <c:v>1193.8619673997114</c:v>
                </c:pt>
                <c:pt idx="18">
                  <c:v>956.964239828207</c:v>
                </c:pt>
                <c:pt idx="19">
                  <c:v>183.35960019052555</c:v>
                </c:pt>
                <c:pt idx="20">
                  <c:v>78.50109455688414</c:v>
                </c:pt>
                <c:pt idx="21">
                  <c:v>48.79971318100854</c:v>
                </c:pt>
                <c:pt idx="22">
                  <c:v>29.35808630994582</c:v>
                </c:pt>
                <c:pt idx="23">
                  <c:v>21.127246104695754</c:v>
                </c:pt>
                <c:pt idx="24">
                  <c:v>16.545860846738833</c:v>
                </c:pt>
                <c:pt idx="25">
                  <c:v>12.461159235600416</c:v>
                </c:pt>
                <c:pt idx="26">
                  <c:v>10.422961248391212</c:v>
                </c:pt>
                <c:pt idx="27">
                  <c:v>8.762172779372076</c:v>
                </c:pt>
                <c:pt idx="28">
                  <c:v>3.609479826503223</c:v>
                </c:pt>
                <c:pt idx="29">
                  <c:v>2.749892136241012</c:v>
                </c:pt>
                <c:pt idx="30">
                  <c:v>2.44080451258676</c:v>
                </c:pt>
                <c:pt idx="31">
                  <c:v>2.2646936137179754</c:v>
                </c:pt>
                <c:pt idx="32">
                  <c:v>2.223788452579575</c:v>
                </c:pt>
                <c:pt idx="33">
                  <c:v>2.169235299910592</c:v>
                </c:pt>
                <c:pt idx="34">
                  <c:v>2.1335107005784373</c:v>
                </c:pt>
                <c:pt idx="35">
                  <c:v>2.103548032821282</c:v>
                </c:pt>
                <c:pt idx="36">
                  <c:v>2.0918484728783424</c:v>
                </c:pt>
                <c:pt idx="37">
                  <c:v>2.0342851560865367</c:v>
                </c:pt>
                <c:pt idx="38">
                  <c:v>2.0449388205002483</c:v>
                </c:pt>
                <c:pt idx="39">
                  <c:v>2.0461173249329327</c:v>
                </c:pt>
                <c:pt idx="40">
                  <c:v>2.025874774669168</c:v>
                </c:pt>
                <c:pt idx="41">
                  <c:v>2.00807993562954</c:v>
                </c:pt>
                <c:pt idx="42">
                  <c:v>2.055963462346523</c:v>
                </c:pt>
                <c:pt idx="43">
                  <c:v>2.028818847489963</c:v>
                </c:pt>
                <c:pt idx="44">
                  <c:v>2.0205950043420327</c:v>
                </c:pt>
                <c:pt idx="45">
                  <c:v>2.0084158570531394</c:v>
                </c:pt>
                <c:pt idx="46">
                  <c:v>2.0476700142423727</c:v>
                </c:pt>
                <c:pt idx="47">
                  <c:v>1.9057324065450456</c:v>
                </c:pt>
                <c:pt idx="48">
                  <c:v>1.8832668932812886</c:v>
                </c:pt>
                <c:pt idx="49">
                  <c:v>1.8939195892269622</c:v>
                </c:pt>
                <c:pt idx="50">
                  <c:v>1.8680311895452684</c:v>
                </c:pt>
                <c:pt idx="51">
                  <c:v>1.846517567229134</c:v>
                </c:pt>
                <c:pt idx="52">
                  <c:v>1.9245638881619815</c:v>
                </c:pt>
                <c:pt idx="53">
                  <c:v>1.9436108246634412</c:v>
                </c:pt>
                <c:pt idx="54">
                  <c:v>1.9396481283760507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8621"/>
          <c:y val="0.574854"/>
          <c:w val="0.331205"/>
          <c:h val="0.235605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'EXPT-174mm_scaledown_90mmZi'!$N$10:$N$33</c:f>
              <c:numCache>
                <c:formatCode>0.00E+00</c:formatCode>
                <c:ptCount val="24"/>
                <c:pt idx="0">
                  <c:v>13568.475751703743</c:v>
                </c:pt>
                <c:pt idx="1">
                  <c:v>25125.757811610067</c:v>
                </c:pt>
                <c:pt idx="2">
                  <c:v>34926.786225158074</c:v>
                </c:pt>
                <c:pt idx="3">
                  <c:v>42263.39419946135</c:v>
                </c:pt>
                <c:pt idx="4">
                  <c:v>49826.61554748829</c:v>
                </c:pt>
                <c:pt idx="5">
                  <c:v>55180.356501709604</c:v>
                </c:pt>
                <c:pt idx="6">
                  <c:v>59627.643961036294</c:v>
                </c:pt>
                <c:pt idx="7">
                  <c:v>63961.62473350117</c:v>
                </c:pt>
                <c:pt idx="8">
                  <c:v>67955.68544538056</c:v>
                </c:pt>
                <c:pt idx="9">
                  <c:v>71836.43947039812</c:v>
                </c:pt>
                <c:pt idx="10">
                  <c:v>75150.66006110657</c:v>
                </c:pt>
                <c:pt idx="11">
                  <c:v>77756.71385892858</c:v>
                </c:pt>
                <c:pt idx="12">
                  <c:v>79314.6808032787</c:v>
                </c:pt>
                <c:pt idx="13">
                  <c:v>80419.42100018148</c:v>
                </c:pt>
                <c:pt idx="14">
                  <c:v>82317.30800511708</c:v>
                </c:pt>
                <c:pt idx="15">
                  <c:v>82798.86142427985</c:v>
                </c:pt>
                <c:pt idx="16">
                  <c:v>84498.46172720724</c:v>
                </c:pt>
                <c:pt idx="17">
                  <c:v>84781.72844436183</c:v>
                </c:pt>
                <c:pt idx="18">
                  <c:v>85801.48862611825</c:v>
                </c:pt>
                <c:pt idx="19">
                  <c:v>90390.40944402225</c:v>
                </c:pt>
                <c:pt idx="20">
                  <c:v>91070.24956519318</c:v>
                </c:pt>
                <c:pt idx="21">
                  <c:v>93024.7899135597</c:v>
                </c:pt>
                <c:pt idx="22">
                  <c:v>93817.93672159249</c:v>
                </c:pt>
              </c:numCache>
            </c:numRef>
          </c:xVal>
          <c:yVal>
            <c:numRef>
              <c:f>'EXPT-174mm_scaledown_90mmZi'!$O$10:$O$33</c:f>
              <c:numCache>
                <c:formatCode>General</c:formatCode>
                <c:ptCount val="24"/>
                <c:pt idx="0">
                  <c:v>13.783952285265899</c:v>
                </c:pt>
                <c:pt idx="1">
                  <c:v>9.495507320070951</c:v>
                </c:pt>
                <c:pt idx="2">
                  <c:v>8.122116301392465</c:v>
                </c:pt>
                <c:pt idx="3">
                  <c:v>8.360399513732352</c:v>
                </c:pt>
                <c:pt idx="4">
                  <c:v>8.935016804283999</c:v>
                </c:pt>
                <c:pt idx="5">
                  <c:v>9.297579985496537</c:v>
                </c:pt>
                <c:pt idx="6">
                  <c:v>10.08964200405348</c:v>
                </c:pt>
                <c:pt idx="7">
                  <c:v>10.651820592462958</c:v>
                </c:pt>
                <c:pt idx="8">
                  <c:v>11.401171293779987</c:v>
                </c:pt>
                <c:pt idx="9">
                  <c:v>11.991664466202065</c:v>
                </c:pt>
                <c:pt idx="10">
                  <c:v>12.58610643762954</c:v>
                </c:pt>
                <c:pt idx="11">
                  <c:v>13.081057668051166</c:v>
                </c:pt>
                <c:pt idx="12">
                  <c:v>14.07168292840192</c:v>
                </c:pt>
                <c:pt idx="13">
                  <c:v>15.315681392444462</c:v>
                </c:pt>
                <c:pt idx="14">
                  <c:v>16.387657264459786</c:v>
                </c:pt>
                <c:pt idx="15">
                  <c:v>17.08273963633845</c:v>
                </c:pt>
                <c:pt idx="16">
                  <c:v>16.869618907711512</c:v>
                </c:pt>
                <c:pt idx="17">
                  <c:v>18.564380138128595</c:v>
                </c:pt>
                <c:pt idx="18">
                  <c:v>19.67352295372759</c:v>
                </c:pt>
                <c:pt idx="19">
                  <c:v>19.25085664827914</c:v>
                </c:pt>
                <c:pt idx="20">
                  <c:v>20.492330624062983</c:v>
                </c:pt>
                <c:pt idx="21">
                  <c:v>21.055602374825156</c:v>
                </c:pt>
                <c:pt idx="22">
                  <c:v>21.626757860946057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'EXPT-174mm_scaledown_90mmZi'!$N$10:$N$33</c:f>
              <c:numCache>
                <c:formatCode>0.00E+00</c:formatCode>
                <c:ptCount val="24"/>
                <c:pt idx="0">
                  <c:v>13568.475751703743</c:v>
                </c:pt>
                <c:pt idx="1">
                  <c:v>25125.757811610067</c:v>
                </c:pt>
                <c:pt idx="2">
                  <c:v>34926.786225158074</c:v>
                </c:pt>
                <c:pt idx="3">
                  <c:v>42263.39419946135</c:v>
                </c:pt>
                <c:pt idx="4">
                  <c:v>49826.61554748829</c:v>
                </c:pt>
                <c:pt idx="5">
                  <c:v>55180.356501709604</c:v>
                </c:pt>
                <c:pt idx="6">
                  <c:v>59627.643961036294</c:v>
                </c:pt>
                <c:pt idx="7">
                  <c:v>63961.62473350117</c:v>
                </c:pt>
                <c:pt idx="8">
                  <c:v>67955.68544538056</c:v>
                </c:pt>
                <c:pt idx="9">
                  <c:v>71836.43947039812</c:v>
                </c:pt>
                <c:pt idx="10">
                  <c:v>75150.66006110657</c:v>
                </c:pt>
                <c:pt idx="11">
                  <c:v>77756.71385892858</c:v>
                </c:pt>
                <c:pt idx="12">
                  <c:v>79314.6808032787</c:v>
                </c:pt>
                <c:pt idx="13">
                  <c:v>80419.42100018148</c:v>
                </c:pt>
                <c:pt idx="14">
                  <c:v>82317.30800511708</c:v>
                </c:pt>
                <c:pt idx="15">
                  <c:v>82798.86142427985</c:v>
                </c:pt>
                <c:pt idx="16">
                  <c:v>84498.46172720724</c:v>
                </c:pt>
                <c:pt idx="17">
                  <c:v>84781.72844436183</c:v>
                </c:pt>
                <c:pt idx="18">
                  <c:v>85801.48862611825</c:v>
                </c:pt>
                <c:pt idx="19">
                  <c:v>90390.40944402225</c:v>
                </c:pt>
                <c:pt idx="20">
                  <c:v>91070.24956519318</c:v>
                </c:pt>
                <c:pt idx="21">
                  <c:v>93024.7899135597</c:v>
                </c:pt>
                <c:pt idx="22">
                  <c:v>93817.93672159249</c:v>
                </c:pt>
              </c:numCache>
            </c:numRef>
          </c:xVal>
          <c:yVal>
            <c:numRef>
              <c:f>'EXPT-174mm_scaledown_90mmZi'!$P$10:$P$33</c:f>
              <c:numCache>
                <c:formatCode>General</c:formatCode>
                <c:ptCount val="24"/>
                <c:pt idx="0">
                  <c:v>13.610690315199708</c:v>
                </c:pt>
                <c:pt idx="1">
                  <c:v>8.960945426496584</c:v>
                </c:pt>
                <c:pt idx="2">
                  <c:v>8.110603574005832</c:v>
                </c:pt>
                <c:pt idx="3">
                  <c:v>8.358921600986857</c:v>
                </c:pt>
                <c:pt idx="4">
                  <c:v>8.92789491480199</c:v>
                </c:pt>
                <c:pt idx="5">
                  <c:v>9.269828065924015</c:v>
                </c:pt>
                <c:pt idx="6">
                  <c:v>10.032914988037884</c:v>
                </c:pt>
                <c:pt idx="7">
                  <c:v>10.537083797564986</c:v>
                </c:pt>
                <c:pt idx="8">
                  <c:v>11.290193763525208</c:v>
                </c:pt>
                <c:pt idx="9">
                  <c:v>11.993324930342778</c:v>
                </c:pt>
                <c:pt idx="10">
                  <c:v>12.587647408529358</c:v>
                </c:pt>
                <c:pt idx="11">
                  <c:v>13.077710684888057</c:v>
                </c:pt>
                <c:pt idx="12">
                  <c:v>14.07042225982176</c:v>
                </c:pt>
                <c:pt idx="13">
                  <c:v>15.311139577242841</c:v>
                </c:pt>
                <c:pt idx="14">
                  <c:v>16.375801042726785</c:v>
                </c:pt>
                <c:pt idx="15">
                  <c:v>17.07587400838701</c:v>
                </c:pt>
                <c:pt idx="16">
                  <c:v>18.525060660035937</c:v>
                </c:pt>
                <c:pt idx="17">
                  <c:v>19.030590298746368</c:v>
                </c:pt>
                <c:pt idx="18">
                  <c:v>19.664630690670936</c:v>
                </c:pt>
                <c:pt idx="19">
                  <c:v>19.246642348988527</c:v>
                </c:pt>
                <c:pt idx="20">
                  <c:v>20.492727915255095</c:v>
                </c:pt>
                <c:pt idx="21">
                  <c:v>21.054421932497156</c:v>
                </c:pt>
                <c:pt idx="22">
                  <c:v>21.628397804670104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'EXPT-174mm_scaledown_90mmZi'!$N$10:$N$33</c:f>
              <c:numCache>
                <c:formatCode>0.00E+00</c:formatCode>
                <c:ptCount val="24"/>
                <c:pt idx="0">
                  <c:v>13568.475751703743</c:v>
                </c:pt>
                <c:pt idx="1">
                  <c:v>25125.757811610067</c:v>
                </c:pt>
                <c:pt idx="2">
                  <c:v>34926.786225158074</c:v>
                </c:pt>
                <c:pt idx="3">
                  <c:v>42263.39419946135</c:v>
                </c:pt>
                <c:pt idx="4">
                  <c:v>49826.61554748829</c:v>
                </c:pt>
                <c:pt idx="5">
                  <c:v>55180.356501709604</c:v>
                </c:pt>
                <c:pt idx="6">
                  <c:v>59627.643961036294</c:v>
                </c:pt>
                <c:pt idx="7">
                  <c:v>63961.62473350117</c:v>
                </c:pt>
                <c:pt idx="8">
                  <c:v>67955.68544538056</c:v>
                </c:pt>
                <c:pt idx="9">
                  <c:v>71836.43947039812</c:v>
                </c:pt>
                <c:pt idx="10">
                  <c:v>75150.66006110657</c:v>
                </c:pt>
                <c:pt idx="11">
                  <c:v>77756.71385892858</c:v>
                </c:pt>
                <c:pt idx="12">
                  <c:v>79314.6808032787</c:v>
                </c:pt>
                <c:pt idx="13">
                  <c:v>80419.42100018148</c:v>
                </c:pt>
                <c:pt idx="14">
                  <c:v>82317.30800511708</c:v>
                </c:pt>
                <c:pt idx="15">
                  <c:v>82798.86142427985</c:v>
                </c:pt>
                <c:pt idx="16">
                  <c:v>84498.46172720724</c:v>
                </c:pt>
                <c:pt idx="17">
                  <c:v>84781.72844436183</c:v>
                </c:pt>
                <c:pt idx="18">
                  <c:v>85801.48862611825</c:v>
                </c:pt>
                <c:pt idx="19">
                  <c:v>90390.40944402225</c:v>
                </c:pt>
                <c:pt idx="20">
                  <c:v>91070.24956519318</c:v>
                </c:pt>
                <c:pt idx="21">
                  <c:v>93024.7899135597</c:v>
                </c:pt>
                <c:pt idx="22">
                  <c:v>93817.93672159249</c:v>
                </c:pt>
              </c:numCache>
            </c:numRef>
          </c:xVal>
          <c:yVal>
            <c:numRef>
              <c:f>'EXPT-174mm_scaledown_90mmZi'!$Q$10:$Q$33</c:f>
              <c:numCache>
                <c:formatCode>General</c:formatCode>
                <c:ptCount val="24"/>
                <c:pt idx="0">
                  <c:v>6.070147536531491</c:v>
                </c:pt>
                <c:pt idx="1">
                  <c:v>3.6820219143522297</c:v>
                </c:pt>
                <c:pt idx="2">
                  <c:v>3.083339641823253</c:v>
                </c:pt>
                <c:pt idx="3">
                  <c:v>2.9101741827380856</c:v>
                </c:pt>
                <c:pt idx="4">
                  <c:v>2.834537066952052</c:v>
                </c:pt>
                <c:pt idx="5">
                  <c:v>2.7746880521446924</c:v>
                </c:pt>
                <c:pt idx="6">
                  <c:v>2.809084305754421</c:v>
                </c:pt>
                <c:pt idx="7">
                  <c:v>2.769095700479717</c:v>
                </c:pt>
                <c:pt idx="8">
                  <c:v>2.783655609923937</c:v>
                </c:pt>
                <c:pt idx="9">
                  <c:v>2.77687658934009</c:v>
                </c:pt>
                <c:pt idx="10">
                  <c:v>2.7815881795251753</c:v>
                </c:pt>
                <c:pt idx="11">
                  <c:v>2.753522049713736</c:v>
                </c:pt>
                <c:pt idx="12">
                  <c:v>2.8088291361599356</c:v>
                </c:pt>
                <c:pt idx="13">
                  <c:v>2.862527418940568</c:v>
                </c:pt>
                <c:pt idx="14">
                  <c:v>2.866818608313325</c:v>
                </c:pt>
                <c:pt idx="15">
                  <c:v>2.8866635640414335</c:v>
                </c:pt>
                <c:pt idx="16">
                  <c:v>2.9210695575007515</c:v>
                </c:pt>
                <c:pt idx="17">
                  <c:v>2.9397849245044485</c:v>
                </c:pt>
                <c:pt idx="18">
                  <c:v>2.9249688428068352</c:v>
                </c:pt>
                <c:pt idx="19">
                  <c:v>2.884846181790148</c:v>
                </c:pt>
                <c:pt idx="20">
                  <c:v>2.9073830628156903</c:v>
                </c:pt>
                <c:pt idx="21">
                  <c:v>2.905302400160662</c:v>
                </c:pt>
                <c:pt idx="22">
                  <c:v>2.9441749377856734</c:v>
                </c:pt>
              </c:numCache>
            </c:numRef>
          </c:yVal>
          <c:smooth val="1"/>
        </c:ser>
        <c:ser>
          <c:idx val="12"/>
          <c:order val="11"/>
          <c:tx>
            <c:v>Mech Power (η=0.7)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'EXPT-174mm_scaledown_90mmZi'!$N$10:$N$32</c:f>
              <c:numCache>
                <c:formatCode>0.00E+00</c:formatCode>
                <c:ptCount val="23"/>
                <c:pt idx="0">
                  <c:v>13568.475751703743</c:v>
                </c:pt>
                <c:pt idx="1">
                  <c:v>25125.757811610067</c:v>
                </c:pt>
                <c:pt idx="2">
                  <c:v>34926.786225158074</c:v>
                </c:pt>
                <c:pt idx="3">
                  <c:v>42263.39419946135</c:v>
                </c:pt>
                <c:pt idx="4">
                  <c:v>49826.61554748829</c:v>
                </c:pt>
                <c:pt idx="5">
                  <c:v>55180.356501709604</c:v>
                </c:pt>
                <c:pt idx="6">
                  <c:v>59627.643961036294</c:v>
                </c:pt>
                <c:pt idx="7">
                  <c:v>63961.62473350117</c:v>
                </c:pt>
                <c:pt idx="8">
                  <c:v>67955.68544538056</c:v>
                </c:pt>
                <c:pt idx="9">
                  <c:v>71836.43947039812</c:v>
                </c:pt>
                <c:pt idx="10">
                  <c:v>75150.66006110657</c:v>
                </c:pt>
                <c:pt idx="11">
                  <c:v>77756.71385892858</c:v>
                </c:pt>
                <c:pt idx="12">
                  <c:v>79314.6808032787</c:v>
                </c:pt>
                <c:pt idx="13">
                  <c:v>80419.42100018148</c:v>
                </c:pt>
                <c:pt idx="14">
                  <c:v>82317.30800511708</c:v>
                </c:pt>
                <c:pt idx="15">
                  <c:v>82798.86142427985</c:v>
                </c:pt>
                <c:pt idx="16">
                  <c:v>84498.46172720724</c:v>
                </c:pt>
                <c:pt idx="17">
                  <c:v>84781.72844436183</c:v>
                </c:pt>
                <c:pt idx="18">
                  <c:v>85801.48862611825</c:v>
                </c:pt>
                <c:pt idx="19">
                  <c:v>90390.40944402225</c:v>
                </c:pt>
                <c:pt idx="20">
                  <c:v>91070.24956519318</c:v>
                </c:pt>
                <c:pt idx="21">
                  <c:v>93024.7899135597</c:v>
                </c:pt>
                <c:pt idx="22">
                  <c:v>93817.93672159249</c:v>
                </c:pt>
              </c:numCache>
            </c:numRef>
          </c:xVal>
          <c:yVal>
            <c:numRef>
              <c:f>'EXPT-174mm_scaledown_90mmZi'!$T$10:$T$32</c:f>
              <c:numCache>
                <c:formatCode>General</c:formatCode>
                <c:ptCount val="23"/>
                <c:pt idx="0">
                  <c:v>4.249103275572043</c:v>
                </c:pt>
                <c:pt idx="1">
                  <c:v>2.5774153400465605</c:v>
                </c:pt>
                <c:pt idx="2">
                  <c:v>2.158337749276277</c:v>
                </c:pt>
                <c:pt idx="3">
                  <c:v>2.03712192791666</c:v>
                </c:pt>
                <c:pt idx="4">
                  <c:v>1.9841759468664362</c:v>
                </c:pt>
                <c:pt idx="5">
                  <c:v>1.9422816365012845</c:v>
                </c:pt>
                <c:pt idx="6">
                  <c:v>1.9663590140280944</c:v>
                </c:pt>
                <c:pt idx="7">
                  <c:v>1.9383669903358018</c:v>
                </c:pt>
                <c:pt idx="8">
                  <c:v>1.9485589269467558</c:v>
                </c:pt>
                <c:pt idx="9">
                  <c:v>1.943813612538063</c:v>
                </c:pt>
                <c:pt idx="10">
                  <c:v>1.9471117256676227</c:v>
                </c:pt>
                <c:pt idx="11">
                  <c:v>1.9274654347996152</c:v>
                </c:pt>
                <c:pt idx="12">
                  <c:v>1.9661803953119548</c:v>
                </c:pt>
                <c:pt idx="13">
                  <c:v>2.0037691932583974</c:v>
                </c:pt>
                <c:pt idx="14">
                  <c:v>2.0067730258193275</c:v>
                </c:pt>
                <c:pt idx="15">
                  <c:v>2.0206644948290036</c:v>
                </c:pt>
                <c:pt idx="16">
                  <c:v>2.044748690250526</c:v>
                </c:pt>
                <c:pt idx="17">
                  <c:v>2.0578494471531137</c:v>
                </c:pt>
                <c:pt idx="18">
                  <c:v>2.0474781899647847</c:v>
                </c:pt>
                <c:pt idx="19">
                  <c:v>2.0193923272531036</c:v>
                </c:pt>
                <c:pt idx="20">
                  <c:v>2.0351681439709832</c:v>
                </c:pt>
                <c:pt idx="21">
                  <c:v>2.0337116801124635</c:v>
                </c:pt>
                <c:pt idx="22">
                  <c:v>2.0609224564499713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'EXPT-174mm_scaledown_90mmZi'!$B$60:$B$114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'EXPT-174mm_scaledown_90mmZi'!$I$60:$I$114</c:f>
              <c:numCache>
                <c:formatCode>0.00E+00</c:formatCode>
                <c:ptCount val="55"/>
                <c:pt idx="0">
                  <c:v>5908378.1714677075</c:v>
                </c:pt>
                <c:pt idx="1">
                  <c:v>1443890.5722284452</c:v>
                </c:pt>
                <c:pt idx="2">
                  <c:v>629924.3132847057</c:v>
                </c:pt>
                <c:pt idx="3">
                  <c:v>347529.86206543347</c:v>
                </c:pt>
                <c:pt idx="4">
                  <c:v>218156.49141574843</c:v>
                </c:pt>
                <c:pt idx="5">
                  <c:v>148721.67438078494</c:v>
                </c:pt>
                <c:pt idx="6">
                  <c:v>107194.67734882618</c:v>
                </c:pt>
                <c:pt idx="7">
                  <c:v>80493.77594867897</c:v>
                </c:pt>
                <c:pt idx="8">
                  <c:v>62299.1872056999</c:v>
                </c:pt>
                <c:pt idx="9">
                  <c:v>49463.93520286409</c:v>
                </c:pt>
                <c:pt idx="10">
                  <c:v>10000.731967453357</c:v>
                </c:pt>
                <c:pt idx="11">
                  <c:v>3535.9815484517753</c:v>
                </c:pt>
                <c:pt idx="12">
                  <c:v>1555.345981602802</c:v>
                </c:pt>
                <c:pt idx="13">
                  <c:v>788.1744860510088</c:v>
                </c:pt>
                <c:pt idx="14">
                  <c:v>445.02009918265327</c:v>
                </c:pt>
                <c:pt idx="15">
                  <c:v>286.21691022523004</c:v>
                </c:pt>
                <c:pt idx="16">
                  <c:v>214.4609044603559</c:v>
                </c:pt>
                <c:pt idx="17">
                  <c:v>185.55035117939343</c:v>
                </c:pt>
                <c:pt idx="18">
                  <c:v>178.49073002825185</c:v>
                </c:pt>
                <c:pt idx="19">
                  <c:v>204.04522260617017</c:v>
                </c:pt>
                <c:pt idx="20">
                  <c:v>103.40947221117405</c:v>
                </c:pt>
                <c:pt idx="21">
                  <c:v>48.1708764810888</c:v>
                </c:pt>
                <c:pt idx="22">
                  <c:v>38.8241832101395</c:v>
                </c:pt>
                <c:pt idx="23">
                  <c:v>27.111172873022</c:v>
                </c:pt>
                <c:pt idx="24">
                  <c:v>19.049382548198896</c:v>
                </c:pt>
                <c:pt idx="25">
                  <c:v>16.8969206028132</c:v>
                </c:pt>
                <c:pt idx="26">
                  <c:v>13.442087326830462</c:v>
                </c:pt>
                <c:pt idx="27">
                  <c:v>11.471149188316108</c:v>
                </c:pt>
                <c:pt idx="28">
                  <c:v>4.487373553558628</c:v>
                </c:pt>
                <c:pt idx="29">
                  <c:v>3.092809305797713</c:v>
                </c:pt>
                <c:pt idx="30">
                  <c:v>2.7750091884221124</c:v>
                </c:pt>
                <c:pt idx="31">
                  <c:v>2.5834167960075507</c:v>
                </c:pt>
                <c:pt idx="32">
                  <c:v>2.4129282255552753</c:v>
                </c:pt>
                <c:pt idx="33">
                  <c:v>2.3357307935066722</c:v>
                </c:pt>
                <c:pt idx="34">
                  <c:v>2.2870694696187392</c:v>
                </c:pt>
                <c:pt idx="35">
                  <c:v>2.272476862822876</c:v>
                </c:pt>
                <c:pt idx="36">
                  <c:v>2.2121168915054237</c:v>
                </c:pt>
                <c:pt idx="37">
                  <c:v>2.078793456190997</c:v>
                </c:pt>
                <c:pt idx="38">
                  <c:v>2.040661048723278</c:v>
                </c:pt>
                <c:pt idx="39">
                  <c:v>2.0473370464624723</c:v>
                </c:pt>
                <c:pt idx="40">
                  <c:v>2.1398067989769767</c:v>
                </c:pt>
                <c:pt idx="41">
                  <c:v>2.0541891596681996</c:v>
                </c:pt>
                <c:pt idx="42">
                  <c:v>2.0715057310453213</c:v>
                </c:pt>
                <c:pt idx="43">
                  <c:v>2.1205412960188634</c:v>
                </c:pt>
                <c:pt idx="44">
                  <c:v>2.029798799907614</c:v>
                </c:pt>
                <c:pt idx="45">
                  <c:v>2.0475809887001573</c:v>
                </c:pt>
                <c:pt idx="46">
                  <c:v>2.418199635953596</c:v>
                </c:pt>
                <c:pt idx="47">
                  <c:v>2.3993878871817564</c:v>
                </c:pt>
                <c:pt idx="48">
                  <c:v>2.4076714139955744</c:v>
                </c:pt>
                <c:pt idx="49">
                  <c:v>2.306690022939637</c:v>
                </c:pt>
                <c:pt idx="50">
                  <c:v>2.3338073005879725</c:v>
                </c:pt>
                <c:pt idx="51">
                  <c:v>2.3089140748980244</c:v>
                </c:pt>
                <c:pt idx="52">
                  <c:v>2.341009063435595</c:v>
                </c:pt>
                <c:pt idx="53">
                  <c:v>2.3010921448507906</c:v>
                </c:pt>
                <c:pt idx="54">
                  <c:v>2.3483454998534206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90323"/>
          <c:y val="0.584670"/>
          <c:w val="0.277891"/>
          <c:h val="0.221970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'EXPT-174mm_scaledown_90mmZi'!$E$10:$E$32</c:f>
              <c:numCache>
                <c:formatCode>General</c:formatCode>
                <c:ptCount val="23"/>
                <c:pt idx="0">
                  <c:v>47.9</c:v>
                </c:pt>
                <c:pt idx="1">
                  <c:v>88.7</c:v>
                </c:pt>
                <c:pt idx="2">
                  <c:v>123.3</c:v>
                </c:pt>
                <c:pt idx="3">
                  <c:v>149.2</c:v>
                </c:pt>
                <c:pt idx="4">
                  <c:v>175.9</c:v>
                </c:pt>
                <c:pt idx="5">
                  <c:v>194.8</c:v>
                </c:pt>
                <c:pt idx="6">
                  <c:v>210.5</c:v>
                </c:pt>
                <c:pt idx="7">
                  <c:v>225.8</c:v>
                </c:pt>
                <c:pt idx="8">
                  <c:v>239.9</c:v>
                </c:pt>
                <c:pt idx="9">
                  <c:v>253.6</c:v>
                </c:pt>
                <c:pt idx="10">
                  <c:v>265.3</c:v>
                </c:pt>
                <c:pt idx="11">
                  <c:v>274.5</c:v>
                </c:pt>
                <c:pt idx="12">
                  <c:v>280</c:v>
                </c:pt>
                <c:pt idx="13">
                  <c:v>283.9</c:v>
                </c:pt>
                <c:pt idx="14">
                  <c:v>290.6</c:v>
                </c:pt>
                <c:pt idx="15">
                  <c:v>292.3</c:v>
                </c:pt>
                <c:pt idx="16">
                  <c:v>298.3</c:v>
                </c:pt>
                <c:pt idx="17">
                  <c:v>299.3</c:v>
                </c:pt>
                <c:pt idx="18">
                  <c:v>302.9</c:v>
                </c:pt>
                <c:pt idx="19">
                  <c:v>319.1</c:v>
                </c:pt>
                <c:pt idx="20">
                  <c:v>321.5</c:v>
                </c:pt>
                <c:pt idx="21">
                  <c:v>328.4</c:v>
                </c:pt>
                <c:pt idx="22">
                  <c:v>331.2</c:v>
                </c:pt>
              </c:numCache>
            </c:numRef>
          </c:xVal>
          <c:yVal>
            <c:numRef>
              <c:f>'EXPT-174mm_scaledown_90mmZi'!$I$10:$I$32</c:f>
              <c:numCache>
                <c:formatCode>General</c:formatCode>
                <c:ptCount val="23"/>
                <c:pt idx="0">
                  <c:v>0.015715</c:v>
                </c:pt>
                <c:pt idx="1">
                  <c:v>0.0326872</c:v>
                </c:pt>
                <c:pt idx="2">
                  <c:v>0.0528922</c:v>
                </c:pt>
                <c:pt idx="3">
                  <c:v>0.0730972</c:v>
                </c:pt>
                <c:pt idx="4">
                  <c:v>0.09895960000000001</c:v>
                </c:pt>
                <c:pt idx="5">
                  <c:v>0.1188054</c:v>
                </c:pt>
                <c:pt idx="6">
                  <c:v>0.14044720000000002</c:v>
                </c:pt>
                <c:pt idx="7">
                  <c:v>0.1593052</c:v>
                </c:pt>
                <c:pt idx="8">
                  <c:v>0.1807674</c:v>
                </c:pt>
                <c:pt idx="9">
                  <c:v>0.20151120000000003</c:v>
                </c:pt>
                <c:pt idx="10">
                  <c:v>0.22090800000000002</c:v>
                </c:pt>
                <c:pt idx="11">
                  <c:v>0.23410860000000003</c:v>
                </c:pt>
                <c:pt idx="12">
                  <c:v>0.2484766</c:v>
                </c:pt>
                <c:pt idx="13">
                  <c:v>0.2603302</c:v>
                </c:pt>
                <c:pt idx="14">
                  <c:v>0.2731716</c:v>
                </c:pt>
                <c:pt idx="15">
                  <c:v>0.27829020000000004</c:v>
                </c:pt>
                <c:pt idx="16">
                  <c:v>0.2932868</c:v>
                </c:pt>
                <c:pt idx="17">
                  <c:v>0.29714820000000003</c:v>
                </c:pt>
                <c:pt idx="18">
                  <c:v>0.3028056</c:v>
                </c:pt>
                <c:pt idx="19">
                  <c:v>0.3314518</c:v>
                </c:pt>
                <c:pt idx="20">
                  <c:v>0.3390848</c:v>
                </c:pt>
                <c:pt idx="21">
                  <c:v>0.3535426</c:v>
                </c:pt>
                <c:pt idx="22">
                  <c:v>0.3644084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'EXPT-174mm_scaledown_90mmZi'!$D$60:$D$114</c:f>
              <c:numCache>
                <c:formatCode>General</c:formatCode>
                <c:ptCount val="55"/>
                <c:pt idx="0">
                  <c:v>0.0035302417807678483</c:v>
                </c:pt>
                <c:pt idx="1">
                  <c:v>0.007060483561535697</c:v>
                </c:pt>
                <c:pt idx="2">
                  <c:v>0.010590725342303545</c:v>
                </c:pt>
                <c:pt idx="3">
                  <c:v>0.014120967123071393</c:v>
                </c:pt>
                <c:pt idx="4">
                  <c:v>0.01765120890383924</c:v>
                </c:pt>
                <c:pt idx="5">
                  <c:v>0.02118145068460709</c:v>
                </c:pt>
                <c:pt idx="6">
                  <c:v>0.02471169246537494</c:v>
                </c:pt>
                <c:pt idx="7">
                  <c:v>0.028241934246142786</c:v>
                </c:pt>
                <c:pt idx="8">
                  <c:v>0.03177217602691063</c:v>
                </c:pt>
                <c:pt idx="9">
                  <c:v>0.03530241780767848</c:v>
                </c:pt>
                <c:pt idx="10">
                  <c:v>0.07060483561535696</c:v>
                </c:pt>
                <c:pt idx="11">
                  <c:v>0.10590725342303545</c:v>
                </c:pt>
                <c:pt idx="12">
                  <c:v>0.14120967123071393</c:v>
                </c:pt>
                <c:pt idx="13">
                  <c:v>0.1765120890383924</c:v>
                </c:pt>
                <c:pt idx="14">
                  <c:v>0.2118145068460709</c:v>
                </c:pt>
                <c:pt idx="15">
                  <c:v>0.2471169246537494</c:v>
                </c:pt>
                <c:pt idx="16">
                  <c:v>0.28241934246142786</c:v>
                </c:pt>
                <c:pt idx="17">
                  <c:v>0.31772176026910637</c:v>
                </c:pt>
                <c:pt idx="18">
                  <c:v>0.3530241780767848</c:v>
                </c:pt>
                <c:pt idx="19">
                  <c:v>0.7060483561535696</c:v>
                </c:pt>
                <c:pt idx="20">
                  <c:v>1.0590725342303546</c:v>
                </c:pt>
                <c:pt idx="21">
                  <c:v>1.4120967123071393</c:v>
                </c:pt>
                <c:pt idx="22">
                  <c:v>1.7651208903839242</c:v>
                </c:pt>
                <c:pt idx="23">
                  <c:v>2.1181450684607093</c:v>
                </c:pt>
                <c:pt idx="24">
                  <c:v>2.4711692465374937</c:v>
                </c:pt>
                <c:pt idx="25">
                  <c:v>2.8241934246142786</c:v>
                </c:pt>
                <c:pt idx="26">
                  <c:v>3.177217602691064</c:v>
                </c:pt>
                <c:pt idx="27">
                  <c:v>3.5302417807678483</c:v>
                </c:pt>
                <c:pt idx="28">
                  <c:v>7.060483561535697</c:v>
                </c:pt>
                <c:pt idx="29">
                  <c:v>10.590725342303546</c:v>
                </c:pt>
                <c:pt idx="30">
                  <c:v>14.120967123071393</c:v>
                </c:pt>
                <c:pt idx="31">
                  <c:v>17.651208903839244</c:v>
                </c:pt>
                <c:pt idx="32">
                  <c:v>21.181450684607093</c:v>
                </c:pt>
                <c:pt idx="33">
                  <c:v>24.71169246537494</c:v>
                </c:pt>
                <c:pt idx="34">
                  <c:v>28.241934246142787</c:v>
                </c:pt>
                <c:pt idx="35">
                  <c:v>31.77217602691064</c:v>
                </c:pt>
                <c:pt idx="36">
                  <c:v>35.30241780767849</c:v>
                </c:pt>
                <c:pt idx="37">
                  <c:v>70.60483561535698</c:v>
                </c:pt>
                <c:pt idx="38">
                  <c:v>105.90725342303546</c:v>
                </c:pt>
                <c:pt idx="39">
                  <c:v>141.20967123071395</c:v>
                </c:pt>
                <c:pt idx="40">
                  <c:v>176.51208903839242</c:v>
                </c:pt>
                <c:pt idx="41">
                  <c:v>211.8145068460709</c:v>
                </c:pt>
                <c:pt idx="42">
                  <c:v>247.1169246537494</c:v>
                </c:pt>
                <c:pt idx="43">
                  <c:v>282.4193424614279</c:v>
                </c:pt>
                <c:pt idx="44">
                  <c:v>317.7217602691063</c:v>
                </c:pt>
                <c:pt idx="45">
                  <c:v>353.02417807678484</c:v>
                </c:pt>
                <c:pt idx="46">
                  <c:v>706.0483561535697</c:v>
                </c:pt>
                <c:pt idx="47">
                  <c:v>1059.0725342303544</c:v>
                </c:pt>
                <c:pt idx="48">
                  <c:v>1412.0967123071393</c:v>
                </c:pt>
                <c:pt idx="49">
                  <c:v>1765.1208903839242</c:v>
                </c:pt>
                <c:pt idx="50">
                  <c:v>2118.145068460709</c:v>
                </c:pt>
                <c:pt idx="51">
                  <c:v>2471.169246537494</c:v>
                </c:pt>
                <c:pt idx="52">
                  <c:v>2824.1934246142787</c:v>
                </c:pt>
                <c:pt idx="53">
                  <c:v>3177.217602691064</c:v>
                </c:pt>
                <c:pt idx="54">
                  <c:v>3530.2417807678485</c:v>
                </c:pt>
              </c:numCache>
            </c:numRef>
          </c:xVal>
          <c:yVal>
            <c:numRef>
              <c:f>'EXPT-174mm_scaledown_90mmZi'!$G$60:$G$114</c:f>
              <c:numCache>
                <c:formatCode>General</c:formatCode>
                <c:ptCount val="55"/>
                <c:pt idx="0">
                  <c:v>0.0000830847462398007</c:v>
                </c:pt>
                <c:pt idx="1">
                  <c:v>0.0000812170638439958</c:v>
                </c:pt>
                <c:pt idx="2">
                  <c:v>0.000079723047815481</c:v>
                </c:pt>
                <c:pt idx="3">
                  <c:v>0.0000781925044402816</c:v>
                </c:pt>
                <c:pt idx="4">
                  <c:v>0.0000766939598474455</c:v>
                </c:pt>
                <c:pt idx="5">
                  <c:v>0.0000752886968025248</c:v>
                </c:pt>
                <c:pt idx="6">
                  <c:v>0.0000738622127863955</c:v>
                </c:pt>
                <c:pt idx="7">
                  <c:v>0.0000724428099027308</c:v>
                </c:pt>
                <c:pt idx="8">
                  <c:v>0.0000709611119645536</c:v>
                </c:pt>
                <c:pt idx="9">
                  <c:v>0.0000695571337020733</c:v>
                </c:pt>
                <c:pt idx="10">
                  <c:v>0.000056252883861814</c:v>
                </c:pt>
                <c:pt idx="11">
                  <c:v>0.0000447512852126522</c:v>
                </c:pt>
                <c:pt idx="12">
                  <c:v>0.0000349945172624484</c:v>
                </c:pt>
                <c:pt idx="13">
                  <c:v>0.0000277086517085475</c:v>
                </c:pt>
                <c:pt idx="14">
                  <c:v>0.0000225286485361956</c:v>
                </c:pt>
                <c:pt idx="15">
                  <c:v>0.0000197217015331145</c:v>
                </c:pt>
                <c:pt idx="16">
                  <c:v>0.0000193010581877719</c:v>
                </c:pt>
                <c:pt idx="17">
                  <c:v>0.0000211348812651901</c:v>
                </c:pt>
                <c:pt idx="18">
                  <c:v>0.0000250997085497494</c:v>
                </c:pt>
                <c:pt idx="19">
                  <c:v>0.000114772921093952</c:v>
                </c:pt>
                <c:pt idx="20">
                  <c:v>0.000130874743581123</c:v>
                </c:pt>
                <c:pt idx="21">
                  <c:v>0.000108382095591849</c:v>
                </c:pt>
                <c:pt idx="22">
                  <c:v>0.000136488276324257</c:v>
                </c:pt>
                <c:pt idx="23">
                  <c:v>0.000137247303252626</c:v>
                </c:pt>
                <c:pt idx="24">
                  <c:v>0.000131259273503464</c:v>
                </c:pt>
                <c:pt idx="25">
                  <c:v>0.000152068951014494</c:v>
                </c:pt>
                <c:pt idx="26">
                  <c:v>0.000153110418710126</c:v>
                </c:pt>
                <c:pt idx="27">
                  <c:v>0.000161309498432695</c:v>
                </c:pt>
                <c:pt idx="28">
                  <c:v>0.00025240922781894</c:v>
                </c:pt>
                <c:pt idx="29">
                  <c:v>0.000391425095</c:v>
                </c:pt>
                <c:pt idx="30">
                  <c:v>0.000624363377</c:v>
                </c:pt>
                <c:pt idx="31">
                  <c:v>0.000908212553</c:v>
                </c:pt>
                <c:pt idx="32">
                  <c:v>0.00122151813</c:v>
                </c:pt>
                <c:pt idx="33">
                  <c:v>0.00160942921</c:v>
                </c:pt>
                <c:pt idx="34">
                  <c:v>0.00205831739</c:v>
                </c:pt>
                <c:pt idx="35">
                  <c:v>0.00258843642</c:v>
                </c:pt>
                <c:pt idx="36">
                  <c:v>0.00311072117</c:v>
                </c:pt>
                <c:pt idx="37">
                  <c:v>0.0116929568</c:v>
                </c:pt>
                <c:pt idx="38">
                  <c:v>0.0258265501</c:v>
                </c:pt>
                <c:pt idx="39">
                  <c:v>0.0460640735</c:v>
                </c:pt>
                <c:pt idx="40">
                  <c:v>0.0752259333</c:v>
                </c:pt>
                <c:pt idx="41">
                  <c:v>0.103991046</c:v>
                </c:pt>
                <c:pt idx="42">
                  <c:v>0.142736562</c:v>
                </c:pt>
                <c:pt idx="43">
                  <c:v>0.190844532</c:v>
                </c:pt>
                <c:pt idx="44">
                  <c:v>0.2312017</c:v>
                </c:pt>
                <c:pt idx="45">
                  <c:v>0.287934763</c:v>
                </c:pt>
                <c:pt idx="46">
                  <c:v>1.36020747</c:v>
                </c:pt>
                <c:pt idx="47">
                  <c:v>3.03665871</c:v>
                </c:pt>
                <c:pt idx="48">
                  <c:v>5.4171419</c:v>
                </c:pt>
                <c:pt idx="49">
                  <c:v>8.1092793</c:v>
                </c:pt>
                <c:pt idx="50">
                  <c:v>11.8146404</c:v>
                </c:pt>
                <c:pt idx="51">
                  <c:v>15.9095122</c:v>
                </c:pt>
                <c:pt idx="52">
                  <c:v>21.0686196</c:v>
                </c:pt>
                <c:pt idx="53">
                  <c:v>26.210303</c:v>
                </c:pt>
                <c:pt idx="54">
                  <c:v>33.0228845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(2)'!$N$12:$N$32</c:f>
              <c:numCache>
                <c:formatCode>0.00E+00</c:formatCode>
                <c:ptCount val="21"/>
                <c:pt idx="0">
                  <c:v>34926.786225158074</c:v>
                </c:pt>
                <c:pt idx="1">
                  <c:v>42263.39419946135</c:v>
                </c:pt>
                <c:pt idx="2">
                  <c:v>49826.61554748829</c:v>
                </c:pt>
                <c:pt idx="3">
                  <c:v>55180.356501709604</c:v>
                </c:pt>
                <c:pt idx="4">
                  <c:v>59627.643961036294</c:v>
                </c:pt>
                <c:pt idx="5">
                  <c:v>63961.62473350117</c:v>
                </c:pt>
                <c:pt idx="6">
                  <c:v>67955.68544538056</c:v>
                </c:pt>
                <c:pt idx="7">
                  <c:v>71836.43947039812</c:v>
                </c:pt>
                <c:pt idx="8">
                  <c:v>75150.66006110657</c:v>
                </c:pt>
                <c:pt idx="9">
                  <c:v>77756.71385892858</c:v>
                </c:pt>
                <c:pt idx="10">
                  <c:v>79314.6808032787</c:v>
                </c:pt>
                <c:pt idx="11">
                  <c:v>80419.42100018148</c:v>
                </c:pt>
                <c:pt idx="12">
                  <c:v>82317.30800511708</c:v>
                </c:pt>
                <c:pt idx="13">
                  <c:v>82798.86142427985</c:v>
                </c:pt>
                <c:pt idx="14">
                  <c:v>84498.46172720724</c:v>
                </c:pt>
                <c:pt idx="15">
                  <c:v>84781.72844436183</c:v>
                </c:pt>
                <c:pt idx="16">
                  <c:v>85801.48862611825</c:v>
                </c:pt>
                <c:pt idx="17">
                  <c:v>90390.40944402225</c:v>
                </c:pt>
                <c:pt idx="18">
                  <c:v>91070.24956519318</c:v>
                </c:pt>
                <c:pt idx="19">
                  <c:v>93024.7899135597</c:v>
                </c:pt>
                <c:pt idx="20">
                  <c:v>93817.93672159249</c:v>
                </c:pt>
              </c:numCache>
            </c:numRef>
          </c:xVal>
          <c:yVal>
            <c:numRef>
              <c:f>'EXPT-174mm_scaledown_90mmZi (2)'!$O$12:$O$32</c:f>
              <c:numCache>
                <c:formatCode>General</c:formatCode>
                <c:ptCount val="21"/>
                <c:pt idx="0">
                  <c:v>8.122116301392465</c:v>
                </c:pt>
                <c:pt idx="1">
                  <c:v>8.360399513732352</c:v>
                </c:pt>
                <c:pt idx="2">
                  <c:v>8.935016804283999</c:v>
                </c:pt>
                <c:pt idx="3">
                  <c:v>9.297579985496537</c:v>
                </c:pt>
                <c:pt idx="4">
                  <c:v>10.08964200405348</c:v>
                </c:pt>
                <c:pt idx="5">
                  <c:v>10.651820592462958</c:v>
                </c:pt>
                <c:pt idx="6">
                  <c:v>11.401171293779987</c:v>
                </c:pt>
                <c:pt idx="7">
                  <c:v>11.991664466202065</c:v>
                </c:pt>
                <c:pt idx="8">
                  <c:v>12.58610643762954</c:v>
                </c:pt>
                <c:pt idx="9">
                  <c:v>13.081057668051166</c:v>
                </c:pt>
                <c:pt idx="10">
                  <c:v>14.07168292840192</c:v>
                </c:pt>
                <c:pt idx="11">
                  <c:v>15.315681392444462</c:v>
                </c:pt>
                <c:pt idx="12">
                  <c:v>16.387657264459786</c:v>
                </c:pt>
                <c:pt idx="13">
                  <c:v>17.08273963633845</c:v>
                </c:pt>
                <c:pt idx="14">
                  <c:v>16.869618907711512</c:v>
                </c:pt>
                <c:pt idx="15">
                  <c:v>18.564380138128595</c:v>
                </c:pt>
                <c:pt idx="16">
                  <c:v>19.67352295372759</c:v>
                </c:pt>
                <c:pt idx="17">
                  <c:v>19.25085664827914</c:v>
                </c:pt>
                <c:pt idx="18">
                  <c:v>20.492330624062983</c:v>
                </c:pt>
                <c:pt idx="19">
                  <c:v>21.055602374825156</c:v>
                </c:pt>
                <c:pt idx="20">
                  <c:v>21.626757860946057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(2)'!$N$12:$N$32</c:f>
              <c:numCache>
                <c:formatCode>0.00E+00</c:formatCode>
                <c:ptCount val="21"/>
                <c:pt idx="0">
                  <c:v>34926.786225158074</c:v>
                </c:pt>
                <c:pt idx="1">
                  <c:v>42263.39419946135</c:v>
                </c:pt>
                <c:pt idx="2">
                  <c:v>49826.61554748829</c:v>
                </c:pt>
                <c:pt idx="3">
                  <c:v>55180.356501709604</c:v>
                </c:pt>
                <c:pt idx="4">
                  <c:v>59627.643961036294</c:v>
                </c:pt>
                <c:pt idx="5">
                  <c:v>63961.62473350117</c:v>
                </c:pt>
                <c:pt idx="6">
                  <c:v>67955.68544538056</c:v>
                </c:pt>
                <c:pt idx="7">
                  <c:v>71836.43947039812</c:v>
                </c:pt>
                <c:pt idx="8">
                  <c:v>75150.66006110657</c:v>
                </c:pt>
                <c:pt idx="9">
                  <c:v>77756.71385892858</c:v>
                </c:pt>
                <c:pt idx="10">
                  <c:v>79314.6808032787</c:v>
                </c:pt>
                <c:pt idx="11">
                  <c:v>80419.42100018148</c:v>
                </c:pt>
                <c:pt idx="12">
                  <c:v>82317.30800511708</c:v>
                </c:pt>
                <c:pt idx="13">
                  <c:v>82798.86142427985</c:v>
                </c:pt>
                <c:pt idx="14">
                  <c:v>84498.46172720724</c:v>
                </c:pt>
                <c:pt idx="15">
                  <c:v>84781.72844436183</c:v>
                </c:pt>
                <c:pt idx="16">
                  <c:v>85801.48862611825</c:v>
                </c:pt>
                <c:pt idx="17">
                  <c:v>90390.40944402225</c:v>
                </c:pt>
                <c:pt idx="18">
                  <c:v>91070.24956519318</c:v>
                </c:pt>
                <c:pt idx="19">
                  <c:v>93024.7899135597</c:v>
                </c:pt>
                <c:pt idx="20">
                  <c:v>93817.93672159249</c:v>
                </c:pt>
              </c:numCache>
            </c:numRef>
          </c:xVal>
          <c:yVal>
            <c:numRef>
              <c:f>'EXPT-174mm_scaledown_90mmZi (2)'!$P$12:$P$32</c:f>
              <c:numCache>
                <c:formatCode>General</c:formatCode>
                <c:ptCount val="21"/>
                <c:pt idx="0">
                  <c:v>8.110603574005832</c:v>
                </c:pt>
                <c:pt idx="1">
                  <c:v>8.358921600986857</c:v>
                </c:pt>
                <c:pt idx="2">
                  <c:v>8.92789491480199</c:v>
                </c:pt>
                <c:pt idx="3">
                  <c:v>9.269828065924015</c:v>
                </c:pt>
                <c:pt idx="4">
                  <c:v>10.032914988037884</c:v>
                </c:pt>
                <c:pt idx="5">
                  <c:v>10.537083797564986</c:v>
                </c:pt>
                <c:pt idx="6">
                  <c:v>11.290193763525208</c:v>
                </c:pt>
                <c:pt idx="7">
                  <c:v>11.993324930342778</c:v>
                </c:pt>
                <c:pt idx="8">
                  <c:v>12.587647408529358</c:v>
                </c:pt>
                <c:pt idx="9">
                  <c:v>13.077710684888057</c:v>
                </c:pt>
                <c:pt idx="10">
                  <c:v>14.07042225982176</c:v>
                </c:pt>
                <c:pt idx="11">
                  <c:v>15.311139577242841</c:v>
                </c:pt>
                <c:pt idx="12">
                  <c:v>16.375801042726785</c:v>
                </c:pt>
                <c:pt idx="13">
                  <c:v>17.07587400838701</c:v>
                </c:pt>
                <c:pt idx="14">
                  <c:v>18.525060660035937</c:v>
                </c:pt>
                <c:pt idx="15">
                  <c:v>19.030590298746368</c:v>
                </c:pt>
                <c:pt idx="16">
                  <c:v>19.664630690670936</c:v>
                </c:pt>
                <c:pt idx="17">
                  <c:v>19.246642348988527</c:v>
                </c:pt>
                <c:pt idx="18">
                  <c:v>20.492727915255095</c:v>
                </c:pt>
                <c:pt idx="19">
                  <c:v>21.054421932497156</c:v>
                </c:pt>
                <c:pt idx="20">
                  <c:v>21.628397804670104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(2)'!$N$12:$N$32</c:f>
              <c:numCache>
                <c:formatCode>0.00E+00</c:formatCode>
                <c:ptCount val="21"/>
                <c:pt idx="0">
                  <c:v>34926.786225158074</c:v>
                </c:pt>
                <c:pt idx="1">
                  <c:v>42263.39419946135</c:v>
                </c:pt>
                <c:pt idx="2">
                  <c:v>49826.61554748829</c:v>
                </c:pt>
                <c:pt idx="3">
                  <c:v>55180.356501709604</c:v>
                </c:pt>
                <c:pt idx="4">
                  <c:v>59627.643961036294</c:v>
                </c:pt>
                <c:pt idx="5">
                  <c:v>63961.62473350117</c:v>
                </c:pt>
                <c:pt idx="6">
                  <c:v>67955.68544538056</c:v>
                </c:pt>
                <c:pt idx="7">
                  <c:v>71836.43947039812</c:v>
                </c:pt>
                <c:pt idx="8">
                  <c:v>75150.66006110657</c:v>
                </c:pt>
                <c:pt idx="9">
                  <c:v>77756.71385892858</c:v>
                </c:pt>
                <c:pt idx="10">
                  <c:v>79314.6808032787</c:v>
                </c:pt>
                <c:pt idx="11">
                  <c:v>80419.42100018148</c:v>
                </c:pt>
                <c:pt idx="12">
                  <c:v>82317.30800511708</c:v>
                </c:pt>
                <c:pt idx="13">
                  <c:v>82798.86142427985</c:v>
                </c:pt>
                <c:pt idx="14">
                  <c:v>84498.46172720724</c:v>
                </c:pt>
                <c:pt idx="15">
                  <c:v>84781.72844436183</c:v>
                </c:pt>
                <c:pt idx="16">
                  <c:v>85801.48862611825</c:v>
                </c:pt>
                <c:pt idx="17">
                  <c:v>90390.40944402225</c:v>
                </c:pt>
                <c:pt idx="18">
                  <c:v>91070.24956519318</c:v>
                </c:pt>
                <c:pt idx="19">
                  <c:v>93024.7899135597</c:v>
                </c:pt>
                <c:pt idx="20">
                  <c:v>93817.93672159249</c:v>
                </c:pt>
              </c:numCache>
            </c:numRef>
          </c:xVal>
          <c:yVal>
            <c:numRef>
              <c:f>'EXPT-174mm_scaledown_90mmZi (2)'!$Q$12:$Q$32</c:f>
              <c:numCache>
                <c:formatCode>General</c:formatCode>
                <c:ptCount val="21"/>
                <c:pt idx="0">
                  <c:v>3.083339641823253</c:v>
                </c:pt>
                <c:pt idx="1">
                  <c:v>2.9101741827380856</c:v>
                </c:pt>
                <c:pt idx="2">
                  <c:v>2.834537066952052</c:v>
                </c:pt>
                <c:pt idx="3">
                  <c:v>2.7746880521446924</c:v>
                </c:pt>
                <c:pt idx="4">
                  <c:v>2.809084305754421</c:v>
                </c:pt>
                <c:pt idx="5">
                  <c:v>2.769095700479717</c:v>
                </c:pt>
                <c:pt idx="6">
                  <c:v>2.783655609923937</c:v>
                </c:pt>
                <c:pt idx="7">
                  <c:v>2.77687658934009</c:v>
                </c:pt>
                <c:pt idx="8">
                  <c:v>2.7815881795251753</c:v>
                </c:pt>
                <c:pt idx="9">
                  <c:v>2.753522049713736</c:v>
                </c:pt>
                <c:pt idx="10">
                  <c:v>2.8088291361599356</c:v>
                </c:pt>
                <c:pt idx="11">
                  <c:v>2.862527418940568</c:v>
                </c:pt>
                <c:pt idx="12">
                  <c:v>2.866818608313325</c:v>
                </c:pt>
                <c:pt idx="13">
                  <c:v>2.8866635640414335</c:v>
                </c:pt>
                <c:pt idx="14">
                  <c:v>2.9210695575007515</c:v>
                </c:pt>
                <c:pt idx="15">
                  <c:v>2.9397849245044485</c:v>
                </c:pt>
                <c:pt idx="16">
                  <c:v>2.9249688428068352</c:v>
                </c:pt>
                <c:pt idx="17">
                  <c:v>2.884846181790148</c:v>
                </c:pt>
                <c:pt idx="18">
                  <c:v>2.9073830628156903</c:v>
                </c:pt>
                <c:pt idx="19">
                  <c:v>2.905302400160662</c:v>
                </c:pt>
                <c:pt idx="20">
                  <c:v>2.9441749377856734</c:v>
                </c:pt>
              </c:numCache>
            </c:numRef>
          </c:yVal>
          <c:smooth val="1"/>
        </c:ser>
        <c:ser>
          <c:idx val="12"/>
          <c:order val="11"/>
          <c:tx>
            <c:v>Mech Power (η=0.49665)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(2)'!$N$12:$N$32</c:f>
              <c:numCache>
                <c:formatCode>0.00E+00</c:formatCode>
                <c:ptCount val="21"/>
                <c:pt idx="0">
                  <c:v>34926.786225158074</c:v>
                </c:pt>
                <c:pt idx="1">
                  <c:v>42263.39419946135</c:v>
                </c:pt>
                <c:pt idx="2">
                  <c:v>49826.61554748829</c:v>
                </c:pt>
                <c:pt idx="3">
                  <c:v>55180.356501709604</c:v>
                </c:pt>
                <c:pt idx="4">
                  <c:v>59627.643961036294</c:v>
                </c:pt>
                <c:pt idx="5">
                  <c:v>63961.62473350117</c:v>
                </c:pt>
                <c:pt idx="6">
                  <c:v>67955.68544538056</c:v>
                </c:pt>
                <c:pt idx="7">
                  <c:v>71836.43947039812</c:v>
                </c:pt>
                <c:pt idx="8">
                  <c:v>75150.66006110657</c:v>
                </c:pt>
                <c:pt idx="9">
                  <c:v>77756.71385892858</c:v>
                </c:pt>
                <c:pt idx="10">
                  <c:v>79314.6808032787</c:v>
                </c:pt>
                <c:pt idx="11">
                  <c:v>80419.42100018148</c:v>
                </c:pt>
                <c:pt idx="12">
                  <c:v>82317.30800511708</c:v>
                </c:pt>
                <c:pt idx="13">
                  <c:v>82798.86142427985</c:v>
                </c:pt>
                <c:pt idx="14">
                  <c:v>84498.46172720724</c:v>
                </c:pt>
                <c:pt idx="15">
                  <c:v>84781.72844436183</c:v>
                </c:pt>
                <c:pt idx="16">
                  <c:v>85801.48862611825</c:v>
                </c:pt>
                <c:pt idx="17">
                  <c:v>90390.40944402225</c:v>
                </c:pt>
                <c:pt idx="18">
                  <c:v>91070.24956519318</c:v>
                </c:pt>
                <c:pt idx="19">
                  <c:v>93024.7899135597</c:v>
                </c:pt>
                <c:pt idx="20">
                  <c:v>93817.93672159249</c:v>
                </c:pt>
              </c:numCache>
            </c:numRef>
          </c:xVal>
          <c:yVal>
            <c:numRef>
              <c:f>'EXPT-174mm_scaledown_90mmZi (2)'!$T$12:$T$32</c:f>
              <c:numCache>
                <c:formatCode>General</c:formatCode>
                <c:ptCount val="21"/>
                <c:pt idx="0">
                  <c:v>1.5313406331115185</c:v>
                </c:pt>
                <c:pt idx="1">
                  <c:v>1.44533800785687</c:v>
                </c:pt>
                <c:pt idx="2">
                  <c:v>1.4077728343017366</c:v>
                </c:pt>
                <c:pt idx="3">
                  <c:v>1.3780488210976614</c:v>
                </c:pt>
                <c:pt idx="4">
                  <c:v>1.395131720452933</c:v>
                </c:pt>
                <c:pt idx="5">
                  <c:v>1.3752713796432514</c:v>
                </c:pt>
                <c:pt idx="6">
                  <c:v>1.3825025586687234</c:v>
                </c:pt>
                <c:pt idx="7">
                  <c:v>1.3791357580957557</c:v>
                </c:pt>
                <c:pt idx="8">
                  <c:v>1.3814757693611783</c:v>
                </c:pt>
                <c:pt idx="9">
                  <c:v>1.367536725990327</c:v>
                </c:pt>
                <c:pt idx="10">
                  <c:v>1.395004990473832</c:v>
                </c:pt>
                <c:pt idx="11">
                  <c:v>1.4216742426168332</c:v>
                </c:pt>
                <c:pt idx="12">
                  <c:v>1.4238054618188127</c:v>
                </c:pt>
                <c:pt idx="13">
                  <c:v>1.4336614590811778</c:v>
                </c:pt>
                <c:pt idx="14">
                  <c:v>1.450749195732748</c:v>
                </c:pt>
                <c:pt idx="15">
                  <c:v>1.4600441827551343</c:v>
                </c:pt>
                <c:pt idx="16">
                  <c:v>1.4526857757800147</c:v>
                </c:pt>
                <c:pt idx="17">
                  <c:v>1.432758856186077</c:v>
                </c:pt>
                <c:pt idx="18">
                  <c:v>1.4439517981474126</c:v>
                </c:pt>
                <c:pt idx="19">
                  <c:v>1.4429184370397927</c:v>
                </c:pt>
                <c:pt idx="20">
                  <c:v>1.4622244828512547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(2)'!$B$60:$B$114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'EXPT-174mm_scaledown_90mmZi (2)'!$I$60:$I$114</c:f>
              <c:numCache>
                <c:formatCode>0.00E+00</c:formatCode>
                <c:ptCount val="55"/>
                <c:pt idx="0">
                  <c:v>5908378.1714677075</c:v>
                </c:pt>
                <c:pt idx="1">
                  <c:v>1443890.5722284452</c:v>
                </c:pt>
                <c:pt idx="2">
                  <c:v>629924.3132847057</c:v>
                </c:pt>
                <c:pt idx="3">
                  <c:v>347529.86206543347</c:v>
                </c:pt>
                <c:pt idx="4">
                  <c:v>218156.49141574843</c:v>
                </c:pt>
                <c:pt idx="5">
                  <c:v>148721.67438078494</c:v>
                </c:pt>
                <c:pt idx="6">
                  <c:v>107194.67734882618</c:v>
                </c:pt>
                <c:pt idx="7">
                  <c:v>80493.77594867897</c:v>
                </c:pt>
                <c:pt idx="8">
                  <c:v>62299.1872056999</c:v>
                </c:pt>
                <c:pt idx="9">
                  <c:v>49463.93520286409</c:v>
                </c:pt>
                <c:pt idx="10">
                  <c:v>10000.731967453357</c:v>
                </c:pt>
                <c:pt idx="11">
                  <c:v>3535.9815484517753</c:v>
                </c:pt>
                <c:pt idx="12">
                  <c:v>1555.345981602802</c:v>
                </c:pt>
                <c:pt idx="13">
                  <c:v>788.1744860510088</c:v>
                </c:pt>
                <c:pt idx="14">
                  <c:v>445.02009918265327</c:v>
                </c:pt>
                <c:pt idx="15">
                  <c:v>286.21691022523004</c:v>
                </c:pt>
                <c:pt idx="16">
                  <c:v>214.4609044603559</c:v>
                </c:pt>
                <c:pt idx="17">
                  <c:v>185.55035117939343</c:v>
                </c:pt>
                <c:pt idx="18">
                  <c:v>178.49073002825185</c:v>
                </c:pt>
                <c:pt idx="19">
                  <c:v>204.04522260617017</c:v>
                </c:pt>
                <c:pt idx="20">
                  <c:v>103.40947221117405</c:v>
                </c:pt>
                <c:pt idx="21">
                  <c:v>48.1708764810888</c:v>
                </c:pt>
                <c:pt idx="22">
                  <c:v>38.8241832101395</c:v>
                </c:pt>
                <c:pt idx="23">
                  <c:v>27.111172873022</c:v>
                </c:pt>
                <c:pt idx="24">
                  <c:v>19.049382548198896</c:v>
                </c:pt>
                <c:pt idx="25">
                  <c:v>16.8969206028132</c:v>
                </c:pt>
                <c:pt idx="26">
                  <c:v>13.442087326830462</c:v>
                </c:pt>
                <c:pt idx="27">
                  <c:v>11.471149188316108</c:v>
                </c:pt>
                <c:pt idx="28">
                  <c:v>4.487373553558628</c:v>
                </c:pt>
                <c:pt idx="29">
                  <c:v>3.092809305797713</c:v>
                </c:pt>
                <c:pt idx="30">
                  <c:v>2.7750091884221124</c:v>
                </c:pt>
                <c:pt idx="31">
                  <c:v>2.5834167960075507</c:v>
                </c:pt>
                <c:pt idx="32">
                  <c:v>2.4129282255552753</c:v>
                </c:pt>
                <c:pt idx="33">
                  <c:v>2.3357307935066722</c:v>
                </c:pt>
                <c:pt idx="34">
                  <c:v>2.2870694696187392</c:v>
                </c:pt>
                <c:pt idx="35">
                  <c:v>2.272476862822876</c:v>
                </c:pt>
                <c:pt idx="36">
                  <c:v>2.2121168915054237</c:v>
                </c:pt>
                <c:pt idx="37">
                  <c:v>2.078793456190997</c:v>
                </c:pt>
                <c:pt idx="38">
                  <c:v>2.040661048723278</c:v>
                </c:pt>
                <c:pt idx="39">
                  <c:v>2.0473370464624723</c:v>
                </c:pt>
                <c:pt idx="40">
                  <c:v>2.1398067989769767</c:v>
                </c:pt>
                <c:pt idx="41">
                  <c:v>2.0541891596681996</c:v>
                </c:pt>
                <c:pt idx="42">
                  <c:v>2.0715057310453213</c:v>
                </c:pt>
                <c:pt idx="43">
                  <c:v>2.1205412960188634</c:v>
                </c:pt>
                <c:pt idx="44">
                  <c:v>2.029798799907614</c:v>
                </c:pt>
                <c:pt idx="45">
                  <c:v>2.0475809887001573</c:v>
                </c:pt>
                <c:pt idx="46">
                  <c:v>2.418199635953596</c:v>
                </c:pt>
                <c:pt idx="47">
                  <c:v>2.3993878871817564</c:v>
                </c:pt>
                <c:pt idx="48">
                  <c:v>2.4076714139955744</c:v>
                </c:pt>
                <c:pt idx="49">
                  <c:v>2.306690022939637</c:v>
                </c:pt>
                <c:pt idx="50">
                  <c:v>2.3338073005879725</c:v>
                </c:pt>
                <c:pt idx="51">
                  <c:v>2.3089140748980244</c:v>
                </c:pt>
                <c:pt idx="52">
                  <c:v>2.341009063435595</c:v>
                </c:pt>
                <c:pt idx="53">
                  <c:v>2.3010921448507906</c:v>
                </c:pt>
                <c:pt idx="54">
                  <c:v>2.3483454998534206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90323"/>
          <c:y val="0.584670"/>
          <c:w val="0.350890"/>
          <c:h val="0.221970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'EXPT-174mm_scaledown_90mmZi (2)'!$E$10:$E$32</c:f>
              <c:numCache>
                <c:formatCode>General</c:formatCode>
                <c:ptCount val="23"/>
                <c:pt idx="0">
                  <c:v>47.9</c:v>
                </c:pt>
                <c:pt idx="1">
                  <c:v>88.7</c:v>
                </c:pt>
                <c:pt idx="2">
                  <c:v>123.3</c:v>
                </c:pt>
                <c:pt idx="3">
                  <c:v>149.2</c:v>
                </c:pt>
                <c:pt idx="4">
                  <c:v>175.9</c:v>
                </c:pt>
                <c:pt idx="5">
                  <c:v>194.8</c:v>
                </c:pt>
                <c:pt idx="6">
                  <c:v>210.5</c:v>
                </c:pt>
                <c:pt idx="7">
                  <c:v>225.8</c:v>
                </c:pt>
                <c:pt idx="8">
                  <c:v>239.9</c:v>
                </c:pt>
                <c:pt idx="9">
                  <c:v>253.6</c:v>
                </c:pt>
                <c:pt idx="10">
                  <c:v>265.3</c:v>
                </c:pt>
                <c:pt idx="11">
                  <c:v>274.5</c:v>
                </c:pt>
                <c:pt idx="12">
                  <c:v>280</c:v>
                </c:pt>
                <c:pt idx="13">
                  <c:v>283.9</c:v>
                </c:pt>
                <c:pt idx="14">
                  <c:v>290.6</c:v>
                </c:pt>
                <c:pt idx="15">
                  <c:v>292.3</c:v>
                </c:pt>
                <c:pt idx="16">
                  <c:v>298.3</c:v>
                </c:pt>
                <c:pt idx="17">
                  <c:v>299.3</c:v>
                </c:pt>
                <c:pt idx="18">
                  <c:v>302.9</c:v>
                </c:pt>
                <c:pt idx="19">
                  <c:v>319.1</c:v>
                </c:pt>
                <c:pt idx="20">
                  <c:v>321.5</c:v>
                </c:pt>
                <c:pt idx="21">
                  <c:v>328.4</c:v>
                </c:pt>
                <c:pt idx="22">
                  <c:v>331.2</c:v>
                </c:pt>
              </c:numCache>
            </c:numRef>
          </c:xVal>
          <c:yVal>
            <c:numRef>
              <c:f>'EXPT-174mm_scaledown_90mmZi (2)'!$I$10:$I$32</c:f>
              <c:numCache>
                <c:formatCode>General</c:formatCode>
                <c:ptCount val="23"/>
                <c:pt idx="0">
                  <c:v>0.015715</c:v>
                </c:pt>
                <c:pt idx="1">
                  <c:v>0.0326872</c:v>
                </c:pt>
                <c:pt idx="2">
                  <c:v>0.0528922</c:v>
                </c:pt>
                <c:pt idx="3">
                  <c:v>0.0730972</c:v>
                </c:pt>
                <c:pt idx="4">
                  <c:v>0.09895960000000001</c:v>
                </c:pt>
                <c:pt idx="5">
                  <c:v>0.1188054</c:v>
                </c:pt>
                <c:pt idx="6">
                  <c:v>0.14044720000000002</c:v>
                </c:pt>
                <c:pt idx="7">
                  <c:v>0.1593052</c:v>
                </c:pt>
                <c:pt idx="8">
                  <c:v>0.1807674</c:v>
                </c:pt>
                <c:pt idx="9">
                  <c:v>0.20151120000000003</c:v>
                </c:pt>
                <c:pt idx="10">
                  <c:v>0.22090800000000002</c:v>
                </c:pt>
                <c:pt idx="11">
                  <c:v>0.23410860000000003</c:v>
                </c:pt>
                <c:pt idx="12">
                  <c:v>0.2484766</c:v>
                </c:pt>
                <c:pt idx="13">
                  <c:v>0.2603302</c:v>
                </c:pt>
                <c:pt idx="14">
                  <c:v>0.2731716</c:v>
                </c:pt>
                <c:pt idx="15">
                  <c:v>0.27829020000000004</c:v>
                </c:pt>
                <c:pt idx="16">
                  <c:v>0.2932868</c:v>
                </c:pt>
                <c:pt idx="17">
                  <c:v>0.29714820000000003</c:v>
                </c:pt>
                <c:pt idx="18">
                  <c:v>0.3028056</c:v>
                </c:pt>
                <c:pt idx="19">
                  <c:v>0.3314518</c:v>
                </c:pt>
                <c:pt idx="20">
                  <c:v>0.3390848</c:v>
                </c:pt>
                <c:pt idx="21">
                  <c:v>0.3535426</c:v>
                </c:pt>
                <c:pt idx="22">
                  <c:v>0.3644084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'EXPT-174mm_scaledown_90mmZi (2)'!$D$60:$D$114</c:f>
              <c:numCache>
                <c:formatCode>General</c:formatCode>
                <c:ptCount val="55"/>
                <c:pt idx="0">
                  <c:v>0.0035302417807678483</c:v>
                </c:pt>
                <c:pt idx="1">
                  <c:v>0.007060483561535697</c:v>
                </c:pt>
                <c:pt idx="2">
                  <c:v>0.010590725342303545</c:v>
                </c:pt>
                <c:pt idx="3">
                  <c:v>0.014120967123071393</c:v>
                </c:pt>
                <c:pt idx="4">
                  <c:v>0.01765120890383924</c:v>
                </c:pt>
                <c:pt idx="5">
                  <c:v>0.02118145068460709</c:v>
                </c:pt>
                <c:pt idx="6">
                  <c:v>0.02471169246537494</c:v>
                </c:pt>
                <c:pt idx="7">
                  <c:v>0.028241934246142786</c:v>
                </c:pt>
                <c:pt idx="8">
                  <c:v>0.03177217602691063</c:v>
                </c:pt>
                <c:pt idx="9">
                  <c:v>0.03530241780767848</c:v>
                </c:pt>
                <c:pt idx="10">
                  <c:v>0.07060483561535696</c:v>
                </c:pt>
                <c:pt idx="11">
                  <c:v>0.10590725342303545</c:v>
                </c:pt>
                <c:pt idx="12">
                  <c:v>0.14120967123071393</c:v>
                </c:pt>
                <c:pt idx="13">
                  <c:v>0.1765120890383924</c:v>
                </c:pt>
                <c:pt idx="14">
                  <c:v>0.2118145068460709</c:v>
                </c:pt>
                <c:pt idx="15">
                  <c:v>0.2471169246537494</c:v>
                </c:pt>
                <c:pt idx="16">
                  <c:v>0.28241934246142786</c:v>
                </c:pt>
                <c:pt idx="17">
                  <c:v>0.31772176026910637</c:v>
                </c:pt>
                <c:pt idx="18">
                  <c:v>0.3530241780767848</c:v>
                </c:pt>
                <c:pt idx="19">
                  <c:v>0.7060483561535696</c:v>
                </c:pt>
                <c:pt idx="20">
                  <c:v>1.0590725342303546</c:v>
                </c:pt>
                <c:pt idx="21">
                  <c:v>1.4120967123071393</c:v>
                </c:pt>
                <c:pt idx="22">
                  <c:v>1.7651208903839242</c:v>
                </c:pt>
                <c:pt idx="23">
                  <c:v>2.1181450684607093</c:v>
                </c:pt>
                <c:pt idx="24">
                  <c:v>2.4711692465374937</c:v>
                </c:pt>
                <c:pt idx="25">
                  <c:v>2.8241934246142786</c:v>
                </c:pt>
                <c:pt idx="26">
                  <c:v>3.177217602691064</c:v>
                </c:pt>
                <c:pt idx="27">
                  <c:v>3.5302417807678483</c:v>
                </c:pt>
                <c:pt idx="28">
                  <c:v>7.060483561535697</c:v>
                </c:pt>
                <c:pt idx="29">
                  <c:v>10.590725342303546</c:v>
                </c:pt>
                <c:pt idx="30">
                  <c:v>14.120967123071393</c:v>
                </c:pt>
                <c:pt idx="31">
                  <c:v>17.651208903839244</c:v>
                </c:pt>
                <c:pt idx="32">
                  <c:v>21.181450684607093</c:v>
                </c:pt>
                <c:pt idx="33">
                  <c:v>24.71169246537494</c:v>
                </c:pt>
                <c:pt idx="34">
                  <c:v>28.241934246142787</c:v>
                </c:pt>
                <c:pt idx="35">
                  <c:v>31.77217602691064</c:v>
                </c:pt>
                <c:pt idx="36">
                  <c:v>35.30241780767849</c:v>
                </c:pt>
                <c:pt idx="37">
                  <c:v>70.60483561535698</c:v>
                </c:pt>
                <c:pt idx="38">
                  <c:v>105.90725342303546</c:v>
                </c:pt>
                <c:pt idx="39">
                  <c:v>141.20967123071395</c:v>
                </c:pt>
                <c:pt idx="40">
                  <c:v>176.51208903839242</c:v>
                </c:pt>
                <c:pt idx="41">
                  <c:v>211.8145068460709</c:v>
                </c:pt>
                <c:pt idx="42">
                  <c:v>247.1169246537494</c:v>
                </c:pt>
                <c:pt idx="43">
                  <c:v>282.4193424614279</c:v>
                </c:pt>
                <c:pt idx="44">
                  <c:v>317.7217602691063</c:v>
                </c:pt>
                <c:pt idx="45">
                  <c:v>353.02417807678484</c:v>
                </c:pt>
                <c:pt idx="46">
                  <c:v>706.0483561535697</c:v>
                </c:pt>
                <c:pt idx="47">
                  <c:v>1059.0725342303544</c:v>
                </c:pt>
                <c:pt idx="48">
                  <c:v>1412.0967123071393</c:v>
                </c:pt>
                <c:pt idx="49">
                  <c:v>1765.1208903839242</c:v>
                </c:pt>
                <c:pt idx="50">
                  <c:v>2118.145068460709</c:v>
                </c:pt>
                <c:pt idx="51">
                  <c:v>2471.169246537494</c:v>
                </c:pt>
                <c:pt idx="52">
                  <c:v>2824.1934246142787</c:v>
                </c:pt>
                <c:pt idx="53">
                  <c:v>3177.217602691064</c:v>
                </c:pt>
                <c:pt idx="54">
                  <c:v>3530.2417807678485</c:v>
                </c:pt>
              </c:numCache>
            </c:numRef>
          </c:xVal>
          <c:yVal>
            <c:numRef>
              <c:f>'EXPT-174mm_scaledown_90mmZi (2)'!$G$60:$G$114</c:f>
              <c:numCache>
                <c:formatCode>General</c:formatCode>
                <c:ptCount val="55"/>
                <c:pt idx="0">
                  <c:v>0.0000830847462398007</c:v>
                </c:pt>
                <c:pt idx="1">
                  <c:v>0.0000812170638439958</c:v>
                </c:pt>
                <c:pt idx="2">
                  <c:v>0.000079723047815481</c:v>
                </c:pt>
                <c:pt idx="3">
                  <c:v>0.0000781925044402816</c:v>
                </c:pt>
                <c:pt idx="4">
                  <c:v>0.0000766939598474455</c:v>
                </c:pt>
                <c:pt idx="5">
                  <c:v>0.0000752886968025248</c:v>
                </c:pt>
                <c:pt idx="6">
                  <c:v>0.0000738622127863955</c:v>
                </c:pt>
                <c:pt idx="7">
                  <c:v>0.0000724428099027308</c:v>
                </c:pt>
                <c:pt idx="8">
                  <c:v>0.0000709611119645536</c:v>
                </c:pt>
                <c:pt idx="9">
                  <c:v>0.0000695571337020733</c:v>
                </c:pt>
                <c:pt idx="10">
                  <c:v>0.000056252883861814</c:v>
                </c:pt>
                <c:pt idx="11">
                  <c:v>0.0000447512852126522</c:v>
                </c:pt>
                <c:pt idx="12">
                  <c:v>0.0000349945172624484</c:v>
                </c:pt>
                <c:pt idx="13">
                  <c:v>0.0000277086517085475</c:v>
                </c:pt>
                <c:pt idx="14">
                  <c:v>0.0000225286485361956</c:v>
                </c:pt>
                <c:pt idx="15">
                  <c:v>0.0000197217015331145</c:v>
                </c:pt>
                <c:pt idx="16">
                  <c:v>0.0000193010581877719</c:v>
                </c:pt>
                <c:pt idx="17">
                  <c:v>0.0000211348812651901</c:v>
                </c:pt>
                <c:pt idx="18">
                  <c:v>0.0000250997085497494</c:v>
                </c:pt>
                <c:pt idx="19">
                  <c:v>0.000114772921093952</c:v>
                </c:pt>
                <c:pt idx="20">
                  <c:v>0.000130874743581123</c:v>
                </c:pt>
                <c:pt idx="21">
                  <c:v>0.000108382095591849</c:v>
                </c:pt>
                <c:pt idx="22">
                  <c:v>0.000136488276324257</c:v>
                </c:pt>
                <c:pt idx="23">
                  <c:v>0.000137247303252626</c:v>
                </c:pt>
                <c:pt idx="24">
                  <c:v>0.000131259273503464</c:v>
                </c:pt>
                <c:pt idx="25">
                  <c:v>0.000152068951014494</c:v>
                </c:pt>
                <c:pt idx="26">
                  <c:v>0.000153110418710126</c:v>
                </c:pt>
                <c:pt idx="27">
                  <c:v>0.000161309498432695</c:v>
                </c:pt>
                <c:pt idx="28">
                  <c:v>0.00025240922781894</c:v>
                </c:pt>
                <c:pt idx="29">
                  <c:v>0.000391425095</c:v>
                </c:pt>
                <c:pt idx="30">
                  <c:v>0.000624363377</c:v>
                </c:pt>
                <c:pt idx="31">
                  <c:v>0.000908212553</c:v>
                </c:pt>
                <c:pt idx="32">
                  <c:v>0.00122151813</c:v>
                </c:pt>
                <c:pt idx="33">
                  <c:v>0.00160942921</c:v>
                </c:pt>
                <c:pt idx="34">
                  <c:v>0.00205831739</c:v>
                </c:pt>
                <c:pt idx="35">
                  <c:v>0.00258843642</c:v>
                </c:pt>
                <c:pt idx="36">
                  <c:v>0.00311072117</c:v>
                </c:pt>
                <c:pt idx="37">
                  <c:v>0.0116929568</c:v>
                </c:pt>
                <c:pt idx="38">
                  <c:v>0.0258265501</c:v>
                </c:pt>
                <c:pt idx="39">
                  <c:v>0.0460640735</c:v>
                </c:pt>
                <c:pt idx="40">
                  <c:v>0.0752259333</c:v>
                </c:pt>
                <c:pt idx="41">
                  <c:v>0.103991046</c:v>
                </c:pt>
                <c:pt idx="42">
                  <c:v>0.142736562</c:v>
                </c:pt>
                <c:pt idx="43">
                  <c:v>0.190844532</c:v>
                </c:pt>
                <c:pt idx="44">
                  <c:v>0.2312017</c:v>
                </c:pt>
                <c:pt idx="45">
                  <c:v>0.287934763</c:v>
                </c:pt>
                <c:pt idx="46">
                  <c:v>1.36020747</c:v>
                </c:pt>
                <c:pt idx="47">
                  <c:v>3.03665871</c:v>
                </c:pt>
                <c:pt idx="48">
                  <c:v>5.4171419</c:v>
                </c:pt>
                <c:pt idx="49">
                  <c:v>8.1092793</c:v>
                </c:pt>
                <c:pt idx="50">
                  <c:v>11.8146404</c:v>
                </c:pt>
                <c:pt idx="51">
                  <c:v>15.9095122</c:v>
                </c:pt>
                <c:pt idx="52">
                  <c:v>21.0686196</c:v>
                </c:pt>
                <c:pt idx="53">
                  <c:v>26.210303</c:v>
                </c:pt>
                <c:pt idx="54">
                  <c:v>33.0228845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(3)'!$N$10:$N$33</c:f>
              <c:numCache>
                <c:formatCode>0.00E+00</c:formatCode>
                <c:ptCount val="24"/>
                <c:pt idx="0">
                  <c:v>13568.475751703743</c:v>
                </c:pt>
                <c:pt idx="1">
                  <c:v>25125.757811610067</c:v>
                </c:pt>
                <c:pt idx="2">
                  <c:v>34926.786225158074</c:v>
                </c:pt>
                <c:pt idx="3">
                  <c:v>42263.39419946135</c:v>
                </c:pt>
                <c:pt idx="4">
                  <c:v>49826.61554748829</c:v>
                </c:pt>
                <c:pt idx="5">
                  <c:v>55180.356501709604</c:v>
                </c:pt>
                <c:pt idx="6">
                  <c:v>59627.643961036294</c:v>
                </c:pt>
                <c:pt idx="7">
                  <c:v>63961.62473350117</c:v>
                </c:pt>
                <c:pt idx="8">
                  <c:v>67955.68544538056</c:v>
                </c:pt>
                <c:pt idx="9">
                  <c:v>71836.43947039812</c:v>
                </c:pt>
                <c:pt idx="10">
                  <c:v>75150.66006110657</c:v>
                </c:pt>
                <c:pt idx="11">
                  <c:v>77756.71385892858</c:v>
                </c:pt>
                <c:pt idx="12">
                  <c:v>79314.6808032787</c:v>
                </c:pt>
                <c:pt idx="13">
                  <c:v>80419.42100018148</c:v>
                </c:pt>
                <c:pt idx="14">
                  <c:v>82317.30800511708</c:v>
                </c:pt>
                <c:pt idx="15">
                  <c:v>82798.86142427985</c:v>
                </c:pt>
                <c:pt idx="16">
                  <c:v>84498.46172720724</c:v>
                </c:pt>
                <c:pt idx="17">
                  <c:v>84781.72844436183</c:v>
                </c:pt>
                <c:pt idx="18">
                  <c:v>85801.48862611825</c:v>
                </c:pt>
                <c:pt idx="19">
                  <c:v>90390.40944402225</c:v>
                </c:pt>
                <c:pt idx="20">
                  <c:v>91070.24956519318</c:v>
                </c:pt>
                <c:pt idx="21">
                  <c:v>93024.7899135597</c:v>
                </c:pt>
                <c:pt idx="22">
                  <c:v>93817.93672159249</c:v>
                </c:pt>
              </c:numCache>
            </c:numRef>
          </c:xVal>
          <c:yVal>
            <c:numRef>
              <c:f>'EXPT-174mm_scaledown_90mmZi (3)'!$O$10:$O$33</c:f>
              <c:numCache>
                <c:formatCode>General</c:formatCode>
                <c:ptCount val="24"/>
                <c:pt idx="0">
                  <c:v>13.783952285265899</c:v>
                </c:pt>
                <c:pt idx="1">
                  <c:v>9.495507320070951</c:v>
                </c:pt>
                <c:pt idx="2">
                  <c:v>8.122116301392465</c:v>
                </c:pt>
                <c:pt idx="3">
                  <c:v>8.360399513732352</c:v>
                </c:pt>
                <c:pt idx="4">
                  <c:v>8.935016804283999</c:v>
                </c:pt>
                <c:pt idx="5">
                  <c:v>9.297579985496537</c:v>
                </c:pt>
                <c:pt idx="6">
                  <c:v>10.08964200405348</c:v>
                </c:pt>
                <c:pt idx="7">
                  <c:v>10.651820592462958</c:v>
                </c:pt>
                <c:pt idx="8">
                  <c:v>11.401171293779987</c:v>
                </c:pt>
                <c:pt idx="9">
                  <c:v>11.991664466202065</c:v>
                </c:pt>
                <c:pt idx="10">
                  <c:v>12.58610643762954</c:v>
                </c:pt>
                <c:pt idx="11">
                  <c:v>13.081057668051166</c:v>
                </c:pt>
                <c:pt idx="12">
                  <c:v>14.07168292840192</c:v>
                </c:pt>
                <c:pt idx="13">
                  <c:v>15.315681392444462</c:v>
                </c:pt>
                <c:pt idx="14">
                  <c:v>16.387657264459786</c:v>
                </c:pt>
                <c:pt idx="15">
                  <c:v>17.08273963633845</c:v>
                </c:pt>
                <c:pt idx="16">
                  <c:v>16.869618907711512</c:v>
                </c:pt>
                <c:pt idx="17">
                  <c:v>18.564380138128595</c:v>
                </c:pt>
                <c:pt idx="18">
                  <c:v>19.67352295372759</c:v>
                </c:pt>
                <c:pt idx="19">
                  <c:v>19.25085664827914</c:v>
                </c:pt>
                <c:pt idx="20">
                  <c:v>20.492330624062983</c:v>
                </c:pt>
                <c:pt idx="21">
                  <c:v>21.055602374825156</c:v>
                </c:pt>
                <c:pt idx="22">
                  <c:v>21.626757860946057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(3)'!$N$10:$N$33</c:f>
              <c:numCache>
                <c:formatCode>0.00E+00</c:formatCode>
                <c:ptCount val="24"/>
                <c:pt idx="0">
                  <c:v>13568.475751703743</c:v>
                </c:pt>
                <c:pt idx="1">
                  <c:v>25125.757811610067</c:v>
                </c:pt>
                <c:pt idx="2">
                  <c:v>34926.786225158074</c:v>
                </c:pt>
                <c:pt idx="3">
                  <c:v>42263.39419946135</c:v>
                </c:pt>
                <c:pt idx="4">
                  <c:v>49826.61554748829</c:v>
                </c:pt>
                <c:pt idx="5">
                  <c:v>55180.356501709604</c:v>
                </c:pt>
                <c:pt idx="6">
                  <c:v>59627.643961036294</c:v>
                </c:pt>
                <c:pt idx="7">
                  <c:v>63961.62473350117</c:v>
                </c:pt>
                <c:pt idx="8">
                  <c:v>67955.68544538056</c:v>
                </c:pt>
                <c:pt idx="9">
                  <c:v>71836.43947039812</c:v>
                </c:pt>
                <c:pt idx="10">
                  <c:v>75150.66006110657</c:v>
                </c:pt>
                <c:pt idx="11">
                  <c:v>77756.71385892858</c:v>
                </c:pt>
                <c:pt idx="12">
                  <c:v>79314.6808032787</c:v>
                </c:pt>
                <c:pt idx="13">
                  <c:v>80419.42100018148</c:v>
                </c:pt>
                <c:pt idx="14">
                  <c:v>82317.30800511708</c:v>
                </c:pt>
                <c:pt idx="15">
                  <c:v>82798.86142427985</c:v>
                </c:pt>
                <c:pt idx="16">
                  <c:v>84498.46172720724</c:v>
                </c:pt>
                <c:pt idx="17">
                  <c:v>84781.72844436183</c:v>
                </c:pt>
                <c:pt idx="18">
                  <c:v>85801.48862611825</c:v>
                </c:pt>
                <c:pt idx="19">
                  <c:v>90390.40944402225</c:v>
                </c:pt>
                <c:pt idx="20">
                  <c:v>91070.24956519318</c:v>
                </c:pt>
                <c:pt idx="21">
                  <c:v>93024.7899135597</c:v>
                </c:pt>
                <c:pt idx="22">
                  <c:v>93817.93672159249</c:v>
                </c:pt>
              </c:numCache>
            </c:numRef>
          </c:xVal>
          <c:yVal>
            <c:numRef>
              <c:f>'EXPT-174mm_scaledown_90mmZi (3)'!$P$10:$P$33</c:f>
              <c:numCache>
                <c:formatCode>General</c:formatCode>
                <c:ptCount val="24"/>
                <c:pt idx="0">
                  <c:v>13.610690315199708</c:v>
                </c:pt>
                <c:pt idx="1">
                  <c:v>8.960945426496584</c:v>
                </c:pt>
                <c:pt idx="2">
                  <c:v>8.110603574005832</c:v>
                </c:pt>
                <c:pt idx="3">
                  <c:v>8.358921600986857</c:v>
                </c:pt>
                <c:pt idx="4">
                  <c:v>8.92789491480199</c:v>
                </c:pt>
                <c:pt idx="5">
                  <c:v>9.269828065924015</c:v>
                </c:pt>
                <c:pt idx="6">
                  <c:v>10.032914988037884</c:v>
                </c:pt>
                <c:pt idx="7">
                  <c:v>10.537083797564986</c:v>
                </c:pt>
                <c:pt idx="8">
                  <c:v>11.290193763525208</c:v>
                </c:pt>
                <c:pt idx="9">
                  <c:v>11.993324930342778</c:v>
                </c:pt>
                <c:pt idx="10">
                  <c:v>12.587647408529358</c:v>
                </c:pt>
                <c:pt idx="11">
                  <c:v>13.077710684888057</c:v>
                </c:pt>
                <c:pt idx="12">
                  <c:v>14.07042225982176</c:v>
                </c:pt>
                <c:pt idx="13">
                  <c:v>15.311139577242841</c:v>
                </c:pt>
                <c:pt idx="14">
                  <c:v>16.375801042726785</c:v>
                </c:pt>
                <c:pt idx="15">
                  <c:v>17.07587400838701</c:v>
                </c:pt>
                <c:pt idx="16">
                  <c:v>18.525060660035937</c:v>
                </c:pt>
                <c:pt idx="17">
                  <c:v>19.030590298746368</c:v>
                </c:pt>
                <c:pt idx="18">
                  <c:v>19.664630690670936</c:v>
                </c:pt>
                <c:pt idx="19">
                  <c:v>19.246642348988527</c:v>
                </c:pt>
                <c:pt idx="20">
                  <c:v>20.492727915255095</c:v>
                </c:pt>
                <c:pt idx="21">
                  <c:v>21.054421932497156</c:v>
                </c:pt>
                <c:pt idx="22">
                  <c:v>21.628397804670104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(3)'!$N$10:$N$33</c:f>
              <c:numCache>
                <c:formatCode>0.00E+00</c:formatCode>
                <c:ptCount val="24"/>
                <c:pt idx="0">
                  <c:v>13568.475751703743</c:v>
                </c:pt>
                <c:pt idx="1">
                  <c:v>25125.757811610067</c:v>
                </c:pt>
                <c:pt idx="2">
                  <c:v>34926.786225158074</c:v>
                </c:pt>
                <c:pt idx="3">
                  <c:v>42263.39419946135</c:v>
                </c:pt>
                <c:pt idx="4">
                  <c:v>49826.61554748829</c:v>
                </c:pt>
                <c:pt idx="5">
                  <c:v>55180.356501709604</c:v>
                </c:pt>
                <c:pt idx="6">
                  <c:v>59627.643961036294</c:v>
                </c:pt>
                <c:pt idx="7">
                  <c:v>63961.62473350117</c:v>
                </c:pt>
                <c:pt idx="8">
                  <c:v>67955.68544538056</c:v>
                </c:pt>
                <c:pt idx="9">
                  <c:v>71836.43947039812</c:v>
                </c:pt>
                <c:pt idx="10">
                  <c:v>75150.66006110657</c:v>
                </c:pt>
                <c:pt idx="11">
                  <c:v>77756.71385892858</c:v>
                </c:pt>
                <c:pt idx="12">
                  <c:v>79314.6808032787</c:v>
                </c:pt>
                <c:pt idx="13">
                  <c:v>80419.42100018148</c:v>
                </c:pt>
                <c:pt idx="14">
                  <c:v>82317.30800511708</c:v>
                </c:pt>
                <c:pt idx="15">
                  <c:v>82798.86142427985</c:v>
                </c:pt>
                <c:pt idx="16">
                  <c:v>84498.46172720724</c:v>
                </c:pt>
                <c:pt idx="17">
                  <c:v>84781.72844436183</c:v>
                </c:pt>
                <c:pt idx="18">
                  <c:v>85801.48862611825</c:v>
                </c:pt>
                <c:pt idx="19">
                  <c:v>90390.40944402225</c:v>
                </c:pt>
                <c:pt idx="20">
                  <c:v>91070.24956519318</c:v>
                </c:pt>
                <c:pt idx="21">
                  <c:v>93024.7899135597</c:v>
                </c:pt>
                <c:pt idx="22">
                  <c:v>93817.93672159249</c:v>
                </c:pt>
              </c:numCache>
            </c:numRef>
          </c:xVal>
          <c:yVal>
            <c:numRef>
              <c:f>'EXPT-174mm_scaledown_90mmZi (3)'!$Q$10:$Q$33</c:f>
              <c:numCache>
                <c:formatCode>General</c:formatCode>
                <c:ptCount val="24"/>
                <c:pt idx="0">
                  <c:v>6.070147536531491</c:v>
                </c:pt>
                <c:pt idx="1">
                  <c:v>3.6820219143522297</c:v>
                </c:pt>
                <c:pt idx="2">
                  <c:v>3.083339641823253</c:v>
                </c:pt>
                <c:pt idx="3">
                  <c:v>2.9101741827380856</c:v>
                </c:pt>
                <c:pt idx="4">
                  <c:v>2.834537066952052</c:v>
                </c:pt>
                <c:pt idx="5">
                  <c:v>2.7746880521446924</c:v>
                </c:pt>
                <c:pt idx="6">
                  <c:v>2.809084305754421</c:v>
                </c:pt>
                <c:pt idx="7">
                  <c:v>2.769095700479717</c:v>
                </c:pt>
                <c:pt idx="8">
                  <c:v>2.783655609923937</c:v>
                </c:pt>
                <c:pt idx="9">
                  <c:v>2.77687658934009</c:v>
                </c:pt>
                <c:pt idx="10">
                  <c:v>2.7815881795251753</c:v>
                </c:pt>
                <c:pt idx="11">
                  <c:v>2.753522049713736</c:v>
                </c:pt>
                <c:pt idx="12">
                  <c:v>2.8088291361599356</c:v>
                </c:pt>
                <c:pt idx="13">
                  <c:v>2.862527418940568</c:v>
                </c:pt>
                <c:pt idx="14">
                  <c:v>2.866818608313325</c:v>
                </c:pt>
                <c:pt idx="15">
                  <c:v>2.8866635640414335</c:v>
                </c:pt>
                <c:pt idx="16">
                  <c:v>2.9210695575007515</c:v>
                </c:pt>
                <c:pt idx="17">
                  <c:v>2.9397849245044485</c:v>
                </c:pt>
                <c:pt idx="18">
                  <c:v>2.9249688428068352</c:v>
                </c:pt>
                <c:pt idx="19">
                  <c:v>2.884846181790148</c:v>
                </c:pt>
                <c:pt idx="20">
                  <c:v>2.9073830628156903</c:v>
                </c:pt>
                <c:pt idx="21">
                  <c:v>2.905302400160662</c:v>
                </c:pt>
                <c:pt idx="22">
                  <c:v>2.9441749377856734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(3)'!$N$10:$N$32</c:f>
              <c:numCache>
                <c:formatCode>0.00E+00</c:formatCode>
                <c:ptCount val="23"/>
                <c:pt idx="0">
                  <c:v>13568.475751703743</c:v>
                </c:pt>
                <c:pt idx="1">
                  <c:v>25125.757811610067</c:v>
                </c:pt>
                <c:pt idx="2">
                  <c:v>34926.786225158074</c:v>
                </c:pt>
                <c:pt idx="3">
                  <c:v>42263.39419946135</c:v>
                </c:pt>
                <c:pt idx="4">
                  <c:v>49826.61554748829</c:v>
                </c:pt>
                <c:pt idx="5">
                  <c:v>55180.356501709604</c:v>
                </c:pt>
                <c:pt idx="6">
                  <c:v>59627.643961036294</c:v>
                </c:pt>
                <c:pt idx="7">
                  <c:v>63961.62473350117</c:v>
                </c:pt>
                <c:pt idx="8">
                  <c:v>67955.68544538056</c:v>
                </c:pt>
                <c:pt idx="9">
                  <c:v>71836.43947039812</c:v>
                </c:pt>
                <c:pt idx="10">
                  <c:v>75150.66006110657</c:v>
                </c:pt>
                <c:pt idx="11">
                  <c:v>77756.71385892858</c:v>
                </c:pt>
                <c:pt idx="12">
                  <c:v>79314.6808032787</c:v>
                </c:pt>
                <c:pt idx="13">
                  <c:v>80419.42100018148</c:v>
                </c:pt>
                <c:pt idx="14">
                  <c:v>82317.30800511708</c:v>
                </c:pt>
                <c:pt idx="15">
                  <c:v>82798.86142427985</c:v>
                </c:pt>
                <c:pt idx="16">
                  <c:v>84498.46172720724</c:v>
                </c:pt>
                <c:pt idx="17">
                  <c:v>84781.72844436183</c:v>
                </c:pt>
                <c:pt idx="18">
                  <c:v>85801.48862611825</c:v>
                </c:pt>
                <c:pt idx="19">
                  <c:v>90390.40944402225</c:v>
                </c:pt>
                <c:pt idx="20">
                  <c:v>91070.24956519318</c:v>
                </c:pt>
                <c:pt idx="21">
                  <c:v>93024.7899135597</c:v>
                </c:pt>
                <c:pt idx="22">
                  <c:v>93817.93672159249</c:v>
                </c:pt>
              </c:numCache>
            </c:numRef>
          </c:xVal>
          <c:yVal>
            <c:numRef>
              <c:f>'EXPT-174mm_scaledown_90mmZi (3)'!$T$10:$T$32</c:f>
              <c:numCache>
                <c:formatCode>General</c:formatCode>
                <c:ptCount val="23"/>
                <c:pt idx="0">
                  <c:v>3.014738774018365</c:v>
                </c:pt>
                <c:pt idx="1">
                  <c:v>1.8286761837630348</c:v>
                </c:pt>
                <c:pt idx="2">
                  <c:v>1.5313406331115185</c:v>
                </c:pt>
                <c:pt idx="3">
                  <c:v>1.44533800785687</c:v>
                </c:pt>
                <c:pt idx="4">
                  <c:v>1.4077728343017366</c:v>
                </c:pt>
                <c:pt idx="5">
                  <c:v>1.3780488210976614</c:v>
                </c:pt>
                <c:pt idx="6">
                  <c:v>1.395131720452933</c:v>
                </c:pt>
                <c:pt idx="7">
                  <c:v>1.3752713796432514</c:v>
                </c:pt>
                <c:pt idx="8">
                  <c:v>1.3825025586687234</c:v>
                </c:pt>
                <c:pt idx="9">
                  <c:v>1.3791357580957557</c:v>
                </c:pt>
                <c:pt idx="10">
                  <c:v>1.3814757693611783</c:v>
                </c:pt>
                <c:pt idx="11">
                  <c:v>1.367536725990327</c:v>
                </c:pt>
                <c:pt idx="12">
                  <c:v>1.395004990473832</c:v>
                </c:pt>
                <c:pt idx="13">
                  <c:v>1.4216742426168332</c:v>
                </c:pt>
                <c:pt idx="14">
                  <c:v>1.4238054618188127</c:v>
                </c:pt>
                <c:pt idx="15">
                  <c:v>1.4336614590811778</c:v>
                </c:pt>
                <c:pt idx="16">
                  <c:v>1.450749195732748</c:v>
                </c:pt>
                <c:pt idx="17">
                  <c:v>1.4600441827551343</c:v>
                </c:pt>
                <c:pt idx="18">
                  <c:v>1.4526857757800147</c:v>
                </c:pt>
                <c:pt idx="19">
                  <c:v>1.432758856186077</c:v>
                </c:pt>
                <c:pt idx="20">
                  <c:v>1.4439517981474126</c:v>
                </c:pt>
                <c:pt idx="21">
                  <c:v>1.4429184370397927</c:v>
                </c:pt>
                <c:pt idx="22">
                  <c:v>1.4622244828512547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 (3)'!$B$60:$B$114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'EXPT-174mm_scaledown_90mmZi (3)'!$I$60:$I$114</c:f>
              <c:numCache>
                <c:formatCode>0.00E+00</c:formatCode>
                <c:ptCount val="55"/>
                <c:pt idx="0">
                  <c:v>5908378.1714677075</c:v>
                </c:pt>
                <c:pt idx="1">
                  <c:v>1443890.5722284452</c:v>
                </c:pt>
                <c:pt idx="2">
                  <c:v>629924.3132847057</c:v>
                </c:pt>
                <c:pt idx="3">
                  <c:v>347529.86206543347</c:v>
                </c:pt>
                <c:pt idx="4">
                  <c:v>218156.49141574843</c:v>
                </c:pt>
                <c:pt idx="5">
                  <c:v>148721.67438078494</c:v>
                </c:pt>
                <c:pt idx="6">
                  <c:v>107194.67734882618</c:v>
                </c:pt>
                <c:pt idx="7">
                  <c:v>80493.77594867897</c:v>
                </c:pt>
                <c:pt idx="8">
                  <c:v>62299.1872056999</c:v>
                </c:pt>
                <c:pt idx="9">
                  <c:v>49463.93520286409</c:v>
                </c:pt>
                <c:pt idx="10">
                  <c:v>10000.731967453357</c:v>
                </c:pt>
                <c:pt idx="11">
                  <c:v>3535.9815484517753</c:v>
                </c:pt>
                <c:pt idx="12">
                  <c:v>1555.345981602802</c:v>
                </c:pt>
                <c:pt idx="13">
                  <c:v>788.1744860510088</c:v>
                </c:pt>
                <c:pt idx="14">
                  <c:v>445.02009918265327</c:v>
                </c:pt>
                <c:pt idx="15">
                  <c:v>286.21691022523004</c:v>
                </c:pt>
                <c:pt idx="16">
                  <c:v>214.4609044603559</c:v>
                </c:pt>
                <c:pt idx="17">
                  <c:v>185.55035117939343</c:v>
                </c:pt>
                <c:pt idx="18">
                  <c:v>178.49073002825185</c:v>
                </c:pt>
                <c:pt idx="19">
                  <c:v>204.04522260617017</c:v>
                </c:pt>
                <c:pt idx="20">
                  <c:v>103.40947221117405</c:v>
                </c:pt>
                <c:pt idx="21">
                  <c:v>48.1708764810888</c:v>
                </c:pt>
                <c:pt idx="22">
                  <c:v>38.8241832101395</c:v>
                </c:pt>
                <c:pt idx="23">
                  <c:v>27.111172873022</c:v>
                </c:pt>
                <c:pt idx="24">
                  <c:v>19.049382548198896</c:v>
                </c:pt>
                <c:pt idx="25">
                  <c:v>16.8969206028132</c:v>
                </c:pt>
                <c:pt idx="26">
                  <c:v>13.442087326830462</c:v>
                </c:pt>
                <c:pt idx="27">
                  <c:v>11.471149188316108</c:v>
                </c:pt>
                <c:pt idx="28">
                  <c:v>4.487373553558628</c:v>
                </c:pt>
                <c:pt idx="29">
                  <c:v>3.092809305797713</c:v>
                </c:pt>
                <c:pt idx="30">
                  <c:v>2.7750091884221124</c:v>
                </c:pt>
                <c:pt idx="31">
                  <c:v>2.5834167960075507</c:v>
                </c:pt>
                <c:pt idx="32">
                  <c:v>2.4129282255552753</c:v>
                </c:pt>
                <c:pt idx="33">
                  <c:v>2.3357307935066722</c:v>
                </c:pt>
                <c:pt idx="34">
                  <c:v>2.2870694696187392</c:v>
                </c:pt>
                <c:pt idx="35">
                  <c:v>2.272476862822876</c:v>
                </c:pt>
                <c:pt idx="36">
                  <c:v>2.2121168915054237</c:v>
                </c:pt>
                <c:pt idx="37">
                  <c:v>2.078793456190997</c:v>
                </c:pt>
                <c:pt idx="38">
                  <c:v>2.040661048723278</c:v>
                </c:pt>
                <c:pt idx="39">
                  <c:v>2.0473370464624723</c:v>
                </c:pt>
                <c:pt idx="40">
                  <c:v>2.1398067989769767</c:v>
                </c:pt>
                <c:pt idx="41">
                  <c:v>2.0541891596681996</c:v>
                </c:pt>
                <c:pt idx="42">
                  <c:v>2.0715057310453213</c:v>
                </c:pt>
                <c:pt idx="43">
                  <c:v>2.1205412960188634</c:v>
                </c:pt>
                <c:pt idx="44">
                  <c:v>2.029798799907614</c:v>
                </c:pt>
                <c:pt idx="45">
                  <c:v>2.0475809887001573</c:v>
                </c:pt>
                <c:pt idx="46">
                  <c:v>2.418199635953596</c:v>
                </c:pt>
                <c:pt idx="47">
                  <c:v>2.3993878871817564</c:v>
                </c:pt>
                <c:pt idx="48">
                  <c:v>2.4076714139955744</c:v>
                </c:pt>
                <c:pt idx="49">
                  <c:v>2.306690022939637</c:v>
                </c:pt>
                <c:pt idx="50">
                  <c:v>2.3338073005879725</c:v>
                </c:pt>
                <c:pt idx="51">
                  <c:v>2.3089140748980244</c:v>
                </c:pt>
                <c:pt idx="52">
                  <c:v>2.341009063435595</c:v>
                </c:pt>
                <c:pt idx="53">
                  <c:v>2.3010921448507906</c:v>
                </c:pt>
                <c:pt idx="54">
                  <c:v>2.3483454998534206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90323"/>
          <c:y val="0.565037"/>
          <c:w val="0.297620"/>
          <c:h val="0.251420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'EXPT-174mm_scaledown_90mmZi (3)'!$E$10:$E$32</c:f>
              <c:numCache>
                <c:formatCode>0</c:formatCode>
                <c:ptCount val="23"/>
                <c:pt idx="0">
                  <c:v>47.9</c:v>
                </c:pt>
                <c:pt idx="1">
                  <c:v>88.7</c:v>
                </c:pt>
                <c:pt idx="2">
                  <c:v>123.3</c:v>
                </c:pt>
                <c:pt idx="3">
                  <c:v>149.2</c:v>
                </c:pt>
                <c:pt idx="4">
                  <c:v>175.9</c:v>
                </c:pt>
                <c:pt idx="5">
                  <c:v>194.8</c:v>
                </c:pt>
                <c:pt idx="6">
                  <c:v>210.5</c:v>
                </c:pt>
                <c:pt idx="7">
                  <c:v>225.8</c:v>
                </c:pt>
                <c:pt idx="8">
                  <c:v>239.9</c:v>
                </c:pt>
                <c:pt idx="9">
                  <c:v>253.6</c:v>
                </c:pt>
                <c:pt idx="10">
                  <c:v>265.3</c:v>
                </c:pt>
                <c:pt idx="11">
                  <c:v>274.5</c:v>
                </c:pt>
                <c:pt idx="12">
                  <c:v>280</c:v>
                </c:pt>
                <c:pt idx="13">
                  <c:v>283.9</c:v>
                </c:pt>
                <c:pt idx="14">
                  <c:v>290.6</c:v>
                </c:pt>
                <c:pt idx="15">
                  <c:v>292.3</c:v>
                </c:pt>
                <c:pt idx="16">
                  <c:v>298.3</c:v>
                </c:pt>
                <c:pt idx="17">
                  <c:v>299.3</c:v>
                </c:pt>
                <c:pt idx="18">
                  <c:v>302.9</c:v>
                </c:pt>
                <c:pt idx="19">
                  <c:v>319.1</c:v>
                </c:pt>
                <c:pt idx="20">
                  <c:v>321.5</c:v>
                </c:pt>
                <c:pt idx="21">
                  <c:v>328.4</c:v>
                </c:pt>
                <c:pt idx="22">
                  <c:v>331.2</c:v>
                </c:pt>
              </c:numCache>
            </c:numRef>
          </c:xVal>
          <c:yVal>
            <c:numRef>
              <c:f>'EXPT-174mm_scaledown_90mmZi (3)'!$I$10:$I$32</c:f>
              <c:numCache>
                <c:formatCode>General</c:formatCode>
                <c:ptCount val="23"/>
                <c:pt idx="0">
                  <c:v>0.015715</c:v>
                </c:pt>
                <c:pt idx="1">
                  <c:v>0.0326872</c:v>
                </c:pt>
                <c:pt idx="2">
                  <c:v>0.0528922</c:v>
                </c:pt>
                <c:pt idx="3">
                  <c:v>0.0730972</c:v>
                </c:pt>
                <c:pt idx="4">
                  <c:v>0.09895960000000001</c:v>
                </c:pt>
                <c:pt idx="5">
                  <c:v>0.1188054</c:v>
                </c:pt>
                <c:pt idx="6">
                  <c:v>0.14044720000000002</c:v>
                </c:pt>
                <c:pt idx="7">
                  <c:v>0.1593052</c:v>
                </c:pt>
                <c:pt idx="8">
                  <c:v>0.1807674</c:v>
                </c:pt>
                <c:pt idx="9">
                  <c:v>0.20151120000000003</c:v>
                </c:pt>
                <c:pt idx="10">
                  <c:v>0.22090800000000002</c:v>
                </c:pt>
                <c:pt idx="11">
                  <c:v>0.23410860000000003</c:v>
                </c:pt>
                <c:pt idx="12">
                  <c:v>0.2484766</c:v>
                </c:pt>
                <c:pt idx="13">
                  <c:v>0.2603302</c:v>
                </c:pt>
                <c:pt idx="14">
                  <c:v>0.2731716</c:v>
                </c:pt>
                <c:pt idx="15">
                  <c:v>0.27829020000000004</c:v>
                </c:pt>
                <c:pt idx="16">
                  <c:v>0.2932868</c:v>
                </c:pt>
                <c:pt idx="17">
                  <c:v>0.29714820000000003</c:v>
                </c:pt>
                <c:pt idx="18">
                  <c:v>0.3028056</c:v>
                </c:pt>
                <c:pt idx="19">
                  <c:v>0.3314518</c:v>
                </c:pt>
                <c:pt idx="20">
                  <c:v>0.3390848</c:v>
                </c:pt>
                <c:pt idx="21">
                  <c:v>0.3535426</c:v>
                </c:pt>
                <c:pt idx="22">
                  <c:v>0.3644084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'EXPT-174mm_scaledown_90mmZi (3)'!$D$60:$D$114</c:f>
              <c:numCache>
                <c:formatCode>General</c:formatCode>
                <c:ptCount val="55"/>
                <c:pt idx="0" formatCode="General">
                  <c:v>0.0035302417807678483</c:v>
                </c:pt>
                <c:pt idx="1" formatCode="General">
                  <c:v>0.007060483561535697</c:v>
                </c:pt>
                <c:pt idx="2" formatCode="General">
                  <c:v>0.010590725342303545</c:v>
                </c:pt>
                <c:pt idx="3" formatCode="General">
                  <c:v>0.014120967123071393</c:v>
                </c:pt>
                <c:pt idx="4" formatCode="General">
                  <c:v>0.01765120890383924</c:v>
                </c:pt>
                <c:pt idx="5" formatCode="General">
                  <c:v>0.02118145068460709</c:v>
                </c:pt>
                <c:pt idx="6" formatCode="General">
                  <c:v>0.02471169246537494</c:v>
                </c:pt>
                <c:pt idx="7" formatCode="General">
                  <c:v>0.028241934246142786</c:v>
                </c:pt>
                <c:pt idx="8" formatCode="General">
                  <c:v>0.03177217602691063</c:v>
                </c:pt>
                <c:pt idx="9" formatCode="General">
                  <c:v>0.03530241780767848</c:v>
                </c:pt>
                <c:pt idx="10" formatCode="General">
                  <c:v>0.07060483561535696</c:v>
                </c:pt>
                <c:pt idx="11" formatCode="General">
                  <c:v>0.10590725342303545</c:v>
                </c:pt>
                <c:pt idx="12" formatCode="General">
                  <c:v>0.14120967123071393</c:v>
                </c:pt>
                <c:pt idx="13" formatCode="General">
                  <c:v>0.1765120890383924</c:v>
                </c:pt>
                <c:pt idx="14" formatCode="General">
                  <c:v>0.2118145068460709</c:v>
                </c:pt>
                <c:pt idx="15" formatCode="General">
                  <c:v>0.2471169246537494</c:v>
                </c:pt>
                <c:pt idx="16" formatCode="General">
                  <c:v>0.28241934246142786</c:v>
                </c:pt>
                <c:pt idx="17" formatCode="General">
                  <c:v>0.31772176026910637</c:v>
                </c:pt>
                <c:pt idx="18" formatCode="General">
                  <c:v>0.3530241780767848</c:v>
                </c:pt>
                <c:pt idx="19" formatCode="General">
                  <c:v>0.7060483561535696</c:v>
                </c:pt>
                <c:pt idx="20" formatCode="General">
                  <c:v>1.0590725342303546</c:v>
                </c:pt>
                <c:pt idx="21" formatCode="General">
                  <c:v>1.4120967123071393</c:v>
                </c:pt>
                <c:pt idx="22" formatCode="General">
                  <c:v>1.7651208903839242</c:v>
                </c:pt>
                <c:pt idx="23" formatCode="General">
                  <c:v>2.1181450684607093</c:v>
                </c:pt>
                <c:pt idx="24" formatCode="General">
                  <c:v>2.4711692465374937</c:v>
                </c:pt>
                <c:pt idx="25" formatCode="General">
                  <c:v>2.8241934246142786</c:v>
                </c:pt>
                <c:pt idx="26" formatCode="General">
                  <c:v>3.177217602691064</c:v>
                </c:pt>
                <c:pt idx="27" formatCode="General">
                  <c:v>3.5302417807678483</c:v>
                </c:pt>
                <c:pt idx="28" formatCode="General">
                  <c:v>7.060483561535697</c:v>
                </c:pt>
                <c:pt idx="29" formatCode="0">
                  <c:v>10.590725342303546</c:v>
                </c:pt>
                <c:pt idx="30" formatCode="0">
                  <c:v>14.120967123071393</c:v>
                </c:pt>
                <c:pt idx="31" formatCode="0">
                  <c:v>17.651208903839244</c:v>
                </c:pt>
                <c:pt idx="32" formatCode="0">
                  <c:v>21.181450684607093</c:v>
                </c:pt>
                <c:pt idx="33" formatCode="0">
                  <c:v>24.71169246537494</c:v>
                </c:pt>
                <c:pt idx="34" formatCode="0">
                  <c:v>28.241934246142787</c:v>
                </c:pt>
                <c:pt idx="35" formatCode="0">
                  <c:v>31.77217602691064</c:v>
                </c:pt>
                <c:pt idx="36" formatCode="0">
                  <c:v>35.30241780767849</c:v>
                </c:pt>
                <c:pt idx="37" formatCode="0">
                  <c:v>70.60483561535698</c:v>
                </c:pt>
                <c:pt idx="38" formatCode="0">
                  <c:v>105.90725342303546</c:v>
                </c:pt>
                <c:pt idx="39" formatCode="0">
                  <c:v>141.20967123071395</c:v>
                </c:pt>
                <c:pt idx="40" formatCode="0">
                  <c:v>176.51208903839242</c:v>
                </c:pt>
                <c:pt idx="41" formatCode="0">
                  <c:v>211.8145068460709</c:v>
                </c:pt>
                <c:pt idx="42" formatCode="0">
                  <c:v>247.1169246537494</c:v>
                </c:pt>
                <c:pt idx="43" formatCode="0">
                  <c:v>282.4193424614279</c:v>
                </c:pt>
                <c:pt idx="44" formatCode="0">
                  <c:v>317.7217602691063</c:v>
                </c:pt>
                <c:pt idx="45" formatCode="0">
                  <c:v>353.02417807678484</c:v>
                </c:pt>
                <c:pt idx="46" formatCode="General">
                  <c:v>706.0483561535697</c:v>
                </c:pt>
                <c:pt idx="47" formatCode="General">
                  <c:v>1059.0725342303544</c:v>
                </c:pt>
                <c:pt idx="48" formatCode="General">
                  <c:v>1412.0967123071393</c:v>
                </c:pt>
                <c:pt idx="49" formatCode="General">
                  <c:v>1765.1208903839242</c:v>
                </c:pt>
                <c:pt idx="50" formatCode="General">
                  <c:v>2118.145068460709</c:v>
                </c:pt>
                <c:pt idx="51" formatCode="General">
                  <c:v>2471.169246537494</c:v>
                </c:pt>
                <c:pt idx="52" formatCode="General">
                  <c:v>2824.1934246142787</c:v>
                </c:pt>
                <c:pt idx="53" formatCode="General">
                  <c:v>3177.217602691064</c:v>
                </c:pt>
                <c:pt idx="54" formatCode="General">
                  <c:v>3530.2417807678485</c:v>
                </c:pt>
              </c:numCache>
            </c:numRef>
          </c:xVal>
          <c:yVal>
            <c:numRef>
              <c:f>'EXPT-174mm_scaledown_90mmZi (3)'!$G$60:$G$114</c:f>
              <c:numCache>
                <c:formatCode>General</c:formatCode>
                <c:ptCount val="55"/>
                <c:pt idx="0">
                  <c:v>0.0000830847462398007</c:v>
                </c:pt>
                <c:pt idx="1">
                  <c:v>0.0000812170638439958</c:v>
                </c:pt>
                <c:pt idx="2">
                  <c:v>0.000079723047815481</c:v>
                </c:pt>
                <c:pt idx="3">
                  <c:v>0.0000781925044402816</c:v>
                </c:pt>
                <c:pt idx="4">
                  <c:v>0.0000766939598474455</c:v>
                </c:pt>
                <c:pt idx="5">
                  <c:v>0.0000752886968025248</c:v>
                </c:pt>
                <c:pt idx="6">
                  <c:v>0.0000738622127863955</c:v>
                </c:pt>
                <c:pt idx="7">
                  <c:v>0.0000724428099027308</c:v>
                </c:pt>
                <c:pt idx="8">
                  <c:v>0.0000709611119645536</c:v>
                </c:pt>
                <c:pt idx="9">
                  <c:v>0.0000695571337020733</c:v>
                </c:pt>
                <c:pt idx="10">
                  <c:v>0.000056252883861814</c:v>
                </c:pt>
                <c:pt idx="11">
                  <c:v>0.0000447512852126522</c:v>
                </c:pt>
                <c:pt idx="12">
                  <c:v>0.0000349945172624484</c:v>
                </c:pt>
                <c:pt idx="13">
                  <c:v>0.0000277086517085475</c:v>
                </c:pt>
                <c:pt idx="14">
                  <c:v>0.0000225286485361956</c:v>
                </c:pt>
                <c:pt idx="15">
                  <c:v>0.0000197217015331145</c:v>
                </c:pt>
                <c:pt idx="16">
                  <c:v>0.0000193010581877719</c:v>
                </c:pt>
                <c:pt idx="17">
                  <c:v>0.0000211348812651901</c:v>
                </c:pt>
                <c:pt idx="18">
                  <c:v>0.0000250997085497494</c:v>
                </c:pt>
                <c:pt idx="19">
                  <c:v>0.000114772921093952</c:v>
                </c:pt>
                <c:pt idx="20">
                  <c:v>0.000130874743581123</c:v>
                </c:pt>
                <c:pt idx="21">
                  <c:v>0.000108382095591849</c:v>
                </c:pt>
                <c:pt idx="22">
                  <c:v>0.000136488276324257</c:v>
                </c:pt>
                <c:pt idx="23">
                  <c:v>0.000137247303252626</c:v>
                </c:pt>
                <c:pt idx="24">
                  <c:v>0.000131259273503464</c:v>
                </c:pt>
                <c:pt idx="25">
                  <c:v>0.000152068951014494</c:v>
                </c:pt>
                <c:pt idx="26">
                  <c:v>0.000153110418710126</c:v>
                </c:pt>
                <c:pt idx="27">
                  <c:v>0.000161309498432695</c:v>
                </c:pt>
                <c:pt idx="28">
                  <c:v>0.00025240922781894</c:v>
                </c:pt>
                <c:pt idx="29">
                  <c:v>0.000391425095</c:v>
                </c:pt>
                <c:pt idx="30">
                  <c:v>0.000624363377</c:v>
                </c:pt>
                <c:pt idx="31">
                  <c:v>0.000908212553</c:v>
                </c:pt>
                <c:pt idx="32">
                  <c:v>0.00122151813</c:v>
                </c:pt>
                <c:pt idx="33">
                  <c:v>0.00160942921</c:v>
                </c:pt>
                <c:pt idx="34">
                  <c:v>0.00205831739</c:v>
                </c:pt>
                <c:pt idx="35">
                  <c:v>0.00258843642</c:v>
                </c:pt>
                <c:pt idx="36">
                  <c:v>0.00311072117</c:v>
                </c:pt>
                <c:pt idx="37">
                  <c:v>0.0116929568</c:v>
                </c:pt>
                <c:pt idx="38">
                  <c:v>0.0258265501</c:v>
                </c:pt>
                <c:pt idx="39">
                  <c:v>0.0460640735</c:v>
                </c:pt>
                <c:pt idx="40">
                  <c:v>0.0752259333</c:v>
                </c:pt>
                <c:pt idx="41">
                  <c:v>0.103991046</c:v>
                </c:pt>
                <c:pt idx="42">
                  <c:v>0.142736562</c:v>
                </c:pt>
                <c:pt idx="43">
                  <c:v>0.190844532</c:v>
                </c:pt>
                <c:pt idx="44">
                  <c:v>0.2312017</c:v>
                </c:pt>
                <c:pt idx="45">
                  <c:v>0.287934763</c:v>
                </c:pt>
                <c:pt idx="46">
                  <c:v>1.36020747</c:v>
                </c:pt>
                <c:pt idx="47">
                  <c:v>3.03665871</c:v>
                </c:pt>
                <c:pt idx="48">
                  <c:v>5.4171419</c:v>
                </c:pt>
                <c:pt idx="49">
                  <c:v>8.1092793</c:v>
                </c:pt>
                <c:pt idx="50">
                  <c:v>11.8146404</c:v>
                </c:pt>
                <c:pt idx="51">
                  <c:v>15.9095122</c:v>
                </c:pt>
                <c:pt idx="52">
                  <c:v>21.0686196</c:v>
                </c:pt>
                <c:pt idx="53">
                  <c:v>26.210303</c:v>
                </c:pt>
                <c:pt idx="54">
                  <c:v>33.0228845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'EXPT-174mm_scaledown_90mmZi(T2)'!$N$10:$N$37</c:f>
              <c:numCache>
                <c:formatCode>0.00E+00</c:formatCode>
                <c:ptCount val="28"/>
                <c:pt idx="0">
                  <c:v>14139.526932084307</c:v>
                </c:pt>
                <c:pt idx="1">
                  <c:v>16561.445901639345</c:v>
                </c:pt>
                <c:pt idx="2">
                  <c:v>19095.361124121773</c:v>
                </c:pt>
                <c:pt idx="3">
                  <c:v>20999.297423887587</c:v>
                </c:pt>
                <c:pt idx="4">
                  <c:v>23421.21639344262</c:v>
                </c:pt>
                <c:pt idx="5">
                  <c:v>24779.170960187355</c:v>
                </c:pt>
                <c:pt idx="6">
                  <c:v>34886.83278688524</c:v>
                </c:pt>
                <c:pt idx="7">
                  <c:v>42054.59297423886</c:v>
                </c:pt>
                <c:pt idx="8">
                  <c:v>48564.375175644025</c:v>
                </c:pt>
                <c:pt idx="9">
                  <c:v>54444.17845433254</c:v>
                </c:pt>
                <c:pt idx="10">
                  <c:v>59246.01779859483</c:v>
                </c:pt>
                <c:pt idx="11">
                  <c:v>64229.85105386416</c:v>
                </c:pt>
                <c:pt idx="12">
                  <c:v>67631.73723653395</c:v>
                </c:pt>
                <c:pt idx="13">
                  <c:v>72209.58407494143</c:v>
                </c:pt>
                <c:pt idx="14">
                  <c:v>75023.48992974238</c:v>
                </c:pt>
                <c:pt idx="15">
                  <c:v>78621.36955503513</c:v>
                </c:pt>
                <c:pt idx="16">
                  <c:v>80735.29882903982</c:v>
                </c:pt>
                <c:pt idx="17">
                  <c:v>82919.22576112411</c:v>
                </c:pt>
                <c:pt idx="18">
                  <c:v>84725.16533957847</c:v>
                </c:pt>
                <c:pt idx="19">
                  <c:v>83913.19250585481</c:v>
                </c:pt>
                <c:pt idx="20">
                  <c:v>85859.12740046838</c:v>
                </c:pt>
                <c:pt idx="21">
                  <c:v>86419.10866510536</c:v>
                </c:pt>
                <c:pt idx="22">
                  <c:v>95406.80796252924</c:v>
                </c:pt>
                <c:pt idx="23">
                  <c:v>95406.80796252924</c:v>
                </c:pt>
                <c:pt idx="24">
                  <c:v>94636.83372365337</c:v>
                </c:pt>
                <c:pt idx="25">
                  <c:v>94790.82857142856</c:v>
                </c:pt>
                <c:pt idx="26">
                  <c:v>94398.84168618267</c:v>
                </c:pt>
                <c:pt idx="27">
                  <c:v>95308.81124121777</c:v>
                </c:pt>
              </c:numCache>
            </c:numRef>
          </c:xVal>
          <c:yVal>
            <c:numRef>
              <c:f>'EXPT-174mm_scaledown_90mmZi(T2)'!$O$10:$O$37</c:f>
              <c:numCache>
                <c:formatCode>General</c:formatCode>
                <c:ptCount val="28"/>
                <c:pt idx="0">
                  <c:v>13.462829095263674</c:v>
                </c:pt>
                <c:pt idx="1">
                  <c:v>11.240985951919882</c:v>
                </c:pt>
                <c:pt idx="2">
                  <c:v>9.750628715394459</c:v>
                </c:pt>
                <c:pt idx="3">
                  <c:v>9.22136183715137</c:v>
                </c:pt>
                <c:pt idx="4">
                  <c:v>8.782366692122515</c:v>
                </c:pt>
                <c:pt idx="5">
                  <c:v>9.735292410935077</c:v>
                </c:pt>
                <c:pt idx="6">
                  <c:v>8.343753789260441</c:v>
                </c:pt>
                <c:pt idx="7">
                  <c:v>8.527615184267185</c:v>
                </c:pt>
                <c:pt idx="8">
                  <c:v>9.40366445759848</c:v>
                </c:pt>
                <c:pt idx="9">
                  <c:v>9.679418717816151</c:v>
                </c:pt>
                <c:pt idx="10">
                  <c:v>10.138857021093568</c:v>
                </c:pt>
                <c:pt idx="11">
                  <c:v>10.800748937976708</c:v>
                </c:pt>
                <c:pt idx="12">
                  <c:v>11.322522389102442</c:v>
                </c:pt>
                <c:pt idx="13">
                  <c:v>11.725550543658125</c:v>
                </c:pt>
                <c:pt idx="14">
                  <c:v>12.72857236827043</c:v>
                </c:pt>
                <c:pt idx="15">
                  <c:v>13.145513524142606</c:v>
                </c:pt>
                <c:pt idx="16">
                  <c:v>13.604273701212744</c:v>
                </c:pt>
                <c:pt idx="17">
                  <c:v>14.5013159593624</c:v>
                </c:pt>
                <c:pt idx="18">
                  <c:v>15.019670373783237</c:v>
                </c:pt>
                <c:pt idx="19">
                  <c:v>16.730298664238635</c:v>
                </c:pt>
                <c:pt idx="20">
                  <c:v>17.715294550792862</c:v>
                </c:pt>
                <c:pt idx="21">
                  <c:v>18.703614250888887</c:v>
                </c:pt>
                <c:pt idx="22">
                  <c:v>18.250439964687907</c:v>
                </c:pt>
                <c:pt idx="23">
                  <c:v>19.179753468772166</c:v>
                </c:pt>
                <c:pt idx="24">
                  <c:v>20.71897311078065</c:v>
                </c:pt>
                <c:pt idx="25">
                  <c:v>21.36137768371533</c:v>
                </c:pt>
                <c:pt idx="26">
                  <c:v>22.032130338047565</c:v>
                </c:pt>
                <c:pt idx="27">
                  <c:v>23.348754760883132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'EXPT-174mm_scaledown_90mmZi(T2)'!$N$10:$N$37</c:f>
              <c:numCache>
                <c:formatCode>0.00E+00</c:formatCode>
                <c:ptCount val="28"/>
                <c:pt idx="0">
                  <c:v>14139.526932084307</c:v>
                </c:pt>
                <c:pt idx="1">
                  <c:v>16561.445901639345</c:v>
                </c:pt>
                <c:pt idx="2">
                  <c:v>19095.361124121773</c:v>
                </c:pt>
                <c:pt idx="3">
                  <c:v>20999.297423887587</c:v>
                </c:pt>
                <c:pt idx="4">
                  <c:v>23421.21639344262</c:v>
                </c:pt>
                <c:pt idx="5">
                  <c:v>24779.170960187355</c:v>
                </c:pt>
                <c:pt idx="6">
                  <c:v>34886.83278688524</c:v>
                </c:pt>
                <c:pt idx="7">
                  <c:v>42054.59297423886</c:v>
                </c:pt>
                <c:pt idx="8">
                  <c:v>48564.375175644025</c:v>
                </c:pt>
                <c:pt idx="9">
                  <c:v>54444.17845433254</c:v>
                </c:pt>
                <c:pt idx="10">
                  <c:v>59246.01779859483</c:v>
                </c:pt>
                <c:pt idx="11">
                  <c:v>64229.85105386416</c:v>
                </c:pt>
                <c:pt idx="12">
                  <c:v>67631.73723653395</c:v>
                </c:pt>
                <c:pt idx="13">
                  <c:v>72209.58407494143</c:v>
                </c:pt>
                <c:pt idx="14">
                  <c:v>75023.48992974238</c:v>
                </c:pt>
                <c:pt idx="15">
                  <c:v>78621.36955503513</c:v>
                </c:pt>
                <c:pt idx="16">
                  <c:v>80735.29882903982</c:v>
                </c:pt>
                <c:pt idx="17">
                  <c:v>82919.22576112411</c:v>
                </c:pt>
                <c:pt idx="18">
                  <c:v>84725.16533957847</c:v>
                </c:pt>
                <c:pt idx="19">
                  <c:v>83913.19250585481</c:v>
                </c:pt>
                <c:pt idx="20">
                  <c:v>85859.12740046838</c:v>
                </c:pt>
                <c:pt idx="21">
                  <c:v>86419.10866510536</c:v>
                </c:pt>
                <c:pt idx="22">
                  <c:v>95406.80796252924</c:v>
                </c:pt>
                <c:pt idx="23">
                  <c:v>95406.80796252924</c:v>
                </c:pt>
                <c:pt idx="24">
                  <c:v>94636.83372365337</c:v>
                </c:pt>
                <c:pt idx="25">
                  <c:v>94790.82857142856</c:v>
                </c:pt>
                <c:pt idx="26">
                  <c:v>94398.84168618267</c:v>
                </c:pt>
                <c:pt idx="27">
                  <c:v>95308.81124121777</c:v>
                </c:pt>
              </c:numCache>
            </c:numRef>
          </c:xVal>
          <c:yVal>
            <c:numRef>
              <c:f>'EXPT-174mm_scaledown_90mmZi(T2)'!$P$10:$P$37</c:f>
              <c:numCache>
                <c:formatCode>General</c:formatCode>
                <c:ptCount val="28"/>
                <c:pt idx="0">
                  <c:v>13.03053021124993</c:v>
                </c:pt>
                <c:pt idx="1">
                  <c:v>11.0234286676257</c:v>
                </c:pt>
                <c:pt idx="2">
                  <c:v>9.73112745796367</c:v>
                </c:pt>
                <c:pt idx="3">
                  <c:v>9.21093230136691</c:v>
                </c:pt>
                <c:pt idx="4">
                  <c:v>8.734733516843207</c:v>
                </c:pt>
                <c:pt idx="5">
                  <c:v>9.791353617071644</c:v>
                </c:pt>
                <c:pt idx="6">
                  <c:v>8.3705528904999</c:v>
                </c:pt>
                <c:pt idx="7">
                  <c:v>8.522922617491583</c:v>
                </c:pt>
                <c:pt idx="8">
                  <c:v>9.389572318390005</c:v>
                </c:pt>
                <c:pt idx="9">
                  <c:v>9.674115657242913</c:v>
                </c:pt>
                <c:pt idx="10">
                  <c:v>10.146751995018837</c:v>
                </c:pt>
                <c:pt idx="11">
                  <c:v>10.79926938332767</c:v>
                </c:pt>
                <c:pt idx="12">
                  <c:v>11.32048229497828</c:v>
                </c:pt>
                <c:pt idx="13">
                  <c:v>11.724636270711251</c:v>
                </c:pt>
                <c:pt idx="14">
                  <c:v>12.723411646614624</c:v>
                </c:pt>
                <c:pt idx="15">
                  <c:v>13.138300314656076</c:v>
                </c:pt>
                <c:pt idx="16">
                  <c:v>13.603855779087555</c:v>
                </c:pt>
                <c:pt idx="17">
                  <c:v>14.490259670349662</c:v>
                </c:pt>
                <c:pt idx="18">
                  <c:v>15.016514089027101</c:v>
                </c:pt>
                <c:pt idx="19">
                  <c:v>16.727426127952217</c:v>
                </c:pt>
                <c:pt idx="20">
                  <c:v>17.7119330864934</c:v>
                </c:pt>
                <c:pt idx="21">
                  <c:v>18.710007319289755</c:v>
                </c:pt>
                <c:pt idx="22">
                  <c:v>18.23956512485012</c:v>
                </c:pt>
                <c:pt idx="23">
                  <c:v>19.176388561108087</c:v>
                </c:pt>
                <c:pt idx="24">
                  <c:v>20.71704505605447</c:v>
                </c:pt>
                <c:pt idx="25">
                  <c:v>21.354241881089713</c:v>
                </c:pt>
                <c:pt idx="26">
                  <c:v>22.02636028884748</c:v>
                </c:pt>
                <c:pt idx="27">
                  <c:v>23.355749446971146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'EXPT-174mm_scaledown_90mmZi(T2)'!$N$10:$N$37</c:f>
              <c:numCache>
                <c:formatCode>0.00E+00</c:formatCode>
                <c:ptCount val="28"/>
                <c:pt idx="0">
                  <c:v>14139.526932084307</c:v>
                </c:pt>
                <c:pt idx="1">
                  <c:v>16561.445901639345</c:v>
                </c:pt>
                <c:pt idx="2">
                  <c:v>19095.361124121773</c:v>
                </c:pt>
                <c:pt idx="3">
                  <c:v>20999.297423887587</c:v>
                </c:pt>
                <c:pt idx="4">
                  <c:v>23421.21639344262</c:v>
                </c:pt>
                <c:pt idx="5">
                  <c:v>24779.170960187355</c:v>
                </c:pt>
                <c:pt idx="6">
                  <c:v>34886.83278688524</c:v>
                </c:pt>
                <c:pt idx="7">
                  <c:v>42054.59297423886</c:v>
                </c:pt>
                <c:pt idx="8">
                  <c:v>48564.375175644025</c:v>
                </c:pt>
                <c:pt idx="9">
                  <c:v>54444.17845433254</c:v>
                </c:pt>
                <c:pt idx="10">
                  <c:v>59246.01779859483</c:v>
                </c:pt>
                <c:pt idx="11">
                  <c:v>64229.85105386416</c:v>
                </c:pt>
                <c:pt idx="12">
                  <c:v>67631.73723653395</c:v>
                </c:pt>
                <c:pt idx="13">
                  <c:v>72209.58407494143</c:v>
                </c:pt>
                <c:pt idx="14">
                  <c:v>75023.48992974238</c:v>
                </c:pt>
                <c:pt idx="15">
                  <c:v>78621.36955503513</c:v>
                </c:pt>
                <c:pt idx="16">
                  <c:v>80735.29882903982</c:v>
                </c:pt>
                <c:pt idx="17">
                  <c:v>82919.22576112411</c:v>
                </c:pt>
                <c:pt idx="18">
                  <c:v>84725.16533957847</c:v>
                </c:pt>
                <c:pt idx="19">
                  <c:v>83913.19250585481</c:v>
                </c:pt>
                <c:pt idx="20">
                  <c:v>85859.12740046838</c:v>
                </c:pt>
                <c:pt idx="21">
                  <c:v>86419.10866510536</c:v>
                </c:pt>
                <c:pt idx="22">
                  <c:v>95406.80796252924</c:v>
                </c:pt>
                <c:pt idx="23">
                  <c:v>95406.80796252924</c:v>
                </c:pt>
                <c:pt idx="24">
                  <c:v>94636.83372365337</c:v>
                </c:pt>
                <c:pt idx="25">
                  <c:v>94790.82857142856</c:v>
                </c:pt>
                <c:pt idx="26">
                  <c:v>94398.84168618267</c:v>
                </c:pt>
                <c:pt idx="27">
                  <c:v>95308.81124121777</c:v>
                </c:pt>
              </c:numCache>
            </c:numRef>
          </c:xVal>
          <c:yVal>
            <c:numRef>
              <c:f>'EXPT-174mm_scaledown_90mmZi(T2)'!$Q$10:$Q$37</c:f>
              <c:numCache>
                <c:formatCode>General</c:formatCode>
                <c:ptCount val="28"/>
                <c:pt idx="0">
                  <c:v>6.007879252292394</c:v>
                </c:pt>
                <c:pt idx="1">
                  <c:v>5.046614391045237</c:v>
                </c:pt>
                <c:pt idx="2">
                  <c:v>4.395053296302392</c:v>
                </c:pt>
                <c:pt idx="3">
                  <c:v>4.085758416842314</c:v>
                </c:pt>
                <c:pt idx="4">
                  <c:v>3.817227594971217</c:v>
                </c:pt>
                <c:pt idx="5">
                  <c:v>3.917667969659196</c:v>
                </c:pt>
                <c:pt idx="6">
                  <c:v>3.1638468154923167</c:v>
                </c:pt>
                <c:pt idx="7">
                  <c:v>2.987159321546889</c:v>
                </c:pt>
                <c:pt idx="8">
                  <c:v>3.0148197923385562</c:v>
                </c:pt>
                <c:pt idx="9">
                  <c:v>2.8928619949945906</c:v>
                </c:pt>
                <c:pt idx="10">
                  <c:v>2.8720522630487855</c:v>
                </c:pt>
                <c:pt idx="11">
                  <c:v>2.8725783872581605</c:v>
                </c:pt>
                <c:pt idx="12">
                  <c:v>2.8731208313269363</c:v>
                </c:pt>
                <c:pt idx="13">
                  <c:v>2.820948406923235</c:v>
                </c:pt>
                <c:pt idx="14">
                  <c:v>2.879201586795872</c:v>
                </c:pt>
                <c:pt idx="15">
                  <c:v>2.8274613698812363</c:v>
                </c:pt>
                <c:pt idx="16">
                  <c:v>2.832104000969038</c:v>
                </c:pt>
                <c:pt idx="17">
                  <c:v>2.83388922908255</c:v>
                </c:pt>
                <c:pt idx="18">
                  <c:v>2.8029514637454764</c:v>
                </c:pt>
                <c:pt idx="19">
                  <c:v>2.9327148387960955</c:v>
                </c:pt>
                <c:pt idx="20">
                  <c:v>2.9825195996924037</c:v>
                </c:pt>
                <c:pt idx="21">
                  <c:v>3.012797344953087</c:v>
                </c:pt>
                <c:pt idx="22">
                  <c:v>3.0212493124375337</c:v>
                </c:pt>
                <c:pt idx="23">
                  <c:v>3.0180738781490914</c:v>
                </c:pt>
                <c:pt idx="24">
                  <c:v>3.067025741652967</c:v>
                </c:pt>
                <c:pt idx="25">
                  <c:v>3.0610002983560376</c:v>
                </c:pt>
                <c:pt idx="26">
                  <c:v>3.0475510960406615</c:v>
                </c:pt>
                <c:pt idx="27">
                  <c:v>3.093226080556311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'EXPT-174mm_scaledown_90mmZi(T2)'!$B$64:$B$118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'EXPT-174mm_scaledown_90mmZi(T2)'!$I$64:$I$118</c:f>
              <c:numCache>
                <c:formatCode>0.00E+00</c:formatCode>
                <c:ptCount val="55"/>
                <c:pt idx="0">
                  <c:v>5942843.710801272</c:v>
                </c:pt>
                <c:pt idx="1">
                  <c:v>1452313.2672331117</c:v>
                </c:pt>
                <c:pt idx="2">
                  <c:v>633598.8717788665</c:v>
                </c:pt>
                <c:pt idx="3">
                  <c:v>349557.11959414865</c:v>
                </c:pt>
                <c:pt idx="4">
                  <c:v>219429.070949007</c:v>
                </c:pt>
                <c:pt idx="5">
                  <c:v>149589.2174813395</c:v>
                </c:pt>
                <c:pt idx="6">
                  <c:v>107819.979633361</c:v>
                </c:pt>
                <c:pt idx="7">
                  <c:v>80963.3229750463</c:v>
                </c:pt>
                <c:pt idx="8">
                  <c:v>62662.599131066505</c:v>
                </c:pt>
                <c:pt idx="9">
                  <c:v>49752.4748248808</c:v>
                </c:pt>
                <c:pt idx="10">
                  <c:v>10059.069570596837</c:v>
                </c:pt>
                <c:pt idx="11">
                  <c:v>3556.6081074844105</c:v>
                </c:pt>
                <c:pt idx="12">
                  <c:v>1564.418833162152</c:v>
                </c:pt>
                <c:pt idx="13">
                  <c:v>792.7721705529732</c:v>
                </c:pt>
                <c:pt idx="14">
                  <c:v>447.6160497612188</c:v>
                </c:pt>
                <c:pt idx="15">
                  <c:v>287.88650886821057</c:v>
                </c:pt>
                <c:pt idx="16">
                  <c:v>215.71192640304136</c:v>
                </c:pt>
                <c:pt idx="17">
                  <c:v>186.63272822793994</c:v>
                </c:pt>
                <c:pt idx="18">
                  <c:v>179.53192595341667</c:v>
                </c:pt>
                <c:pt idx="19">
                  <c:v>205.23548640470622</c:v>
                </c:pt>
                <c:pt idx="20">
                  <c:v>104.01269413240593</c:v>
                </c:pt>
                <c:pt idx="21">
                  <c:v>48.45187326056182</c:v>
                </c:pt>
                <c:pt idx="22">
                  <c:v>39.05065761219866</c:v>
                </c:pt>
                <c:pt idx="23">
                  <c:v>27.269321381447966</c:v>
                </c:pt>
                <c:pt idx="24">
                  <c:v>19.160503946396727</c:v>
                </c:pt>
                <c:pt idx="25">
                  <c:v>16.99548597299628</c:v>
                </c:pt>
                <c:pt idx="26">
                  <c:v>13.520499502903645</c:v>
                </c:pt>
                <c:pt idx="27">
                  <c:v>11.538064225247956</c:v>
                </c:pt>
                <c:pt idx="28">
                  <c:v>4.513549899287721</c:v>
                </c:pt>
                <c:pt idx="29">
                  <c:v>3.110850693414866</c:v>
                </c:pt>
                <c:pt idx="30">
                  <c:v>2.791196742021242</c:v>
                </c:pt>
                <c:pt idx="31">
                  <c:v>2.598486727317596</c:v>
                </c:pt>
                <c:pt idx="32">
                  <c:v>2.427003640204348</c:v>
                </c:pt>
                <c:pt idx="33">
                  <c:v>2.3493558898021276</c:v>
                </c:pt>
                <c:pt idx="34">
                  <c:v>2.300410708191516</c:v>
                </c:pt>
                <c:pt idx="35">
                  <c:v>2.2857329778560103</c:v>
                </c:pt>
                <c:pt idx="36">
                  <c:v>2.225020906705873</c:v>
                </c:pt>
                <c:pt idx="37">
                  <c:v>2.0909197513521116</c:v>
                </c:pt>
                <c:pt idx="38">
                  <c:v>2.0525649048408305</c:v>
                </c:pt>
                <c:pt idx="39">
                  <c:v>2.0592798459001704</c:v>
                </c:pt>
                <c:pt idx="40">
                  <c:v>2.1522890053043437</c:v>
                </c:pt>
                <c:pt idx="41">
                  <c:v>2.066171929766264</c:v>
                </c:pt>
                <c:pt idx="42">
                  <c:v>2.0835895144764196</c:v>
                </c:pt>
                <c:pt idx="43">
                  <c:v>2.132911120245641</c:v>
                </c:pt>
                <c:pt idx="44">
                  <c:v>2.041639292907074</c:v>
                </c:pt>
                <c:pt idx="45">
                  <c:v>2.059525211134243</c:v>
                </c:pt>
                <c:pt idx="46">
                  <c:v>2.43230580049666</c:v>
                </c:pt>
                <c:pt idx="47">
                  <c:v>2.4133843165236497</c:v>
                </c:pt>
                <c:pt idx="48">
                  <c:v>2.42171616391055</c:v>
                </c:pt>
                <c:pt idx="49">
                  <c:v>2.320145714740119</c:v>
                </c:pt>
                <c:pt idx="50">
                  <c:v>2.3474211765080684</c:v>
                </c:pt>
                <c:pt idx="51">
                  <c:v>2.3223827403349295</c:v>
                </c:pt>
                <c:pt idx="52">
                  <c:v>2.3546649496389707</c:v>
                </c:pt>
                <c:pt idx="53">
                  <c:v>2.314515182362421</c:v>
                </c:pt>
                <c:pt idx="54">
                  <c:v>2.3620441819358997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3799"/>
          <c:y val="0.591536"/>
          <c:w val="0.240641"/>
          <c:h val="0.19411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'EXPT-174mm_scaledown_90mmZi(T2)'!$E$10:$E$32</c:f>
              <c:numCache>
                <c:formatCode>General</c:formatCode>
                <c:ptCount val="23"/>
                <c:pt idx="0">
                  <c:v>50.5</c:v>
                </c:pt>
                <c:pt idx="1">
                  <c:v>59.15</c:v>
                </c:pt>
                <c:pt idx="2">
                  <c:v>68.19999999999999</c:v>
                </c:pt>
                <c:pt idx="3">
                  <c:v>75</c:v>
                </c:pt>
                <c:pt idx="4">
                  <c:v>83.65</c:v>
                </c:pt>
                <c:pt idx="5">
                  <c:v>88.5</c:v>
                </c:pt>
                <c:pt idx="6">
                  <c:v>124.6</c:v>
                </c:pt>
                <c:pt idx="7">
                  <c:v>150.2</c:v>
                </c:pt>
                <c:pt idx="8">
                  <c:v>173.45</c:v>
                </c:pt>
                <c:pt idx="9">
                  <c:v>194.45</c:v>
                </c:pt>
                <c:pt idx="10">
                  <c:v>211.6</c:v>
                </c:pt>
                <c:pt idx="11">
                  <c:v>229.4</c:v>
                </c:pt>
                <c:pt idx="12">
                  <c:v>241.55</c:v>
                </c:pt>
                <c:pt idx="13">
                  <c:v>257.9</c:v>
                </c:pt>
                <c:pt idx="14">
                  <c:v>267.95</c:v>
                </c:pt>
                <c:pt idx="15">
                  <c:v>280.8</c:v>
                </c:pt>
                <c:pt idx="16">
                  <c:v>288.35</c:v>
                </c:pt>
                <c:pt idx="17">
                  <c:v>296.15</c:v>
                </c:pt>
                <c:pt idx="18">
                  <c:v>302.6</c:v>
                </c:pt>
                <c:pt idx="19">
                  <c:v>299.7</c:v>
                </c:pt>
                <c:pt idx="20">
                  <c:v>306.65</c:v>
                </c:pt>
                <c:pt idx="21">
                  <c:v>308.65</c:v>
                </c:pt>
                <c:pt idx="22">
                  <c:v>340.75</c:v>
                </c:pt>
              </c:numCache>
            </c:numRef>
          </c:xVal>
          <c:yVal>
            <c:numRef>
              <c:f>'EXPT-174mm_scaledown_90mmZi(T2)'!$I$10:$I$32</c:f>
              <c:numCache>
                <c:formatCode>General</c:formatCode>
                <c:ptCount val="23"/>
                <c:pt idx="0">
                  <c:v>0.0167926</c:v>
                </c:pt>
                <c:pt idx="1">
                  <c:v>0.019351900000000002</c:v>
                </c:pt>
                <c:pt idx="2">
                  <c:v>0.0224051</c:v>
                </c:pt>
                <c:pt idx="3">
                  <c:v>0.0251889</c:v>
                </c:pt>
                <c:pt idx="4">
                  <c:v>0.029274800000000004</c:v>
                </c:pt>
                <c:pt idx="5">
                  <c:v>0.0336301</c:v>
                </c:pt>
                <c:pt idx="6">
                  <c:v>0.0538351</c:v>
                </c:pt>
                <c:pt idx="7">
                  <c:v>0.07386050000000001</c:v>
                </c:pt>
                <c:pt idx="8">
                  <c:v>0.0994086</c:v>
                </c:pt>
                <c:pt idx="9">
                  <c:v>0.119883</c:v>
                </c:pt>
                <c:pt idx="10">
                  <c:v>0.1409411</c:v>
                </c:pt>
                <c:pt idx="11">
                  <c:v>0.165681</c:v>
                </c:pt>
                <c:pt idx="12">
                  <c:v>0.1837308</c:v>
                </c:pt>
                <c:pt idx="13">
                  <c:v>0.20564200000000002</c:v>
                </c:pt>
                <c:pt idx="14">
                  <c:v>0.22656540000000003</c:v>
                </c:pt>
                <c:pt idx="15">
                  <c:v>0.24434580000000003</c:v>
                </c:pt>
                <c:pt idx="16">
                  <c:v>0.2580852</c:v>
                </c:pt>
                <c:pt idx="17">
                  <c:v>0.27240830000000005</c:v>
                </c:pt>
                <c:pt idx="18">
                  <c:v>0.28129850000000006</c:v>
                </c:pt>
                <c:pt idx="19">
                  <c:v>0.288707</c:v>
                </c:pt>
                <c:pt idx="20">
                  <c:v>0.30738540000000003</c:v>
                </c:pt>
                <c:pt idx="21">
                  <c:v>0.31456940000000005</c:v>
                </c:pt>
                <c:pt idx="22">
                  <c:v>0.38447869999999995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'EXPT-174mm_scaledown_90mmZi(T2)'!$D$64:$D$118</c:f>
              <c:numCache>
                <c:formatCode>General</c:formatCode>
                <c:ptCount val="55"/>
                <c:pt idx="0">
                  <c:v>0.003571548061159624</c:v>
                </c:pt>
                <c:pt idx="1">
                  <c:v>0.007143096122319248</c:v>
                </c:pt>
                <c:pt idx="2">
                  <c:v>0.010714644183478873</c:v>
                </c:pt>
                <c:pt idx="3">
                  <c:v>0.014286192244638497</c:v>
                </c:pt>
                <c:pt idx="4">
                  <c:v>0.01785774030579812</c:v>
                </c:pt>
                <c:pt idx="5">
                  <c:v>0.021429288366957747</c:v>
                </c:pt>
                <c:pt idx="6">
                  <c:v>0.025000836428117373</c:v>
                </c:pt>
                <c:pt idx="7">
                  <c:v>0.028572384489276993</c:v>
                </c:pt>
                <c:pt idx="8">
                  <c:v>0.03214393255043661</c:v>
                </c:pt>
                <c:pt idx="9">
                  <c:v>0.03571548061159624</c:v>
                </c:pt>
                <c:pt idx="10">
                  <c:v>0.07143096122319248</c:v>
                </c:pt>
                <c:pt idx="11">
                  <c:v>0.10714644183478872</c:v>
                </c:pt>
                <c:pt idx="12">
                  <c:v>0.14286192244638496</c:v>
                </c:pt>
                <c:pt idx="13">
                  <c:v>0.1785774030579812</c:v>
                </c:pt>
                <c:pt idx="14">
                  <c:v>0.21429288366957744</c:v>
                </c:pt>
                <c:pt idx="15">
                  <c:v>0.25000836428117373</c:v>
                </c:pt>
                <c:pt idx="16">
                  <c:v>0.2857238448927699</c:v>
                </c:pt>
                <c:pt idx="17">
                  <c:v>0.32143932550436616</c:v>
                </c:pt>
                <c:pt idx="18">
                  <c:v>0.3571548061159624</c:v>
                </c:pt>
                <c:pt idx="19">
                  <c:v>0.7143096122319248</c:v>
                </c:pt>
                <c:pt idx="20">
                  <c:v>1.0714644183478874</c:v>
                </c:pt>
                <c:pt idx="21">
                  <c:v>1.4286192244638496</c:v>
                </c:pt>
                <c:pt idx="22">
                  <c:v>1.7857740305798122</c:v>
                </c:pt>
                <c:pt idx="23">
                  <c:v>2.142928836695775</c:v>
                </c:pt>
                <c:pt idx="24">
                  <c:v>2.500083642811737</c:v>
                </c:pt>
                <c:pt idx="25">
                  <c:v>2.857238448927699</c:v>
                </c:pt>
                <c:pt idx="26">
                  <c:v>3.214393255043662</c:v>
                </c:pt>
                <c:pt idx="27">
                  <c:v>3.5715480611596244</c:v>
                </c:pt>
                <c:pt idx="28">
                  <c:v>7.143096122319249</c:v>
                </c:pt>
                <c:pt idx="29">
                  <c:v>10.714644183478873</c:v>
                </c:pt>
                <c:pt idx="30">
                  <c:v>14.286192244638498</c:v>
                </c:pt>
                <c:pt idx="31">
                  <c:v>17.85774030579812</c:v>
                </c:pt>
                <c:pt idx="32">
                  <c:v>21.429288366957746</c:v>
                </c:pt>
                <c:pt idx="33">
                  <c:v>25.000836428117374</c:v>
                </c:pt>
                <c:pt idx="34">
                  <c:v>28.572384489276995</c:v>
                </c:pt>
                <c:pt idx="35">
                  <c:v>32.143932550436624</c:v>
                </c:pt>
                <c:pt idx="36">
                  <c:v>35.71548061159624</c:v>
                </c:pt>
                <c:pt idx="37">
                  <c:v>71.43096122319248</c:v>
                </c:pt>
                <c:pt idx="38">
                  <c:v>107.14644183478873</c:v>
                </c:pt>
                <c:pt idx="39">
                  <c:v>142.86192244638497</c:v>
                </c:pt>
                <c:pt idx="40">
                  <c:v>178.5774030579812</c:v>
                </c:pt>
                <c:pt idx="41">
                  <c:v>214.29288366957746</c:v>
                </c:pt>
                <c:pt idx="42">
                  <c:v>250.00836428117367</c:v>
                </c:pt>
                <c:pt idx="43">
                  <c:v>285.72384489276993</c:v>
                </c:pt>
                <c:pt idx="44">
                  <c:v>321.4393255043662</c:v>
                </c:pt>
                <c:pt idx="45">
                  <c:v>357.1548061159624</c:v>
                </c:pt>
                <c:pt idx="46">
                  <c:v>714.3096122319248</c:v>
                </c:pt>
                <c:pt idx="47">
                  <c:v>1071.4644183478872</c:v>
                </c:pt>
                <c:pt idx="48">
                  <c:v>1428.6192244638496</c:v>
                </c:pt>
                <c:pt idx="49">
                  <c:v>1785.774030579812</c:v>
                </c:pt>
                <c:pt idx="50">
                  <c:v>2142.9288366957744</c:v>
                </c:pt>
                <c:pt idx="51">
                  <c:v>2500.0836428117373</c:v>
                </c:pt>
                <c:pt idx="52">
                  <c:v>2857.238448927699</c:v>
                </c:pt>
                <c:pt idx="53">
                  <c:v>3214.393255043662</c:v>
                </c:pt>
                <c:pt idx="54">
                  <c:v>3571.548061159624</c:v>
                </c:pt>
              </c:numCache>
            </c:numRef>
          </c:xVal>
          <c:yVal>
            <c:numRef>
              <c:f>'EXPT-174mm_scaledown_90mmZi(T2)'!$G$64:$G$118</c:f>
              <c:numCache>
                <c:formatCode>General</c:formatCode>
                <c:ptCount val="55"/>
                <c:pt idx="0">
                  <c:v>0.0000830847462398007</c:v>
                </c:pt>
                <c:pt idx="1">
                  <c:v>0.0000812170638439958</c:v>
                </c:pt>
                <c:pt idx="2">
                  <c:v>0.000079723047815481</c:v>
                </c:pt>
                <c:pt idx="3">
                  <c:v>0.0000781925044402816</c:v>
                </c:pt>
                <c:pt idx="4">
                  <c:v>0.0000766939598474455</c:v>
                </c:pt>
                <c:pt idx="5">
                  <c:v>0.0000752886968025248</c:v>
                </c:pt>
                <c:pt idx="6">
                  <c:v>0.0000738622127863955</c:v>
                </c:pt>
                <c:pt idx="7">
                  <c:v>0.0000724428099027308</c:v>
                </c:pt>
                <c:pt idx="8">
                  <c:v>0.0000709611119645536</c:v>
                </c:pt>
                <c:pt idx="9">
                  <c:v>0.0000695571337020733</c:v>
                </c:pt>
                <c:pt idx="10">
                  <c:v>0.000056252883861814</c:v>
                </c:pt>
                <c:pt idx="11">
                  <c:v>0.0000447512852126522</c:v>
                </c:pt>
                <c:pt idx="12">
                  <c:v>0.0000349945172624484</c:v>
                </c:pt>
                <c:pt idx="13">
                  <c:v>0.0000277086517085475</c:v>
                </c:pt>
                <c:pt idx="14">
                  <c:v>0.0000225286485361956</c:v>
                </c:pt>
                <c:pt idx="15">
                  <c:v>0.0000197217015331145</c:v>
                </c:pt>
                <c:pt idx="16">
                  <c:v>0.0000193010581877719</c:v>
                </c:pt>
                <c:pt idx="17">
                  <c:v>0.0000211348812651901</c:v>
                </c:pt>
                <c:pt idx="18">
                  <c:v>0.0000250997085497494</c:v>
                </c:pt>
                <c:pt idx="19">
                  <c:v>0.000114772921093952</c:v>
                </c:pt>
                <c:pt idx="20">
                  <c:v>0.000130874743581123</c:v>
                </c:pt>
                <c:pt idx="21">
                  <c:v>0.000108382095591849</c:v>
                </c:pt>
                <c:pt idx="22">
                  <c:v>0.000136488276324257</c:v>
                </c:pt>
                <c:pt idx="23">
                  <c:v>0.000137247303252626</c:v>
                </c:pt>
                <c:pt idx="24">
                  <c:v>0.000131259273503464</c:v>
                </c:pt>
                <c:pt idx="25">
                  <c:v>0.000152068951014494</c:v>
                </c:pt>
                <c:pt idx="26">
                  <c:v>0.000153110418710126</c:v>
                </c:pt>
                <c:pt idx="27">
                  <c:v>0.000161309498432695</c:v>
                </c:pt>
                <c:pt idx="28">
                  <c:v>0.00025240922781894</c:v>
                </c:pt>
                <c:pt idx="29">
                  <c:v>0.000391425095</c:v>
                </c:pt>
                <c:pt idx="30">
                  <c:v>0.000624363377</c:v>
                </c:pt>
                <c:pt idx="31">
                  <c:v>0.000908212553</c:v>
                </c:pt>
                <c:pt idx="32">
                  <c:v>0.00122151813</c:v>
                </c:pt>
                <c:pt idx="33">
                  <c:v>0.00160942921</c:v>
                </c:pt>
                <c:pt idx="34">
                  <c:v>0.00205831739</c:v>
                </c:pt>
                <c:pt idx="35">
                  <c:v>0.00258843642</c:v>
                </c:pt>
                <c:pt idx="36">
                  <c:v>0.00311072117</c:v>
                </c:pt>
                <c:pt idx="37">
                  <c:v>0.0116929568</c:v>
                </c:pt>
                <c:pt idx="38">
                  <c:v>0.0258265501</c:v>
                </c:pt>
                <c:pt idx="39">
                  <c:v>0.0460640735</c:v>
                </c:pt>
                <c:pt idx="40">
                  <c:v>0.0752259333</c:v>
                </c:pt>
                <c:pt idx="41">
                  <c:v>0.103991046</c:v>
                </c:pt>
                <c:pt idx="42">
                  <c:v>0.142736562</c:v>
                </c:pt>
                <c:pt idx="43">
                  <c:v>0.190844532</c:v>
                </c:pt>
                <c:pt idx="44">
                  <c:v>0.2312017</c:v>
                </c:pt>
                <c:pt idx="45">
                  <c:v>0.287934763</c:v>
                </c:pt>
                <c:pt idx="46">
                  <c:v>1.36020747</c:v>
                </c:pt>
                <c:pt idx="47">
                  <c:v>3.03665871</c:v>
                </c:pt>
                <c:pt idx="48">
                  <c:v>5.4171419</c:v>
                </c:pt>
                <c:pt idx="49">
                  <c:v>8.1092793</c:v>
                </c:pt>
                <c:pt idx="50">
                  <c:v>11.8146404</c:v>
                </c:pt>
                <c:pt idx="51">
                  <c:v>15.9095122</c:v>
                </c:pt>
                <c:pt idx="52">
                  <c:v>21.0686196</c:v>
                </c:pt>
                <c:pt idx="53">
                  <c:v>26.210303</c:v>
                </c:pt>
                <c:pt idx="54">
                  <c:v>33.0228845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'EXPT-174mm_sd_90mmZi(T2.1)'!$N$16:$N$37</c:f>
              <c:numCache>
                <c:formatCode>0.00E+00</c:formatCode>
                <c:ptCount val="22"/>
                <c:pt idx="0">
                  <c:v>34886.83278688524</c:v>
                </c:pt>
                <c:pt idx="1">
                  <c:v>42054.59297423886</c:v>
                </c:pt>
                <c:pt idx="2">
                  <c:v>48564.375175644025</c:v>
                </c:pt>
                <c:pt idx="3">
                  <c:v>54444.17845433254</c:v>
                </c:pt>
                <c:pt idx="4">
                  <c:v>59246.01779859483</c:v>
                </c:pt>
                <c:pt idx="5">
                  <c:v>64229.85105386416</c:v>
                </c:pt>
                <c:pt idx="6">
                  <c:v>67631.73723653395</c:v>
                </c:pt>
                <c:pt idx="7">
                  <c:v>72209.58407494143</c:v>
                </c:pt>
                <c:pt idx="8">
                  <c:v>75023.48992974238</c:v>
                </c:pt>
                <c:pt idx="9">
                  <c:v>78621.36955503513</c:v>
                </c:pt>
                <c:pt idx="10">
                  <c:v>80735.29882903982</c:v>
                </c:pt>
                <c:pt idx="11">
                  <c:v>82919.22576112411</c:v>
                </c:pt>
                <c:pt idx="12">
                  <c:v>84725.16533957847</c:v>
                </c:pt>
                <c:pt idx="13">
                  <c:v>83913.19250585481</c:v>
                </c:pt>
                <c:pt idx="14">
                  <c:v>85859.12740046838</c:v>
                </c:pt>
                <c:pt idx="15">
                  <c:v>86419.10866510536</c:v>
                </c:pt>
                <c:pt idx="16">
                  <c:v>95406.80796252924</c:v>
                </c:pt>
                <c:pt idx="17">
                  <c:v>95406.80796252924</c:v>
                </c:pt>
                <c:pt idx="18">
                  <c:v>94636.83372365337</c:v>
                </c:pt>
                <c:pt idx="19">
                  <c:v>94790.82857142856</c:v>
                </c:pt>
                <c:pt idx="20">
                  <c:v>94398.84168618267</c:v>
                </c:pt>
                <c:pt idx="21">
                  <c:v>95308.81124121777</c:v>
                </c:pt>
              </c:numCache>
            </c:numRef>
          </c:xVal>
          <c:yVal>
            <c:numRef>
              <c:f>'EXPT-174mm_sd_90mmZi(T2.1)'!$O$16:$O$37</c:f>
              <c:numCache>
                <c:formatCode>General</c:formatCode>
                <c:ptCount val="22"/>
                <c:pt idx="0">
                  <c:v>8.343753789260441</c:v>
                </c:pt>
                <c:pt idx="1">
                  <c:v>8.527615184267185</c:v>
                </c:pt>
                <c:pt idx="2">
                  <c:v>9.40366445759848</c:v>
                </c:pt>
                <c:pt idx="3">
                  <c:v>9.679418717816151</c:v>
                </c:pt>
                <c:pt idx="4">
                  <c:v>10.138857021093568</c:v>
                </c:pt>
                <c:pt idx="5">
                  <c:v>10.800748937976708</c:v>
                </c:pt>
                <c:pt idx="6">
                  <c:v>11.322522389102442</c:v>
                </c:pt>
                <c:pt idx="7">
                  <c:v>11.725550543658125</c:v>
                </c:pt>
                <c:pt idx="8">
                  <c:v>12.72857236827043</c:v>
                </c:pt>
                <c:pt idx="9">
                  <c:v>13.145513524142606</c:v>
                </c:pt>
                <c:pt idx="10">
                  <c:v>13.604273701212744</c:v>
                </c:pt>
                <c:pt idx="11">
                  <c:v>14.5013159593624</c:v>
                </c:pt>
                <c:pt idx="12">
                  <c:v>15.019670373783237</c:v>
                </c:pt>
                <c:pt idx="13">
                  <c:v>16.730298664238635</c:v>
                </c:pt>
                <c:pt idx="14">
                  <c:v>17.715294550792862</c:v>
                </c:pt>
                <c:pt idx="15">
                  <c:v>1.1852733999295872</c:v>
                </c:pt>
                <c:pt idx="16">
                  <c:v>18.250439964687907</c:v>
                </c:pt>
                <c:pt idx="17">
                  <c:v>19.179753468772166</c:v>
                </c:pt>
                <c:pt idx="18">
                  <c:v>20.71897311078065</c:v>
                </c:pt>
                <c:pt idx="19">
                  <c:v>21.36137768371533</c:v>
                </c:pt>
                <c:pt idx="20">
                  <c:v>22.032130338047565</c:v>
                </c:pt>
                <c:pt idx="21">
                  <c:v>23.348754760883132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'EXPT-174mm_sd_90mmZi(T2.1)'!$N$16:$N$37</c:f>
              <c:numCache>
                <c:formatCode>0.00E+00</c:formatCode>
                <c:ptCount val="22"/>
                <c:pt idx="0">
                  <c:v>34886.83278688524</c:v>
                </c:pt>
                <c:pt idx="1">
                  <c:v>42054.59297423886</c:v>
                </c:pt>
                <c:pt idx="2">
                  <c:v>48564.375175644025</c:v>
                </c:pt>
                <c:pt idx="3">
                  <c:v>54444.17845433254</c:v>
                </c:pt>
                <c:pt idx="4">
                  <c:v>59246.01779859483</c:v>
                </c:pt>
                <c:pt idx="5">
                  <c:v>64229.85105386416</c:v>
                </c:pt>
                <c:pt idx="6">
                  <c:v>67631.73723653395</c:v>
                </c:pt>
                <c:pt idx="7">
                  <c:v>72209.58407494143</c:v>
                </c:pt>
                <c:pt idx="8">
                  <c:v>75023.48992974238</c:v>
                </c:pt>
                <c:pt idx="9">
                  <c:v>78621.36955503513</c:v>
                </c:pt>
                <c:pt idx="10">
                  <c:v>80735.29882903982</c:v>
                </c:pt>
                <c:pt idx="11">
                  <c:v>82919.22576112411</c:v>
                </c:pt>
                <c:pt idx="12">
                  <c:v>84725.16533957847</c:v>
                </c:pt>
                <c:pt idx="13">
                  <c:v>83913.19250585481</c:v>
                </c:pt>
                <c:pt idx="14">
                  <c:v>85859.12740046838</c:v>
                </c:pt>
                <c:pt idx="15">
                  <c:v>86419.10866510536</c:v>
                </c:pt>
                <c:pt idx="16">
                  <c:v>95406.80796252924</c:v>
                </c:pt>
                <c:pt idx="17">
                  <c:v>95406.80796252924</c:v>
                </c:pt>
                <c:pt idx="18">
                  <c:v>94636.83372365337</c:v>
                </c:pt>
                <c:pt idx="19">
                  <c:v>94790.82857142856</c:v>
                </c:pt>
                <c:pt idx="20">
                  <c:v>94398.84168618267</c:v>
                </c:pt>
                <c:pt idx="21">
                  <c:v>95308.81124121777</c:v>
                </c:pt>
              </c:numCache>
            </c:numRef>
          </c:xVal>
          <c:yVal>
            <c:numRef>
              <c:f>'EXPT-174mm_sd_90mmZi(T2.1)'!$P$16:$P$37</c:f>
              <c:numCache>
                <c:formatCode>General</c:formatCode>
                <c:ptCount val="22"/>
                <c:pt idx="0">
                  <c:v>8.3705528904999</c:v>
                </c:pt>
                <c:pt idx="1">
                  <c:v>8.522922617491583</c:v>
                </c:pt>
                <c:pt idx="2">
                  <c:v>9.389572318390005</c:v>
                </c:pt>
                <c:pt idx="3">
                  <c:v>9.674115657242913</c:v>
                </c:pt>
                <c:pt idx="4">
                  <c:v>10.146751995018837</c:v>
                </c:pt>
                <c:pt idx="5">
                  <c:v>10.79926938332767</c:v>
                </c:pt>
                <c:pt idx="6">
                  <c:v>11.32048229497828</c:v>
                </c:pt>
                <c:pt idx="7">
                  <c:v>11.724636270711251</c:v>
                </c:pt>
                <c:pt idx="8">
                  <c:v>12.723411646614624</c:v>
                </c:pt>
                <c:pt idx="9">
                  <c:v>13.138300314656076</c:v>
                </c:pt>
                <c:pt idx="10">
                  <c:v>13.603855779087555</c:v>
                </c:pt>
                <c:pt idx="11">
                  <c:v>14.490259670349662</c:v>
                </c:pt>
                <c:pt idx="12">
                  <c:v>15.016514089027101</c:v>
                </c:pt>
                <c:pt idx="13">
                  <c:v>16.727426127952217</c:v>
                </c:pt>
                <c:pt idx="14">
                  <c:v>17.7119330864934</c:v>
                </c:pt>
                <c:pt idx="15">
                  <c:v>18.710007319289755</c:v>
                </c:pt>
                <c:pt idx="16">
                  <c:v>18.23956512485012</c:v>
                </c:pt>
                <c:pt idx="17">
                  <c:v>19.176388561108087</c:v>
                </c:pt>
                <c:pt idx="18">
                  <c:v>20.71704505605447</c:v>
                </c:pt>
                <c:pt idx="19">
                  <c:v>21.354241881089713</c:v>
                </c:pt>
                <c:pt idx="20">
                  <c:v>22.02636028884748</c:v>
                </c:pt>
                <c:pt idx="21">
                  <c:v>23.355749446971146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'EXPT-174mm_sd_90mmZi(T2.1)'!$N$16:$N$37</c:f>
              <c:numCache>
                <c:formatCode>0.00E+00</c:formatCode>
                <c:ptCount val="22"/>
                <c:pt idx="0">
                  <c:v>34886.83278688524</c:v>
                </c:pt>
                <c:pt idx="1">
                  <c:v>42054.59297423886</c:v>
                </c:pt>
                <c:pt idx="2">
                  <c:v>48564.375175644025</c:v>
                </c:pt>
                <c:pt idx="3">
                  <c:v>54444.17845433254</c:v>
                </c:pt>
                <c:pt idx="4">
                  <c:v>59246.01779859483</c:v>
                </c:pt>
                <c:pt idx="5">
                  <c:v>64229.85105386416</c:v>
                </c:pt>
                <c:pt idx="6">
                  <c:v>67631.73723653395</c:v>
                </c:pt>
                <c:pt idx="7">
                  <c:v>72209.58407494143</c:v>
                </c:pt>
                <c:pt idx="8">
                  <c:v>75023.48992974238</c:v>
                </c:pt>
                <c:pt idx="9">
                  <c:v>78621.36955503513</c:v>
                </c:pt>
                <c:pt idx="10">
                  <c:v>80735.29882903982</c:v>
                </c:pt>
                <c:pt idx="11">
                  <c:v>82919.22576112411</c:v>
                </c:pt>
                <c:pt idx="12">
                  <c:v>84725.16533957847</c:v>
                </c:pt>
                <c:pt idx="13">
                  <c:v>83913.19250585481</c:v>
                </c:pt>
                <c:pt idx="14">
                  <c:v>85859.12740046838</c:v>
                </c:pt>
                <c:pt idx="15">
                  <c:v>86419.10866510536</c:v>
                </c:pt>
                <c:pt idx="16">
                  <c:v>95406.80796252924</c:v>
                </c:pt>
                <c:pt idx="17">
                  <c:v>95406.80796252924</c:v>
                </c:pt>
                <c:pt idx="18">
                  <c:v>94636.83372365337</c:v>
                </c:pt>
                <c:pt idx="19">
                  <c:v>94790.82857142856</c:v>
                </c:pt>
                <c:pt idx="20">
                  <c:v>94398.84168618267</c:v>
                </c:pt>
                <c:pt idx="21">
                  <c:v>95308.81124121777</c:v>
                </c:pt>
              </c:numCache>
            </c:numRef>
          </c:xVal>
          <c:yVal>
            <c:numRef>
              <c:f>'EXPT-174mm_sd_90mmZi(T2.1)'!$Q$16:$Q$37</c:f>
              <c:numCache>
                <c:formatCode>General</c:formatCode>
                <c:ptCount val="22"/>
                <c:pt idx="0">
                  <c:v>3.1638468154923167</c:v>
                </c:pt>
                <c:pt idx="1">
                  <c:v>2.987159321546889</c:v>
                </c:pt>
                <c:pt idx="2">
                  <c:v>3.0148197923385562</c:v>
                </c:pt>
                <c:pt idx="3">
                  <c:v>2.8928619949945906</c:v>
                </c:pt>
                <c:pt idx="4">
                  <c:v>2.8720522630487855</c:v>
                </c:pt>
                <c:pt idx="5">
                  <c:v>2.8725783872581605</c:v>
                </c:pt>
                <c:pt idx="6">
                  <c:v>2.8731208313269363</c:v>
                </c:pt>
                <c:pt idx="7">
                  <c:v>2.820948406923235</c:v>
                </c:pt>
                <c:pt idx="8">
                  <c:v>2.879201586795872</c:v>
                </c:pt>
                <c:pt idx="9">
                  <c:v>2.8274613698812363</c:v>
                </c:pt>
                <c:pt idx="10">
                  <c:v>2.832104000969038</c:v>
                </c:pt>
                <c:pt idx="11">
                  <c:v>2.83388922908255</c:v>
                </c:pt>
                <c:pt idx="12">
                  <c:v>2.8029514637454764</c:v>
                </c:pt>
                <c:pt idx="13">
                  <c:v>2.9327148387960955</c:v>
                </c:pt>
                <c:pt idx="14">
                  <c:v>2.9825195996924037</c:v>
                </c:pt>
                <c:pt idx="15">
                  <c:v>3.012797344953087</c:v>
                </c:pt>
                <c:pt idx="16">
                  <c:v>3.0212493124375337</c:v>
                </c:pt>
                <c:pt idx="17">
                  <c:v>3.0180738781490914</c:v>
                </c:pt>
                <c:pt idx="18">
                  <c:v>3.067025741652967</c:v>
                </c:pt>
                <c:pt idx="19">
                  <c:v>3.0610002983560376</c:v>
                </c:pt>
                <c:pt idx="20">
                  <c:v>3.0475510960406615</c:v>
                </c:pt>
                <c:pt idx="21">
                  <c:v>3.093226080556311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'EXPT-174mm_sd_90mmZi(T2.1)'!$N$16:$N$32</c:f>
              <c:numCache>
                <c:formatCode>0.00E+00</c:formatCode>
                <c:ptCount val="17"/>
                <c:pt idx="0">
                  <c:v>34886.83278688524</c:v>
                </c:pt>
                <c:pt idx="1">
                  <c:v>42054.59297423886</c:v>
                </c:pt>
                <c:pt idx="2">
                  <c:v>48564.375175644025</c:v>
                </c:pt>
                <c:pt idx="3">
                  <c:v>54444.17845433254</c:v>
                </c:pt>
                <c:pt idx="4">
                  <c:v>59246.01779859483</c:v>
                </c:pt>
                <c:pt idx="5">
                  <c:v>64229.85105386416</c:v>
                </c:pt>
                <c:pt idx="6">
                  <c:v>67631.73723653395</c:v>
                </c:pt>
                <c:pt idx="7">
                  <c:v>72209.58407494143</c:v>
                </c:pt>
                <c:pt idx="8">
                  <c:v>75023.48992974238</c:v>
                </c:pt>
                <c:pt idx="9">
                  <c:v>78621.36955503513</c:v>
                </c:pt>
                <c:pt idx="10">
                  <c:v>80735.29882903982</c:v>
                </c:pt>
                <c:pt idx="11">
                  <c:v>82919.22576112411</c:v>
                </c:pt>
                <c:pt idx="12">
                  <c:v>84725.16533957847</c:v>
                </c:pt>
                <c:pt idx="13">
                  <c:v>83913.19250585481</c:v>
                </c:pt>
                <c:pt idx="14">
                  <c:v>85859.12740046838</c:v>
                </c:pt>
                <c:pt idx="15">
                  <c:v>86419.10866510536</c:v>
                </c:pt>
                <c:pt idx="16">
                  <c:v>95406.80796252924</c:v>
                </c:pt>
              </c:numCache>
            </c:numRef>
          </c:xVal>
          <c:yVal>
            <c:numRef>
              <c:f>'EXPT-174mm_sd_90mmZi(T2.1)'!$T$16:$T$37</c:f>
              <c:numCache>
                <c:formatCode>General</c:formatCode>
                <c:ptCount val="22"/>
                <c:pt idx="0">
                  <c:v>1.571324520914259</c:v>
                </c:pt>
                <c:pt idx="1">
                  <c:v>1.4835726770462623</c:v>
                </c:pt>
                <c:pt idx="2">
                  <c:v>1.497310249864944</c:v>
                </c:pt>
                <c:pt idx="3">
                  <c:v>1.4367399098140634</c:v>
                </c:pt>
                <c:pt idx="4">
                  <c:v>1.4264047564431792</c:v>
                </c:pt>
                <c:pt idx="5">
                  <c:v>1.4266660560317654</c:v>
                </c:pt>
                <c:pt idx="6">
                  <c:v>1.426935460878523</c:v>
                </c:pt>
                <c:pt idx="7">
                  <c:v>1.4010240262984246</c:v>
                </c:pt>
                <c:pt idx="8">
                  <c:v>1.4299554680821698</c:v>
                </c:pt>
                <c:pt idx="9">
                  <c:v>1.4042586893515159</c:v>
                </c:pt>
                <c:pt idx="10">
                  <c:v>1.4065644520812726</c:v>
                </c:pt>
                <c:pt idx="11">
                  <c:v>1.4074510856238485</c:v>
                </c:pt>
                <c:pt idx="12">
                  <c:v>1.3920858444691908</c:v>
                </c:pt>
                <c:pt idx="13">
                  <c:v>1.4565328246880809</c:v>
                </c:pt>
                <c:pt idx="14">
                  <c:v>1.4812683591872322</c:v>
                </c:pt>
                <c:pt idx="15">
                  <c:v>1.4963058013709505</c:v>
                </c:pt>
                <c:pt idx="16">
                  <c:v>1.500503471022101</c:v>
                </c:pt>
                <c:pt idx="17">
                  <c:v>1.4989263915827462</c:v>
                </c:pt>
                <c:pt idx="18">
                  <c:v>1.523238334591946</c:v>
                </c:pt>
                <c:pt idx="19">
                  <c:v>1.520245798178526</c:v>
                </c:pt>
                <c:pt idx="20">
                  <c:v>1.5135662518485944</c:v>
                </c:pt>
                <c:pt idx="21">
                  <c:v>1.5362507329082917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'EXPT-174mm_sd_90mmZi(T2.1)'!$B$64:$B$118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'EXPT-174mm_sd_90mmZi(T2.1)'!$I$64:$I$118</c:f>
              <c:numCache>
                <c:formatCode>0.00E+00</c:formatCode>
                <c:ptCount val="55"/>
                <c:pt idx="0">
                  <c:v>5942843.710801272</c:v>
                </c:pt>
                <c:pt idx="1">
                  <c:v>1452313.2672331117</c:v>
                </c:pt>
                <c:pt idx="2">
                  <c:v>633598.8717788665</c:v>
                </c:pt>
                <c:pt idx="3">
                  <c:v>349557.11959414865</c:v>
                </c:pt>
                <c:pt idx="4">
                  <c:v>219429.070949007</c:v>
                </c:pt>
                <c:pt idx="5">
                  <c:v>149589.2174813395</c:v>
                </c:pt>
                <c:pt idx="6">
                  <c:v>107819.979633361</c:v>
                </c:pt>
                <c:pt idx="7">
                  <c:v>80963.3229750463</c:v>
                </c:pt>
                <c:pt idx="8">
                  <c:v>62662.599131066505</c:v>
                </c:pt>
                <c:pt idx="9">
                  <c:v>49752.4748248808</c:v>
                </c:pt>
                <c:pt idx="10">
                  <c:v>10059.069570596837</c:v>
                </c:pt>
                <c:pt idx="11">
                  <c:v>3556.6081074844105</c:v>
                </c:pt>
                <c:pt idx="12">
                  <c:v>1564.418833162152</c:v>
                </c:pt>
                <c:pt idx="13">
                  <c:v>792.7721705529732</c:v>
                </c:pt>
                <c:pt idx="14">
                  <c:v>447.6160497612188</c:v>
                </c:pt>
                <c:pt idx="15">
                  <c:v>287.88650886821057</c:v>
                </c:pt>
                <c:pt idx="16">
                  <c:v>215.71192640304136</c:v>
                </c:pt>
                <c:pt idx="17">
                  <c:v>186.63272822793994</c:v>
                </c:pt>
                <c:pt idx="18">
                  <c:v>179.53192595341667</c:v>
                </c:pt>
                <c:pt idx="19">
                  <c:v>205.23548640470622</c:v>
                </c:pt>
                <c:pt idx="20">
                  <c:v>104.01269413240593</c:v>
                </c:pt>
                <c:pt idx="21">
                  <c:v>48.45187326056182</c:v>
                </c:pt>
                <c:pt idx="22">
                  <c:v>39.05065761219866</c:v>
                </c:pt>
                <c:pt idx="23">
                  <c:v>27.269321381447966</c:v>
                </c:pt>
                <c:pt idx="24">
                  <c:v>19.160503946396727</c:v>
                </c:pt>
                <c:pt idx="25">
                  <c:v>16.99548597299628</c:v>
                </c:pt>
                <c:pt idx="26">
                  <c:v>13.520499502903645</c:v>
                </c:pt>
                <c:pt idx="27">
                  <c:v>11.538064225247956</c:v>
                </c:pt>
                <c:pt idx="28">
                  <c:v>4.513549899287721</c:v>
                </c:pt>
                <c:pt idx="29">
                  <c:v>3.110850693414866</c:v>
                </c:pt>
                <c:pt idx="30">
                  <c:v>2.791196742021242</c:v>
                </c:pt>
                <c:pt idx="31">
                  <c:v>2.598486727317596</c:v>
                </c:pt>
                <c:pt idx="32">
                  <c:v>2.427003640204348</c:v>
                </c:pt>
                <c:pt idx="33">
                  <c:v>2.3493558898021276</c:v>
                </c:pt>
                <c:pt idx="34">
                  <c:v>2.300410708191516</c:v>
                </c:pt>
                <c:pt idx="35">
                  <c:v>2.2857329778560103</c:v>
                </c:pt>
                <c:pt idx="36">
                  <c:v>2.225020906705873</c:v>
                </c:pt>
                <c:pt idx="37">
                  <c:v>2.0909197513521116</c:v>
                </c:pt>
                <c:pt idx="38">
                  <c:v>2.0525649048408305</c:v>
                </c:pt>
                <c:pt idx="39">
                  <c:v>2.0592798459001704</c:v>
                </c:pt>
                <c:pt idx="40">
                  <c:v>2.1522890053043437</c:v>
                </c:pt>
                <c:pt idx="41">
                  <c:v>2.066171929766264</c:v>
                </c:pt>
                <c:pt idx="42">
                  <c:v>2.0835895144764196</c:v>
                </c:pt>
                <c:pt idx="43">
                  <c:v>2.132911120245641</c:v>
                </c:pt>
                <c:pt idx="44">
                  <c:v>2.041639292907074</c:v>
                </c:pt>
                <c:pt idx="45">
                  <c:v>2.059525211134243</c:v>
                </c:pt>
                <c:pt idx="46">
                  <c:v>2.43230580049666</c:v>
                </c:pt>
                <c:pt idx="47">
                  <c:v>2.4133843165236497</c:v>
                </c:pt>
                <c:pt idx="48">
                  <c:v>2.42171616391055</c:v>
                </c:pt>
                <c:pt idx="49">
                  <c:v>2.320145714740119</c:v>
                </c:pt>
                <c:pt idx="50">
                  <c:v>2.3474211765080684</c:v>
                </c:pt>
                <c:pt idx="51">
                  <c:v>2.3223827403349295</c:v>
                </c:pt>
                <c:pt idx="52">
                  <c:v>2.3546649496389707</c:v>
                </c:pt>
                <c:pt idx="53">
                  <c:v>2.314515182362421</c:v>
                </c:pt>
                <c:pt idx="54">
                  <c:v>2.3620441819358997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5856"/>
          <c:y val="0.575756"/>
          <c:w val="0.329069"/>
          <c:h val="0.2378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'EXPT-174mm_sd_90mmZi(T2.1)'!$E$10:$E$32</c:f>
              <c:numCache>
                <c:formatCode>General</c:formatCode>
                <c:ptCount val="23"/>
                <c:pt idx="0">
                  <c:v>50.5</c:v>
                </c:pt>
                <c:pt idx="1">
                  <c:v>59.15</c:v>
                </c:pt>
                <c:pt idx="2">
                  <c:v>68.19999999999999</c:v>
                </c:pt>
                <c:pt idx="3">
                  <c:v>75</c:v>
                </c:pt>
                <c:pt idx="4">
                  <c:v>83.65</c:v>
                </c:pt>
                <c:pt idx="5">
                  <c:v>88.5</c:v>
                </c:pt>
                <c:pt idx="6">
                  <c:v>124.6</c:v>
                </c:pt>
                <c:pt idx="7">
                  <c:v>150.2</c:v>
                </c:pt>
                <c:pt idx="8">
                  <c:v>173.45</c:v>
                </c:pt>
                <c:pt idx="9">
                  <c:v>194.45</c:v>
                </c:pt>
                <c:pt idx="10">
                  <c:v>211.6</c:v>
                </c:pt>
                <c:pt idx="11">
                  <c:v>229.4</c:v>
                </c:pt>
                <c:pt idx="12">
                  <c:v>241.55</c:v>
                </c:pt>
                <c:pt idx="13">
                  <c:v>257.9</c:v>
                </c:pt>
                <c:pt idx="14">
                  <c:v>267.95</c:v>
                </c:pt>
                <c:pt idx="15">
                  <c:v>280.8</c:v>
                </c:pt>
                <c:pt idx="16">
                  <c:v>288.35</c:v>
                </c:pt>
                <c:pt idx="17">
                  <c:v>296.15</c:v>
                </c:pt>
                <c:pt idx="18">
                  <c:v>302.6</c:v>
                </c:pt>
                <c:pt idx="19">
                  <c:v>299.7</c:v>
                </c:pt>
                <c:pt idx="20">
                  <c:v>306.65</c:v>
                </c:pt>
                <c:pt idx="21">
                  <c:v>308.65</c:v>
                </c:pt>
                <c:pt idx="22">
                  <c:v>340.75</c:v>
                </c:pt>
              </c:numCache>
            </c:numRef>
          </c:xVal>
          <c:yVal>
            <c:numRef>
              <c:f>'EXPT-174mm_sd_90mmZi(T2.1)'!$I$10:$I$32</c:f>
              <c:numCache>
                <c:formatCode>General</c:formatCode>
                <c:ptCount val="23"/>
                <c:pt idx="0">
                  <c:v>0.0167926</c:v>
                </c:pt>
                <c:pt idx="1">
                  <c:v>0.019351900000000002</c:v>
                </c:pt>
                <c:pt idx="2">
                  <c:v>0.0224051</c:v>
                </c:pt>
                <c:pt idx="3">
                  <c:v>0.0251889</c:v>
                </c:pt>
                <c:pt idx="4">
                  <c:v>0.029274800000000004</c:v>
                </c:pt>
                <c:pt idx="5">
                  <c:v>0.0336301</c:v>
                </c:pt>
                <c:pt idx="6">
                  <c:v>0.0538351</c:v>
                </c:pt>
                <c:pt idx="7">
                  <c:v>0.07386050000000001</c:v>
                </c:pt>
                <c:pt idx="8">
                  <c:v>0.0994086</c:v>
                </c:pt>
                <c:pt idx="9">
                  <c:v>0.119883</c:v>
                </c:pt>
                <c:pt idx="10">
                  <c:v>0.1409411</c:v>
                </c:pt>
                <c:pt idx="11">
                  <c:v>0.165681</c:v>
                </c:pt>
                <c:pt idx="12">
                  <c:v>0.1837308</c:v>
                </c:pt>
                <c:pt idx="13">
                  <c:v>0.20564200000000002</c:v>
                </c:pt>
                <c:pt idx="14">
                  <c:v>0.22656540000000003</c:v>
                </c:pt>
                <c:pt idx="15">
                  <c:v>0.24434580000000003</c:v>
                </c:pt>
                <c:pt idx="16">
                  <c:v>0.2580852</c:v>
                </c:pt>
                <c:pt idx="17">
                  <c:v>0.27240830000000005</c:v>
                </c:pt>
                <c:pt idx="18">
                  <c:v>0.28129850000000006</c:v>
                </c:pt>
                <c:pt idx="19">
                  <c:v>0.288707</c:v>
                </c:pt>
                <c:pt idx="20">
                  <c:v>0.30738540000000003</c:v>
                </c:pt>
                <c:pt idx="21">
                  <c:v>0.31456940000000005</c:v>
                </c:pt>
                <c:pt idx="22">
                  <c:v>0.38447869999999995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'EXPT-174mm_sd_90mmZi(T2.1)'!$D$64:$D$118</c:f>
              <c:numCache>
                <c:formatCode>General</c:formatCode>
                <c:ptCount val="55"/>
                <c:pt idx="0">
                  <c:v>0.003571548061159624</c:v>
                </c:pt>
                <c:pt idx="1">
                  <c:v>0.007143096122319248</c:v>
                </c:pt>
                <c:pt idx="2">
                  <c:v>0.010714644183478873</c:v>
                </c:pt>
                <c:pt idx="3">
                  <c:v>0.014286192244638497</c:v>
                </c:pt>
                <c:pt idx="4">
                  <c:v>0.01785774030579812</c:v>
                </c:pt>
                <c:pt idx="5">
                  <c:v>0.021429288366957747</c:v>
                </c:pt>
                <c:pt idx="6">
                  <c:v>0.025000836428117373</c:v>
                </c:pt>
                <c:pt idx="7">
                  <c:v>0.028572384489276993</c:v>
                </c:pt>
                <c:pt idx="8">
                  <c:v>0.03214393255043661</c:v>
                </c:pt>
                <c:pt idx="9">
                  <c:v>0.03571548061159624</c:v>
                </c:pt>
                <c:pt idx="10">
                  <c:v>0.07143096122319248</c:v>
                </c:pt>
                <c:pt idx="11">
                  <c:v>0.10714644183478872</c:v>
                </c:pt>
                <c:pt idx="12">
                  <c:v>0.14286192244638496</c:v>
                </c:pt>
                <c:pt idx="13">
                  <c:v>0.1785774030579812</c:v>
                </c:pt>
                <c:pt idx="14">
                  <c:v>0.21429288366957744</c:v>
                </c:pt>
                <c:pt idx="15">
                  <c:v>0.25000836428117373</c:v>
                </c:pt>
                <c:pt idx="16">
                  <c:v>0.2857238448927699</c:v>
                </c:pt>
                <c:pt idx="17">
                  <c:v>0.32143932550436616</c:v>
                </c:pt>
                <c:pt idx="18">
                  <c:v>0.3571548061159624</c:v>
                </c:pt>
                <c:pt idx="19">
                  <c:v>0.7143096122319248</c:v>
                </c:pt>
                <c:pt idx="20">
                  <c:v>1.0714644183478874</c:v>
                </c:pt>
                <c:pt idx="21">
                  <c:v>1.4286192244638496</c:v>
                </c:pt>
                <c:pt idx="22">
                  <c:v>1.7857740305798122</c:v>
                </c:pt>
                <c:pt idx="23">
                  <c:v>2.142928836695775</c:v>
                </c:pt>
                <c:pt idx="24">
                  <c:v>2.500083642811737</c:v>
                </c:pt>
                <c:pt idx="25">
                  <c:v>2.857238448927699</c:v>
                </c:pt>
                <c:pt idx="26">
                  <c:v>3.214393255043662</c:v>
                </c:pt>
                <c:pt idx="27">
                  <c:v>3.5715480611596244</c:v>
                </c:pt>
                <c:pt idx="28">
                  <c:v>7.143096122319249</c:v>
                </c:pt>
                <c:pt idx="29">
                  <c:v>10.714644183478873</c:v>
                </c:pt>
                <c:pt idx="30">
                  <c:v>14.286192244638498</c:v>
                </c:pt>
                <c:pt idx="31">
                  <c:v>17.85774030579812</c:v>
                </c:pt>
                <c:pt idx="32">
                  <c:v>21.429288366957746</c:v>
                </c:pt>
                <c:pt idx="33">
                  <c:v>25.000836428117374</c:v>
                </c:pt>
                <c:pt idx="34">
                  <c:v>28.572384489276995</c:v>
                </c:pt>
                <c:pt idx="35">
                  <c:v>32.143932550436624</c:v>
                </c:pt>
                <c:pt idx="36">
                  <c:v>35.71548061159624</c:v>
                </c:pt>
                <c:pt idx="37">
                  <c:v>71.43096122319248</c:v>
                </c:pt>
                <c:pt idx="38">
                  <c:v>107.14644183478873</c:v>
                </c:pt>
                <c:pt idx="39">
                  <c:v>142.86192244638497</c:v>
                </c:pt>
                <c:pt idx="40">
                  <c:v>178.5774030579812</c:v>
                </c:pt>
                <c:pt idx="41">
                  <c:v>214.29288366957746</c:v>
                </c:pt>
                <c:pt idx="42">
                  <c:v>250.00836428117367</c:v>
                </c:pt>
                <c:pt idx="43">
                  <c:v>285.72384489276993</c:v>
                </c:pt>
                <c:pt idx="44">
                  <c:v>321.4393255043662</c:v>
                </c:pt>
                <c:pt idx="45">
                  <c:v>357.1548061159624</c:v>
                </c:pt>
                <c:pt idx="46">
                  <c:v>714.3096122319248</c:v>
                </c:pt>
                <c:pt idx="47">
                  <c:v>1071.4644183478872</c:v>
                </c:pt>
                <c:pt idx="48">
                  <c:v>1428.6192244638496</c:v>
                </c:pt>
                <c:pt idx="49">
                  <c:v>1785.774030579812</c:v>
                </c:pt>
                <c:pt idx="50">
                  <c:v>2142.9288366957744</c:v>
                </c:pt>
                <c:pt idx="51">
                  <c:v>2500.0836428117373</c:v>
                </c:pt>
                <c:pt idx="52">
                  <c:v>2857.238448927699</c:v>
                </c:pt>
                <c:pt idx="53">
                  <c:v>3214.393255043662</c:v>
                </c:pt>
                <c:pt idx="54">
                  <c:v>3571.548061159624</c:v>
                </c:pt>
              </c:numCache>
            </c:numRef>
          </c:xVal>
          <c:yVal>
            <c:numRef>
              <c:f>'EXPT-174mm_sd_90mmZi(T2.1)'!$G$64:$G$118</c:f>
              <c:numCache>
                <c:formatCode>General</c:formatCode>
                <c:ptCount val="55"/>
                <c:pt idx="0">
                  <c:v>0.0000830847462398007</c:v>
                </c:pt>
                <c:pt idx="1">
                  <c:v>0.0000812170638439958</c:v>
                </c:pt>
                <c:pt idx="2">
                  <c:v>0.000079723047815481</c:v>
                </c:pt>
                <c:pt idx="3">
                  <c:v>0.0000781925044402816</c:v>
                </c:pt>
                <c:pt idx="4">
                  <c:v>0.0000766939598474455</c:v>
                </c:pt>
                <c:pt idx="5">
                  <c:v>0.0000752886968025248</c:v>
                </c:pt>
                <c:pt idx="6">
                  <c:v>0.0000738622127863955</c:v>
                </c:pt>
                <c:pt idx="7">
                  <c:v>0.0000724428099027308</c:v>
                </c:pt>
                <c:pt idx="8">
                  <c:v>0.0000709611119645536</c:v>
                </c:pt>
                <c:pt idx="9">
                  <c:v>0.0000695571337020733</c:v>
                </c:pt>
                <c:pt idx="10">
                  <c:v>0.000056252883861814</c:v>
                </c:pt>
                <c:pt idx="11">
                  <c:v>0.0000447512852126522</c:v>
                </c:pt>
                <c:pt idx="12">
                  <c:v>0.0000349945172624484</c:v>
                </c:pt>
                <c:pt idx="13">
                  <c:v>0.0000277086517085475</c:v>
                </c:pt>
                <c:pt idx="14">
                  <c:v>0.0000225286485361956</c:v>
                </c:pt>
                <c:pt idx="15">
                  <c:v>0.0000197217015331145</c:v>
                </c:pt>
                <c:pt idx="16">
                  <c:v>0.0000193010581877719</c:v>
                </c:pt>
                <c:pt idx="17">
                  <c:v>0.0000211348812651901</c:v>
                </c:pt>
                <c:pt idx="18">
                  <c:v>0.0000250997085497494</c:v>
                </c:pt>
                <c:pt idx="19">
                  <c:v>0.000114772921093952</c:v>
                </c:pt>
                <c:pt idx="20">
                  <c:v>0.000130874743581123</c:v>
                </c:pt>
                <c:pt idx="21">
                  <c:v>0.000108382095591849</c:v>
                </c:pt>
                <c:pt idx="22">
                  <c:v>0.000136488276324257</c:v>
                </c:pt>
                <c:pt idx="23">
                  <c:v>0.000137247303252626</c:v>
                </c:pt>
                <c:pt idx="24">
                  <c:v>0.000131259273503464</c:v>
                </c:pt>
                <c:pt idx="25">
                  <c:v>0.000152068951014494</c:v>
                </c:pt>
                <c:pt idx="26">
                  <c:v>0.000153110418710126</c:v>
                </c:pt>
                <c:pt idx="27">
                  <c:v>0.000161309498432695</c:v>
                </c:pt>
                <c:pt idx="28">
                  <c:v>0.00025240922781894</c:v>
                </c:pt>
                <c:pt idx="29">
                  <c:v>0.000391425095</c:v>
                </c:pt>
                <c:pt idx="30">
                  <c:v>0.000624363377</c:v>
                </c:pt>
                <c:pt idx="31">
                  <c:v>0.000908212553</c:v>
                </c:pt>
                <c:pt idx="32">
                  <c:v>0.00122151813</c:v>
                </c:pt>
                <c:pt idx="33">
                  <c:v>0.00160942921</c:v>
                </c:pt>
                <c:pt idx="34">
                  <c:v>0.00205831739</c:v>
                </c:pt>
                <c:pt idx="35">
                  <c:v>0.00258843642</c:v>
                </c:pt>
                <c:pt idx="36">
                  <c:v>0.00311072117</c:v>
                </c:pt>
                <c:pt idx="37">
                  <c:v>0.0116929568</c:v>
                </c:pt>
                <c:pt idx="38">
                  <c:v>0.0258265501</c:v>
                </c:pt>
                <c:pt idx="39">
                  <c:v>0.0460640735</c:v>
                </c:pt>
                <c:pt idx="40">
                  <c:v>0.0752259333</c:v>
                </c:pt>
                <c:pt idx="41">
                  <c:v>0.103991046</c:v>
                </c:pt>
                <c:pt idx="42">
                  <c:v>0.142736562</c:v>
                </c:pt>
                <c:pt idx="43">
                  <c:v>0.190844532</c:v>
                </c:pt>
                <c:pt idx="44">
                  <c:v>0.2312017</c:v>
                </c:pt>
                <c:pt idx="45">
                  <c:v>0.287934763</c:v>
                </c:pt>
                <c:pt idx="46">
                  <c:v>1.36020747</c:v>
                </c:pt>
                <c:pt idx="47">
                  <c:v>3.03665871</c:v>
                </c:pt>
                <c:pt idx="48">
                  <c:v>5.4171419</c:v>
                </c:pt>
                <c:pt idx="49">
                  <c:v>8.1092793</c:v>
                </c:pt>
                <c:pt idx="50">
                  <c:v>11.8146404</c:v>
                </c:pt>
                <c:pt idx="51">
                  <c:v>15.9095122</c:v>
                </c:pt>
                <c:pt idx="52">
                  <c:v>21.0686196</c:v>
                </c:pt>
                <c:pt idx="53">
                  <c:v>26.210303</c:v>
                </c:pt>
                <c:pt idx="54">
                  <c:v>33.0228845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'EXPT-96mm_sd_50mmZi'!$N$10:$N$37</c:f>
              <c:numCache>
                <c:formatCode>0.00E+00</c:formatCode>
                <c:ptCount val="28"/>
                <c:pt idx="0">
                  <c:v>6036.169297131149</c:v>
                </c:pt>
                <c:pt idx="1">
                  <c:v>7450.62777202869</c:v>
                </c:pt>
                <c:pt idx="2">
                  <c:v>9045.655413934426</c:v>
                </c:pt>
                <c:pt idx="3">
                  <c:v>10980.325060450823</c:v>
                </c:pt>
                <c:pt idx="4">
                  <c:v>12549.557107069671</c:v>
                </c:pt>
                <c:pt idx="5">
                  <c:v>14583.109868852462</c:v>
                </c:pt>
                <c:pt idx="6">
                  <c:v>21616.70885040984</c:v>
                </c:pt>
                <c:pt idx="7">
                  <c:v>28903.96451895492</c:v>
                </c:pt>
                <c:pt idx="8">
                  <c:v>35112.10445133197</c:v>
                </c:pt>
                <c:pt idx="9">
                  <c:v>41324.54364959016</c:v>
                </c:pt>
                <c:pt idx="10">
                  <c:v>47046.866537397545</c:v>
                </c:pt>
                <c:pt idx="11">
                  <c:v>52347.86136885246</c:v>
                </c:pt>
                <c:pt idx="12">
                  <c:v>57683.25032735657</c:v>
                </c:pt>
                <c:pt idx="13">
                  <c:v>63242.20111168033</c:v>
                </c:pt>
                <c:pt idx="14">
                  <c:v>69076.30491239754</c:v>
                </c:pt>
                <c:pt idx="15">
                  <c:v>73960.27095338116</c:v>
                </c:pt>
                <c:pt idx="16">
                  <c:v>78238.04050512295</c:v>
                </c:pt>
                <c:pt idx="17">
                  <c:v>82640.48876741805</c:v>
                </c:pt>
                <c:pt idx="18">
                  <c:v>86974.14877561477</c:v>
                </c:pt>
                <c:pt idx="19">
                  <c:v>91445.38529200821</c:v>
                </c:pt>
                <c:pt idx="20">
                  <c:v>96604.50434938527</c:v>
                </c:pt>
                <c:pt idx="21">
                  <c:v>100387.85832479509</c:v>
                </c:pt>
                <c:pt idx="22">
                  <c:v>103526.32241803278</c:v>
                </c:pt>
                <c:pt idx="23">
                  <c:v>107051.72044057379</c:v>
                </c:pt>
                <c:pt idx="24">
                  <c:v>110061.20655737705</c:v>
                </c:pt>
                <c:pt idx="25">
                  <c:v>114102.51648565575</c:v>
                </c:pt>
                <c:pt idx="26">
                  <c:v>115908.20815573771</c:v>
                </c:pt>
                <c:pt idx="27">
                  <c:v>118401.78236680328</c:v>
                </c:pt>
              </c:numCache>
            </c:numRef>
          </c:xVal>
          <c:yVal>
            <c:numRef>
              <c:f>'EXPT-96mm_sd_50mmZi'!$O$10:$O$37</c:f>
              <c:numCache>
                <c:formatCode>General</c:formatCode>
                <c:ptCount val="28"/>
                <c:pt idx="0">
                  <c:v>57.34440083015563</c:v>
                </c:pt>
                <c:pt idx="1">
                  <c:v>37.9237616657991</c:v>
                </c:pt>
                <c:pt idx="2">
                  <c:v>24.986395280572573</c:v>
                </c:pt>
                <c:pt idx="3">
                  <c:v>17.491785533730457</c:v>
                </c:pt>
                <c:pt idx="4">
                  <c:v>13.888100814971278</c:v>
                </c:pt>
                <c:pt idx="5">
                  <c:v>11.054831708729074</c:v>
                </c:pt>
                <c:pt idx="6">
                  <c:v>6.741130059847924</c:v>
                </c:pt>
                <c:pt idx="7">
                  <c:v>5.0516281093116975</c:v>
                </c:pt>
                <c:pt idx="8">
                  <c:v>4.426455888842791</c:v>
                </c:pt>
                <c:pt idx="9">
                  <c:v>4.14714425758309</c:v>
                </c:pt>
                <c:pt idx="10">
                  <c:v>4.024137842769713</c:v>
                </c:pt>
                <c:pt idx="11">
                  <c:v>3.9533604572558843</c:v>
                </c:pt>
                <c:pt idx="12">
                  <c:v>4.088602213709051</c:v>
                </c:pt>
                <c:pt idx="13">
                  <c:v>3.9827434247692866</c:v>
                </c:pt>
                <c:pt idx="14">
                  <c:v>3.9823278517486496</c:v>
                </c:pt>
                <c:pt idx="15">
                  <c:v>3.917592239100779</c:v>
                </c:pt>
                <c:pt idx="16">
                  <c:v>4.048618106412199</c:v>
                </c:pt>
                <c:pt idx="17">
                  <c:v>4.070134572466721</c:v>
                </c:pt>
                <c:pt idx="18">
                  <c:v>4.041647139872706</c:v>
                </c:pt>
                <c:pt idx="19">
                  <c:v>4.053860333772163</c:v>
                </c:pt>
                <c:pt idx="20">
                  <c:v>4.108500499723855</c:v>
                </c:pt>
                <c:pt idx="21">
                  <c:v>4.138441235452739</c:v>
                </c:pt>
                <c:pt idx="22">
                  <c:v>4.2389981931045195</c:v>
                </c:pt>
                <c:pt idx="23">
                  <c:v>4.2908318932008385</c:v>
                </c:pt>
                <c:pt idx="24">
                  <c:v>4.282651828810239</c:v>
                </c:pt>
                <c:pt idx="25">
                  <c:v>4.375021409357639</c:v>
                </c:pt>
                <c:pt idx="26">
                  <c:v>4.484409100779764</c:v>
                </c:pt>
                <c:pt idx="27">
                  <c:v>4.531677284255737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'EXPT-96mm_sd_50mmZi'!$N$10:$N$37</c:f>
              <c:numCache>
                <c:formatCode>0.00E+00</c:formatCode>
                <c:ptCount val="28"/>
                <c:pt idx="0">
                  <c:v>6036.169297131149</c:v>
                </c:pt>
                <c:pt idx="1">
                  <c:v>7450.62777202869</c:v>
                </c:pt>
                <c:pt idx="2">
                  <c:v>9045.655413934426</c:v>
                </c:pt>
                <c:pt idx="3">
                  <c:v>10980.325060450823</c:v>
                </c:pt>
                <c:pt idx="4">
                  <c:v>12549.557107069671</c:v>
                </c:pt>
                <c:pt idx="5">
                  <c:v>14583.109868852462</c:v>
                </c:pt>
                <c:pt idx="6">
                  <c:v>21616.70885040984</c:v>
                </c:pt>
                <c:pt idx="7">
                  <c:v>28903.96451895492</c:v>
                </c:pt>
                <c:pt idx="8">
                  <c:v>35112.10445133197</c:v>
                </c:pt>
                <c:pt idx="9">
                  <c:v>41324.54364959016</c:v>
                </c:pt>
                <c:pt idx="10">
                  <c:v>47046.866537397545</c:v>
                </c:pt>
                <c:pt idx="11">
                  <c:v>52347.86136885246</c:v>
                </c:pt>
                <c:pt idx="12">
                  <c:v>57683.25032735657</c:v>
                </c:pt>
                <c:pt idx="13">
                  <c:v>63242.20111168033</c:v>
                </c:pt>
                <c:pt idx="14">
                  <c:v>69076.30491239754</c:v>
                </c:pt>
                <c:pt idx="15">
                  <c:v>73960.27095338116</c:v>
                </c:pt>
                <c:pt idx="16">
                  <c:v>78238.04050512295</c:v>
                </c:pt>
                <c:pt idx="17">
                  <c:v>82640.48876741805</c:v>
                </c:pt>
                <c:pt idx="18">
                  <c:v>86974.14877561477</c:v>
                </c:pt>
                <c:pt idx="19">
                  <c:v>91445.38529200821</c:v>
                </c:pt>
                <c:pt idx="20">
                  <c:v>96604.50434938527</c:v>
                </c:pt>
                <c:pt idx="21">
                  <c:v>100387.85832479509</c:v>
                </c:pt>
                <c:pt idx="22">
                  <c:v>103526.32241803278</c:v>
                </c:pt>
                <c:pt idx="23">
                  <c:v>107051.72044057379</c:v>
                </c:pt>
                <c:pt idx="24">
                  <c:v>110061.20655737705</c:v>
                </c:pt>
                <c:pt idx="25">
                  <c:v>114102.51648565575</c:v>
                </c:pt>
                <c:pt idx="26">
                  <c:v>115908.20815573771</c:v>
                </c:pt>
                <c:pt idx="27">
                  <c:v>118401.78236680328</c:v>
                </c:pt>
              </c:numCache>
            </c:numRef>
          </c:xVal>
          <c:yVal>
            <c:numRef>
              <c:f>'EXPT-96mm_sd_50mmZi'!$P$10:$P$37</c:f>
              <c:numCache>
                <c:formatCode>General</c:formatCode>
                <c:ptCount val="28"/>
                <c:pt idx="0">
                  <c:v>57.07936368346164</c:v>
                </c:pt>
                <c:pt idx="1">
                  <c:v>37.81678078407294</c:v>
                </c:pt>
                <c:pt idx="2">
                  <c:v>24.89761840335793</c:v>
                </c:pt>
                <c:pt idx="3">
                  <c:v>17.583047023471664</c:v>
                </c:pt>
                <c:pt idx="4">
                  <c:v>13.830457153287513</c:v>
                </c:pt>
                <c:pt idx="5">
                  <c:v>11.070209372620658</c:v>
                </c:pt>
                <c:pt idx="6">
                  <c:v>6.745956394209838</c:v>
                </c:pt>
                <c:pt idx="7">
                  <c:v>5.057004516291633</c:v>
                </c:pt>
                <c:pt idx="8">
                  <c:v>4.535109712043479</c:v>
                </c:pt>
                <c:pt idx="9">
                  <c:v>4.180934134749711</c:v>
                </c:pt>
                <c:pt idx="10">
                  <c:v>4.02377145692667</c:v>
                </c:pt>
                <c:pt idx="11">
                  <c:v>3.953613498922229</c:v>
                </c:pt>
                <c:pt idx="12">
                  <c:v>4.091600540405038</c:v>
                </c:pt>
                <c:pt idx="13">
                  <c:v>3.980225273385049</c:v>
                </c:pt>
                <c:pt idx="14">
                  <c:v>3.983095539091891</c:v>
                </c:pt>
                <c:pt idx="15">
                  <c:v>3.9169242444361383</c:v>
                </c:pt>
                <c:pt idx="16">
                  <c:v>4.039553804819488</c:v>
                </c:pt>
                <c:pt idx="17">
                  <c:v>4.068531868956871</c:v>
                </c:pt>
                <c:pt idx="18">
                  <c:v>4.044868859394326</c:v>
                </c:pt>
                <c:pt idx="19">
                  <c:v>4.054316306438765</c:v>
                </c:pt>
                <c:pt idx="20">
                  <c:v>4.108676830217404</c:v>
                </c:pt>
                <c:pt idx="21">
                  <c:v>4.138414260421271</c:v>
                </c:pt>
                <c:pt idx="22">
                  <c:v>4.235412762850494</c:v>
                </c:pt>
                <c:pt idx="23">
                  <c:v>4.291186079042636</c:v>
                </c:pt>
                <c:pt idx="24">
                  <c:v>4.282781401385291</c:v>
                </c:pt>
                <c:pt idx="25">
                  <c:v>4.37510773265002</c:v>
                </c:pt>
                <c:pt idx="26">
                  <c:v>4.483391958663948</c:v>
                </c:pt>
                <c:pt idx="27">
                  <c:v>4.526633219367309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'EXPT-96mm_sd_50mmZi'!$N$10:$N$37</c:f>
              <c:numCache>
                <c:formatCode>0.00E+00</c:formatCode>
                <c:ptCount val="28"/>
                <c:pt idx="0">
                  <c:v>6036.169297131149</c:v>
                </c:pt>
                <c:pt idx="1">
                  <c:v>7450.62777202869</c:v>
                </c:pt>
                <c:pt idx="2">
                  <c:v>9045.655413934426</c:v>
                </c:pt>
                <c:pt idx="3">
                  <c:v>10980.325060450823</c:v>
                </c:pt>
                <c:pt idx="4">
                  <c:v>12549.557107069671</c:v>
                </c:pt>
                <c:pt idx="5">
                  <c:v>14583.109868852462</c:v>
                </c:pt>
                <c:pt idx="6">
                  <c:v>21616.70885040984</c:v>
                </c:pt>
                <c:pt idx="7">
                  <c:v>28903.96451895492</c:v>
                </c:pt>
                <c:pt idx="8">
                  <c:v>35112.10445133197</c:v>
                </c:pt>
                <c:pt idx="9">
                  <c:v>41324.54364959016</c:v>
                </c:pt>
                <c:pt idx="10">
                  <c:v>47046.866537397545</c:v>
                </c:pt>
                <c:pt idx="11">
                  <c:v>52347.86136885246</c:v>
                </c:pt>
                <c:pt idx="12">
                  <c:v>57683.25032735657</c:v>
                </c:pt>
                <c:pt idx="13">
                  <c:v>63242.20111168033</c:v>
                </c:pt>
                <c:pt idx="14">
                  <c:v>69076.30491239754</c:v>
                </c:pt>
                <c:pt idx="15">
                  <c:v>73960.27095338116</c:v>
                </c:pt>
                <c:pt idx="16">
                  <c:v>78238.04050512295</c:v>
                </c:pt>
                <c:pt idx="17">
                  <c:v>82640.48876741805</c:v>
                </c:pt>
                <c:pt idx="18">
                  <c:v>86974.14877561477</c:v>
                </c:pt>
                <c:pt idx="19">
                  <c:v>91445.38529200821</c:v>
                </c:pt>
                <c:pt idx="20">
                  <c:v>96604.50434938527</c:v>
                </c:pt>
                <c:pt idx="21">
                  <c:v>100387.85832479509</c:v>
                </c:pt>
                <c:pt idx="22">
                  <c:v>103526.32241803278</c:v>
                </c:pt>
                <c:pt idx="23">
                  <c:v>107051.72044057379</c:v>
                </c:pt>
                <c:pt idx="24">
                  <c:v>110061.20655737705</c:v>
                </c:pt>
                <c:pt idx="25">
                  <c:v>114102.51648565575</c:v>
                </c:pt>
                <c:pt idx="26">
                  <c:v>115908.20815573771</c:v>
                </c:pt>
                <c:pt idx="27">
                  <c:v>118401.78236680328</c:v>
                </c:pt>
              </c:numCache>
            </c:numRef>
          </c:xVal>
          <c:yVal>
            <c:numRef>
              <c:f>'EXPT-96mm_sd_50mmZi'!$Q$10:$Q$37</c:f>
              <c:numCache>
                <c:formatCode>General</c:formatCode>
                <c:ptCount val="28"/>
                <c:pt idx="0">
                  <c:v>36.58339152871247</c:v>
                </c:pt>
                <c:pt idx="1">
                  <c:v>25.786367775561516</c:v>
                </c:pt>
                <c:pt idx="2">
                  <c:v>17.848405099980138</c:v>
                </c:pt>
                <c:pt idx="3">
                  <c:v>13.074270402098504</c:v>
                </c:pt>
                <c:pt idx="4">
                  <c:v>10.487380244586065</c:v>
                </c:pt>
                <c:pt idx="5">
                  <c:v>8.447736350380719</c:v>
                </c:pt>
                <c:pt idx="6">
                  <c:v>5.2461435979828765</c:v>
                </c:pt>
                <c:pt idx="7">
                  <c:v>3.947084177792386</c:v>
                </c:pt>
                <c:pt idx="8">
                  <c:v>3.4691381528750376</c:v>
                </c:pt>
                <c:pt idx="9">
                  <c:v>3.1492765297700847</c:v>
                </c:pt>
                <c:pt idx="10">
                  <c:v>2.953429754059679</c:v>
                </c:pt>
                <c:pt idx="11">
                  <c:v>2.827564191162849</c:v>
                </c:pt>
                <c:pt idx="12">
                  <c:v>2.861653644599972</c:v>
                </c:pt>
                <c:pt idx="13">
                  <c:v>2.7501805560680896</c:v>
                </c:pt>
                <c:pt idx="14">
                  <c:v>2.7169818756477655</c:v>
                </c:pt>
                <c:pt idx="15">
                  <c:v>2.638039615317157</c:v>
                </c:pt>
                <c:pt idx="16">
                  <c:v>2.6547341254805294</c:v>
                </c:pt>
                <c:pt idx="17">
                  <c:v>2.624660399918885</c:v>
                </c:pt>
                <c:pt idx="18">
                  <c:v>2.564980267426624</c:v>
                </c:pt>
                <c:pt idx="19">
                  <c:v>2.524727648466395</c:v>
                </c:pt>
                <c:pt idx="20">
                  <c:v>2.515007143833512</c:v>
                </c:pt>
                <c:pt idx="21">
                  <c:v>2.484853798047567</c:v>
                </c:pt>
                <c:pt idx="22">
                  <c:v>2.4943697672750327</c:v>
                </c:pt>
                <c:pt idx="23">
                  <c:v>2.4748883735146783</c:v>
                </c:pt>
                <c:pt idx="24">
                  <c:v>2.4437754780884053</c:v>
                </c:pt>
                <c:pt idx="25">
                  <c:v>2.438431362504376</c:v>
                </c:pt>
                <c:pt idx="26">
                  <c:v>2.459243940082633</c:v>
                </c:pt>
                <c:pt idx="27">
                  <c:v>2.442322213103724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'EXPT-96mm_sd_50mmZi'!$N$10:$N$37</c:f>
              <c:numCache>
                <c:formatCode>0.00E+00</c:formatCode>
                <c:ptCount val="28"/>
                <c:pt idx="0">
                  <c:v>6036.169297131149</c:v>
                </c:pt>
                <c:pt idx="1">
                  <c:v>7450.62777202869</c:v>
                </c:pt>
                <c:pt idx="2">
                  <c:v>9045.655413934426</c:v>
                </c:pt>
                <c:pt idx="3">
                  <c:v>10980.325060450823</c:v>
                </c:pt>
                <c:pt idx="4">
                  <c:v>12549.557107069671</c:v>
                </c:pt>
                <c:pt idx="5">
                  <c:v>14583.109868852462</c:v>
                </c:pt>
                <c:pt idx="6">
                  <c:v>21616.70885040984</c:v>
                </c:pt>
                <c:pt idx="7">
                  <c:v>28903.96451895492</c:v>
                </c:pt>
                <c:pt idx="8">
                  <c:v>35112.10445133197</c:v>
                </c:pt>
                <c:pt idx="9">
                  <c:v>41324.54364959016</c:v>
                </c:pt>
                <c:pt idx="10">
                  <c:v>47046.866537397545</c:v>
                </c:pt>
                <c:pt idx="11">
                  <c:v>52347.86136885246</c:v>
                </c:pt>
                <c:pt idx="12">
                  <c:v>57683.25032735657</c:v>
                </c:pt>
                <c:pt idx="13">
                  <c:v>63242.20111168033</c:v>
                </c:pt>
                <c:pt idx="14">
                  <c:v>69076.30491239754</c:v>
                </c:pt>
                <c:pt idx="15">
                  <c:v>73960.27095338116</c:v>
                </c:pt>
                <c:pt idx="16">
                  <c:v>78238.04050512295</c:v>
                </c:pt>
                <c:pt idx="17">
                  <c:v>82640.48876741805</c:v>
                </c:pt>
                <c:pt idx="18">
                  <c:v>86974.14877561477</c:v>
                </c:pt>
                <c:pt idx="19">
                  <c:v>91445.38529200821</c:v>
                </c:pt>
                <c:pt idx="20">
                  <c:v>96604.50434938527</c:v>
                </c:pt>
                <c:pt idx="21">
                  <c:v>100387.85832479509</c:v>
                </c:pt>
                <c:pt idx="22">
                  <c:v>103526.32241803278</c:v>
                </c:pt>
                <c:pt idx="23">
                  <c:v>107051.72044057379</c:v>
                </c:pt>
                <c:pt idx="24">
                  <c:v>110061.20655737705</c:v>
                </c:pt>
                <c:pt idx="25">
                  <c:v>114102.51648565575</c:v>
                </c:pt>
                <c:pt idx="26">
                  <c:v>115908.20815573771</c:v>
                </c:pt>
                <c:pt idx="27">
                  <c:v>118401.78236680328</c:v>
                </c:pt>
              </c:numCache>
            </c:numRef>
          </c:xVal>
          <c:yVal>
            <c:numRef>
              <c:f>'EXPT-96mm_sd_50mmZi'!$T$10:$T$37</c:f>
              <c:numCache>
                <c:formatCode>General</c:formatCode>
                <c:ptCount val="28"/>
                <c:pt idx="0">
                  <c:v>18.169141402735047</c:v>
                </c:pt>
                <c:pt idx="1">
                  <c:v>12.806799555732626</c:v>
                </c:pt>
                <c:pt idx="2">
                  <c:v>8.864410392905135</c:v>
                </c:pt>
                <c:pt idx="3">
                  <c:v>6.493336395202221</c:v>
                </c:pt>
                <c:pt idx="4">
                  <c:v>5.208557398473669</c:v>
                </c:pt>
                <c:pt idx="5">
                  <c:v>4.195568258416584</c:v>
                </c:pt>
                <c:pt idx="6">
                  <c:v>2.6054972179381957</c:v>
                </c:pt>
                <c:pt idx="7">
                  <c:v>1.9603193569005883</c:v>
                </c:pt>
                <c:pt idx="8">
                  <c:v>1.7229474636253874</c:v>
                </c:pt>
                <c:pt idx="9">
                  <c:v>1.5640881885103124</c:v>
                </c:pt>
                <c:pt idx="10">
                  <c:v>1.4668208873537396</c:v>
                </c:pt>
                <c:pt idx="11">
                  <c:v>1.4043097555410289</c:v>
                </c:pt>
                <c:pt idx="12">
                  <c:v>1.421240282590576</c:v>
                </c:pt>
                <c:pt idx="13">
                  <c:v>1.3658771731712167</c:v>
                </c:pt>
                <c:pt idx="14">
                  <c:v>1.3493890485404627</c:v>
                </c:pt>
                <c:pt idx="15">
                  <c:v>1.3101823749472659</c:v>
                </c:pt>
                <c:pt idx="16">
                  <c:v>1.318473703419905</c:v>
                </c:pt>
                <c:pt idx="17">
                  <c:v>1.3035375876197142</c:v>
                </c:pt>
                <c:pt idx="18">
                  <c:v>1.273897449817433</c:v>
                </c:pt>
                <c:pt idx="19">
                  <c:v>1.253905986610835</c:v>
                </c:pt>
                <c:pt idx="20">
                  <c:v>1.2490782979849138</c:v>
                </c:pt>
                <c:pt idx="21">
                  <c:v>1.234102638800324</c:v>
                </c:pt>
                <c:pt idx="22">
                  <c:v>1.238828744917145</c:v>
                </c:pt>
                <c:pt idx="23">
                  <c:v>1.2291533107060648</c:v>
                </c:pt>
                <c:pt idx="24">
                  <c:v>1.2137010911926065</c:v>
                </c:pt>
                <c:pt idx="25">
                  <c:v>1.2110469361877982</c:v>
                </c:pt>
                <c:pt idx="26">
                  <c:v>1.2213835028420397</c:v>
                </c:pt>
                <c:pt idx="27">
                  <c:v>1.2129793271379645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'EXPT-96mm_sd_50mmZi'!$I$64:$I$118</c:f>
              <c:numCache>
                <c:formatCode>0.00E+00</c:formatCode>
                <c:ptCount val="55"/>
                <c:pt idx="0">
                  <c:v>130167003.37058184</c:v>
                </c:pt>
                <c:pt idx="1">
                  <c:v>32084949.99575018</c:v>
                </c:pt>
                <c:pt idx="2">
                  <c:v>14041539.101100601</c:v>
                </c:pt>
                <c:pt idx="3">
                  <c:v>7767349.895003186</c:v>
                </c:pt>
                <c:pt idx="4">
                  <c:v>4880921.880508268</c:v>
                </c:pt>
                <c:pt idx="5">
                  <c:v>3320870.76637597</c:v>
                </c:pt>
                <c:pt idx="6">
                  <c:v>2387822.2157360762</c:v>
                </c:pt>
                <c:pt idx="7">
                  <c:v>1783332.027370797</c:v>
                </c:pt>
                <c:pt idx="8">
                  <c:v>1375718.4881197717</c:v>
                </c:pt>
                <c:pt idx="9">
                  <c:v>1084573.3329078576</c:v>
                </c:pt>
                <c:pt idx="10">
                  <c:v>187217.4629723856</c:v>
                </c:pt>
                <c:pt idx="11">
                  <c:v>45164.98177811332</c:v>
                </c:pt>
                <c:pt idx="12">
                  <c:v>9943.157645918334</c:v>
                </c:pt>
                <c:pt idx="13">
                  <c:v>2185.7180505217025</c:v>
                </c:pt>
                <c:pt idx="14">
                  <c:v>2595.013728177964</c:v>
                </c:pt>
                <c:pt idx="15">
                  <c:v>4422.859952288614</c:v>
                </c:pt>
                <c:pt idx="16">
                  <c:v>5619.400287692858</c:v>
                </c:pt>
                <c:pt idx="17">
                  <c:v>5626.188638491301</c:v>
                </c:pt>
                <c:pt idx="18">
                  <c:v>4787.065812246532</c:v>
                </c:pt>
                <c:pt idx="19">
                  <c:v>996.4022299218167</c:v>
                </c:pt>
                <c:pt idx="20">
                  <c:v>390.43918755423425</c:v>
                </c:pt>
                <c:pt idx="21">
                  <c:v>215.9694243813337</c:v>
                </c:pt>
                <c:pt idx="22">
                  <c:v>147.302644904182</c:v>
                </c:pt>
                <c:pt idx="23">
                  <c:v>116.50770880591674</c:v>
                </c:pt>
                <c:pt idx="24">
                  <c:v>93.64984426992017</c:v>
                </c:pt>
                <c:pt idx="25">
                  <c:v>67.74460400904901</c:v>
                </c:pt>
                <c:pt idx="26">
                  <c:v>46.71782654988245</c:v>
                </c:pt>
                <c:pt idx="27">
                  <c:v>35.687613700384425</c:v>
                </c:pt>
                <c:pt idx="28">
                  <c:v>11.50751654683085</c:v>
                </c:pt>
                <c:pt idx="29">
                  <c:v>5.833543669495308</c:v>
                </c:pt>
                <c:pt idx="30">
                  <c:v>3.6490442996319694</c:v>
                </c:pt>
                <c:pt idx="31">
                  <c:v>2.851919946987712</c:v>
                </c:pt>
                <c:pt idx="32">
                  <c:v>2.389807658638357</c:v>
                </c:pt>
                <c:pt idx="33">
                  <c:v>2.066589842599963</c:v>
                </c:pt>
                <c:pt idx="34">
                  <c:v>1.9763881237403294</c:v>
                </c:pt>
                <c:pt idx="35">
                  <c:v>1.803240446699249</c:v>
                </c:pt>
                <c:pt idx="36">
                  <c:v>1.8129554044427565</c:v>
                </c:pt>
                <c:pt idx="37">
                  <c:v>1.5469955603424177</c:v>
                </c:pt>
                <c:pt idx="38">
                  <c:v>1.5381991110618265</c:v>
                </c:pt>
                <c:pt idx="39">
                  <c:v>1.520338472173212</c:v>
                </c:pt>
                <c:pt idx="40">
                  <c:v>1.4363206562985753</c:v>
                </c:pt>
                <c:pt idx="41">
                  <c:v>1.4226550252193642</c:v>
                </c:pt>
                <c:pt idx="42">
                  <c:v>1.3521940145651572</c:v>
                </c:pt>
                <c:pt idx="43">
                  <c:v>1.4564144795892695</c:v>
                </c:pt>
                <c:pt idx="44">
                  <c:v>1.479666490506771</c:v>
                </c:pt>
                <c:pt idx="45">
                  <c:v>1.4823303723405006</c:v>
                </c:pt>
                <c:pt idx="46">
                  <c:v>1.5386956697337466</c:v>
                </c:pt>
                <c:pt idx="47">
                  <c:v>1.536775573257217</c:v>
                </c:pt>
                <c:pt idx="48">
                  <c:v>1.5862339804586179</c:v>
                </c:pt>
                <c:pt idx="49">
                  <c:v>1.535912230236092</c:v>
                </c:pt>
                <c:pt idx="50">
                  <c:v>1.5571053367128214</c:v>
                </c:pt>
                <c:pt idx="51">
                  <c:v>1.6310115481644305</c:v>
                </c:pt>
                <c:pt idx="52">
                  <c:v>1.6974235677754126</c:v>
                </c:pt>
                <c:pt idx="53">
                  <c:v>1.587872458186836</c:v>
                </c:pt>
                <c:pt idx="54">
                  <c:v>1.7430943735147495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5856"/>
          <c:y val="0.575756"/>
          <c:w val="0.329069"/>
          <c:h val="0.2378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'EXPT-96mm_sd_50mmZi'!$E$10:$E$32</c:f>
              <c:numCache>
                <c:formatCode>General</c:formatCode>
                <c:ptCount val="23"/>
                <c:pt idx="0">
                  <c:v>70.2</c:v>
                </c:pt>
                <c:pt idx="1">
                  <c:v>86.65</c:v>
                </c:pt>
                <c:pt idx="2">
                  <c:v>105.2</c:v>
                </c:pt>
                <c:pt idx="3">
                  <c:v>127.7</c:v>
                </c:pt>
                <c:pt idx="4">
                  <c:v>145.95</c:v>
                </c:pt>
                <c:pt idx="5">
                  <c:v>169.6</c:v>
                </c:pt>
                <c:pt idx="6">
                  <c:v>251.4</c:v>
                </c:pt>
                <c:pt idx="7">
                  <c:v>336.15</c:v>
                </c:pt>
                <c:pt idx="8">
                  <c:v>408.35</c:v>
                </c:pt>
                <c:pt idx="9">
                  <c:v>480.6</c:v>
                </c:pt>
                <c:pt idx="10">
                  <c:v>547.15</c:v>
                </c:pt>
                <c:pt idx="11">
                  <c:v>608.8</c:v>
                </c:pt>
                <c:pt idx="12">
                  <c:v>670.85</c:v>
                </c:pt>
                <c:pt idx="13">
                  <c:v>735.5</c:v>
                </c:pt>
                <c:pt idx="14">
                  <c:v>803.35</c:v>
                </c:pt>
                <c:pt idx="15">
                  <c:v>860.1500000000001</c:v>
                </c:pt>
                <c:pt idx="16">
                  <c:v>909.9</c:v>
                </c:pt>
                <c:pt idx="17">
                  <c:v>961.1</c:v>
                </c:pt>
                <c:pt idx="18">
                  <c:v>1011.5</c:v>
                </c:pt>
                <c:pt idx="19">
                  <c:v>1063.5</c:v>
                </c:pt>
                <c:pt idx="20">
                  <c:v>1123.5</c:v>
                </c:pt>
                <c:pt idx="21">
                  <c:v>1167.5</c:v>
                </c:pt>
                <c:pt idx="22">
                  <c:v>1204</c:v>
                </c:pt>
              </c:numCache>
            </c:numRef>
          </c:xVal>
          <c:yVal>
            <c:numRef>
              <c:f>'EXPT-96mm_sd_50mmZi'!$I$10:$I$32</c:f>
              <c:numCache>
                <c:formatCode>General</c:formatCode>
                <c:ptCount val="23"/>
                <c:pt idx="0">
                  <c:v>0.010327000000000001</c:v>
                </c:pt>
                <c:pt idx="1">
                  <c:v>0.0110903</c:v>
                </c:pt>
                <c:pt idx="2">
                  <c:v>0.0113148</c:v>
                </c:pt>
                <c:pt idx="3">
                  <c:v>0.012212800000000001</c:v>
                </c:pt>
                <c:pt idx="4">
                  <c:v>0.012796499999999999</c:v>
                </c:pt>
                <c:pt idx="5">
                  <c:v>0.013919</c:v>
                </c:pt>
                <c:pt idx="6">
                  <c:v>0.0189927</c:v>
                </c:pt>
                <c:pt idx="7">
                  <c:v>0.0255481</c:v>
                </c:pt>
                <c:pt idx="8">
                  <c:v>0.033136200000000005</c:v>
                </c:pt>
                <c:pt idx="9">
                  <c:v>0.0416672</c:v>
                </c:pt>
                <c:pt idx="10">
                  <c:v>0.05064720000000001</c:v>
                </c:pt>
                <c:pt idx="11">
                  <c:v>0.06003130000000001</c:v>
                </c:pt>
                <c:pt idx="12">
                  <c:v>0.0737707</c:v>
                </c:pt>
                <c:pt idx="13">
                  <c:v>0.0852202</c:v>
                </c:pt>
                <c:pt idx="14">
                  <c:v>0.10044130000000001</c:v>
                </c:pt>
                <c:pt idx="15">
                  <c:v>0.11180100000000001</c:v>
                </c:pt>
                <c:pt idx="16">
                  <c:v>0.1258996</c:v>
                </c:pt>
                <c:pt idx="17">
                  <c:v>0.13887570000000002</c:v>
                </c:pt>
                <c:pt idx="18">
                  <c:v>0.1503252</c:v>
                </c:pt>
                <c:pt idx="19">
                  <c:v>0.1635707</c:v>
                </c:pt>
                <c:pt idx="20">
                  <c:v>0.181845</c:v>
                </c:pt>
                <c:pt idx="21">
                  <c:v>0.1940129</c:v>
                </c:pt>
                <c:pt idx="22">
                  <c:v>0.2071237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'EXPT-96mm_sd_50mmZi'!$D$64:$D$118</c:f>
              <c:numCache>
                <c:formatCode>General</c:formatCode>
                <c:ptCount val="55"/>
                <c:pt idx="0">
                  <c:v>0.011629892493798085</c:v>
                </c:pt>
                <c:pt idx="1">
                  <c:v>0.02325978498759617</c:v>
                </c:pt>
                <c:pt idx="2">
                  <c:v>0.03488967748139425</c:v>
                </c:pt>
                <c:pt idx="3">
                  <c:v>0.04651956997519234</c:v>
                </c:pt>
                <c:pt idx="4">
                  <c:v>0.05814946246899043</c:v>
                </c:pt>
                <c:pt idx="5">
                  <c:v>0.0697793549627885</c:v>
                </c:pt>
                <c:pt idx="6">
                  <c:v>0.08140924745658659</c:v>
                </c:pt>
                <c:pt idx="7">
                  <c:v>0.09303913995038468</c:v>
                </c:pt>
                <c:pt idx="8">
                  <c:v>0.10466903244418276</c:v>
                </c:pt>
                <c:pt idx="9">
                  <c:v>0.11629892493798086</c:v>
                </c:pt>
                <c:pt idx="10">
                  <c:v>0.23259784987596172</c:v>
                </c:pt>
                <c:pt idx="11">
                  <c:v>0.3488967748139425</c:v>
                </c:pt>
                <c:pt idx="12">
                  <c:v>0.46519569975192343</c:v>
                </c:pt>
                <c:pt idx="13">
                  <c:v>0.5814946246899042</c:v>
                </c:pt>
                <c:pt idx="14">
                  <c:v>0.697793549627885</c:v>
                </c:pt>
                <c:pt idx="15">
                  <c:v>0.814092474565866</c:v>
                </c:pt>
                <c:pt idx="16">
                  <c:v>0.9303913995038469</c:v>
                </c:pt>
                <c:pt idx="17">
                  <c:v>1.0466903244418275</c:v>
                </c:pt>
                <c:pt idx="18">
                  <c:v>1.1629892493798084</c:v>
                </c:pt>
                <c:pt idx="19">
                  <c:v>2.325978498759617</c:v>
                </c:pt>
                <c:pt idx="20">
                  <c:v>3.4889677481394257</c:v>
                </c:pt>
                <c:pt idx="21">
                  <c:v>4.651956997519234</c:v>
                </c:pt>
                <c:pt idx="22">
                  <c:v>5.8149462468990425</c:v>
                </c:pt>
                <c:pt idx="23">
                  <c:v>6.977935496278851</c:v>
                </c:pt>
                <c:pt idx="24">
                  <c:v>8.140924745658658</c:v>
                </c:pt>
                <c:pt idx="25">
                  <c:v>9.303913995038467</c:v>
                </c:pt>
                <c:pt idx="26">
                  <c:v>10.466903244418276</c:v>
                </c:pt>
                <c:pt idx="27">
                  <c:v>11.629892493798085</c:v>
                </c:pt>
                <c:pt idx="28">
                  <c:v>23.25978498759617</c:v>
                </c:pt>
                <c:pt idx="29">
                  <c:v>34.88967748139426</c:v>
                </c:pt>
                <c:pt idx="30">
                  <c:v>46.51956997519234</c:v>
                </c:pt>
                <c:pt idx="31">
                  <c:v>58.14946246899043</c:v>
                </c:pt>
                <c:pt idx="32">
                  <c:v>69.77935496278852</c:v>
                </c:pt>
                <c:pt idx="33">
                  <c:v>81.4092474565866</c:v>
                </c:pt>
                <c:pt idx="34">
                  <c:v>93.03913995038468</c:v>
                </c:pt>
                <c:pt idx="35">
                  <c:v>104.66903244418278</c:v>
                </c:pt>
                <c:pt idx="36">
                  <c:v>116.29892493798086</c:v>
                </c:pt>
                <c:pt idx="37">
                  <c:v>232.5978498759617</c:v>
                </c:pt>
                <c:pt idx="38">
                  <c:v>348.89677481394256</c:v>
                </c:pt>
                <c:pt idx="39">
                  <c:v>465.1956997519234</c:v>
                </c:pt>
                <c:pt idx="40">
                  <c:v>581.4946246899043</c:v>
                </c:pt>
                <c:pt idx="41">
                  <c:v>697.7935496278851</c:v>
                </c:pt>
                <c:pt idx="42">
                  <c:v>814.0924745658659</c:v>
                </c:pt>
                <c:pt idx="43">
                  <c:v>930.3913995038469</c:v>
                </c:pt>
                <c:pt idx="44">
                  <c:v>1046.6903244418274</c:v>
                </c:pt>
                <c:pt idx="45">
                  <c:v>1162.9892493798086</c:v>
                </c:pt>
                <c:pt idx="46">
                  <c:v>2325.978498759617</c:v>
                </c:pt>
                <c:pt idx="47">
                  <c:v>3488.9677481394247</c:v>
                </c:pt>
                <c:pt idx="48">
                  <c:v>4651.956997519234</c:v>
                </c:pt>
                <c:pt idx="49">
                  <c:v>5814.946246899042</c:v>
                </c:pt>
                <c:pt idx="50">
                  <c:v>6977.935496278849</c:v>
                </c:pt>
                <c:pt idx="51">
                  <c:v>8140.92474565866</c:v>
                </c:pt>
                <c:pt idx="52">
                  <c:v>9303.913995038469</c:v>
                </c:pt>
                <c:pt idx="53">
                  <c:v>10466.903244418278</c:v>
                </c:pt>
                <c:pt idx="54">
                  <c:v>11629.892493798085</c:v>
                </c:pt>
              </c:numCache>
            </c:numRef>
          </c:xVal>
          <c:yVal>
            <c:numRef>
              <c:f>'EXPT-96mm_sd_50mmZi'!$G$64:$G$118</c:f>
              <c:numCache>
                <c:formatCode>General</c:formatCode>
                <c:ptCount val="55"/>
                <c:pt idx="0">
                  <c:v>0.00100848233398238</c:v>
                </c:pt>
                <c:pt idx="1">
                  <c:v>0.000994325886578254</c:v>
                </c:pt>
                <c:pt idx="2">
                  <c:v>0.000979094500359745</c:v>
                </c:pt>
                <c:pt idx="3">
                  <c:v>0.000962853558660436</c:v>
                </c:pt>
                <c:pt idx="4">
                  <c:v>0.000945386189007311</c:v>
                </c:pt>
                <c:pt idx="5">
                  <c:v>0.000926236441846837</c:v>
                </c:pt>
                <c:pt idx="6">
                  <c:v>0.000906495090816785</c:v>
                </c:pt>
                <c:pt idx="7">
                  <c:v>0.000884259167946958</c:v>
                </c:pt>
                <c:pt idx="8">
                  <c:v>0.00086334023389939</c:v>
                </c:pt>
                <c:pt idx="9">
                  <c:v>0.000840284417573956</c:v>
                </c:pt>
                <c:pt idx="10">
                  <c:v>0.000580194670328631</c:v>
                </c:pt>
                <c:pt idx="11">
                  <c:v>0.000314928334774446</c:v>
                </c:pt>
                <c:pt idx="12">
                  <c:v>0.000123257029142631</c:v>
                </c:pt>
                <c:pt idx="13">
                  <c:v>0.0000423351921750492</c:v>
                </c:pt>
                <c:pt idx="14">
                  <c:v>0.0000723784950160608</c:v>
                </c:pt>
                <c:pt idx="15">
                  <c:v>0.000167906170220628</c:v>
                </c:pt>
                <c:pt idx="16">
                  <c:v>0.000278636067007785</c:v>
                </c:pt>
                <c:pt idx="17">
                  <c:v>0.000353074779256313</c:v>
                </c:pt>
                <c:pt idx="18">
                  <c:v>0.000370882879551079</c:v>
                </c:pt>
                <c:pt idx="19">
                  <c:v>0.000308789177102283</c:v>
                </c:pt>
                <c:pt idx="20">
                  <c:v>0.000272247122275445</c:v>
                </c:pt>
                <c:pt idx="21">
                  <c:v>0.000267719275735457</c:v>
                </c:pt>
                <c:pt idx="22">
                  <c:v>0.000285310622677207</c:v>
                </c:pt>
                <c:pt idx="23">
                  <c:v>0.000324955992701531</c:v>
                </c:pt>
                <c:pt idx="24">
                  <c:v>0.000355525313094843</c:v>
                </c:pt>
                <c:pt idx="25">
                  <c:v>0.000335909332948252</c:v>
                </c:pt>
                <c:pt idx="26">
                  <c:v>0.000293180470053661</c:v>
                </c:pt>
                <c:pt idx="27">
                  <c:v>0.000276493481657266</c:v>
                </c:pt>
                <c:pt idx="28">
                  <c:v>0.000356622702988694</c:v>
                </c:pt>
                <c:pt idx="29">
                  <c:v>0.00040676385140455</c:v>
                </c:pt>
                <c:pt idx="30">
                  <c:v>0.000452341575583004</c:v>
                </c:pt>
                <c:pt idx="31">
                  <c:v>0.000552388625764255</c:v>
                </c:pt>
                <c:pt idx="32">
                  <c:v>0.000666550160532477</c:v>
                </c:pt>
                <c:pt idx="33">
                  <c:v>0.00078454481858115</c:v>
                </c:pt>
                <c:pt idx="34">
                  <c:v>0.000979985381867141</c:v>
                </c:pt>
                <c:pt idx="35">
                  <c:v>0.00113163415515183</c:v>
                </c:pt>
                <c:pt idx="36">
                  <c:v>0.00140460596797576</c:v>
                </c:pt>
                <c:pt idx="37">
                  <c:v>0.00479420330177807</c:v>
                </c:pt>
                <c:pt idx="38">
                  <c:v>0.0107256211677026</c:v>
                </c:pt>
                <c:pt idx="39">
                  <c:v>0.0188463675267425</c:v>
                </c:pt>
                <c:pt idx="40">
                  <c:v>0.027820107444727</c:v>
                </c:pt>
                <c:pt idx="41">
                  <c:v>0.0396798015109969</c:v>
                </c:pt>
                <c:pt idx="42">
                  <c:v>0.0513336892486068</c:v>
                </c:pt>
                <c:pt idx="43">
                  <c:v>0.0722158205057423</c:v>
                </c:pt>
                <c:pt idx="44">
                  <c:v>0.0928573414574907</c:v>
                </c:pt>
                <c:pt idx="45">
                  <c:v>0.114845080160213</c:v>
                </c:pt>
                <c:pt idx="46">
                  <c:v>0.476848159708767</c:v>
                </c:pt>
                <c:pt idx="47">
                  <c:v>1.07156950618426</c:v>
                </c:pt>
                <c:pt idx="48">
                  <c:v>1.96632191622425</c:v>
                </c:pt>
                <c:pt idx="49">
                  <c:v>2.97490975176479</c:v>
                </c:pt>
                <c:pt idx="50">
                  <c:v>4.34298052565145</c:v>
                </c:pt>
                <c:pt idx="51">
                  <c:v>6.19185110069333</c:v>
                </c:pt>
                <c:pt idx="52">
                  <c:v>8.41661748153283</c:v>
                </c:pt>
                <c:pt idx="53">
                  <c:v>9.96478706429998</c:v>
                </c:pt>
                <c:pt idx="54">
                  <c:v>13.504804110371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(T2)'!$N$10:$N$37</c:f>
              <c:numCache>
                <c:formatCode>0.00E+00</c:formatCode>
                <c:ptCount val="28"/>
                <c:pt idx="0">
                  <c:v>6288.106277766393</c:v>
                </c:pt>
                <c:pt idx="1">
                  <c:v>7493.620430840165</c:v>
                </c:pt>
                <c:pt idx="2">
                  <c:v>9815.224006659837</c:v>
                </c:pt>
                <c:pt idx="3">
                  <c:v>11143.69716393443</c:v>
                </c:pt>
                <c:pt idx="4">
                  <c:v>12674.23581762295</c:v>
                </c:pt>
                <c:pt idx="5">
                  <c:v>15352.67846157787</c:v>
                </c:pt>
                <c:pt idx="6">
                  <c:v>24002.801414446723</c:v>
                </c:pt>
                <c:pt idx="7">
                  <c:v>29596.14632581967</c:v>
                </c:pt>
                <c:pt idx="8">
                  <c:v>35391.556733606565</c:v>
                </c:pt>
                <c:pt idx="9">
                  <c:v>44170.65766290985</c:v>
                </c:pt>
                <c:pt idx="10">
                  <c:v>47635.86596311476</c:v>
                </c:pt>
                <c:pt idx="11">
                  <c:v>54192.24643186475</c:v>
                </c:pt>
                <c:pt idx="12">
                  <c:v>60370.29150307377</c:v>
                </c:pt>
                <c:pt idx="13">
                  <c:v>67433.98534579918</c:v>
                </c:pt>
                <c:pt idx="14">
                  <c:v>71827.83507633196</c:v>
                </c:pt>
                <c:pt idx="15">
                  <c:v>76006.72151280737</c:v>
                </c:pt>
                <c:pt idx="16">
                  <c:v>79549.31659887296</c:v>
                </c:pt>
                <c:pt idx="17">
                  <c:v>86114.29559938525</c:v>
                </c:pt>
                <c:pt idx="18">
                  <c:v>90112.61286885246</c:v>
                </c:pt>
                <c:pt idx="19">
                  <c:v>92649.17973872951</c:v>
                </c:pt>
                <c:pt idx="20">
                  <c:v>97550.34284323773</c:v>
                </c:pt>
                <c:pt idx="21">
                  <c:v>99012.09324282789</c:v>
                </c:pt>
                <c:pt idx="22">
                  <c:v>101892.60138319673</c:v>
                </c:pt>
                <c:pt idx="23">
                  <c:v>107094.71309938526</c:v>
                </c:pt>
                <c:pt idx="24">
                  <c:v>109889.23592213116</c:v>
                </c:pt>
                <c:pt idx="25">
                  <c:v>113586.60457991803</c:v>
                </c:pt>
                <c:pt idx="26">
                  <c:v>117197.98792008196</c:v>
                </c:pt>
                <c:pt idx="27">
                  <c:v>119734.55478995902</c:v>
                </c:pt>
              </c:numCache>
            </c:numRef>
          </c:xVal>
          <c:yVal>
            <c:numRef>
              <c:f>'EXPT-96mm_sd_50mmZi (T2)'!$O$10:$O$37</c:f>
              <c:numCache>
                <c:formatCode>General</c:formatCode>
                <c:ptCount val="28"/>
                <c:pt idx="0">
                  <c:v>55.83930055999254</c:v>
                </c:pt>
                <c:pt idx="1">
                  <c:v>37.652551624014436</c:v>
                </c:pt>
                <c:pt idx="2">
                  <c:v>22.13577576708902</c:v>
                </c:pt>
                <c:pt idx="3">
                  <c:v>17.346369614956846</c:v>
                </c:pt>
                <c:pt idx="4">
                  <c:v>14.18500360032046</c:v>
                </c:pt>
                <c:pt idx="5">
                  <c:v>10.4701252467132</c:v>
                </c:pt>
                <c:pt idx="6">
                  <c:v>6.176999121375892</c:v>
                </c:pt>
                <c:pt idx="7">
                  <c:v>5.065170895127875</c:v>
                </c:pt>
                <c:pt idx="8">
                  <c:v>4.616486499311469</c:v>
                </c:pt>
                <c:pt idx="9">
                  <c:v>4.121600754770129</c:v>
                </c:pt>
                <c:pt idx="10">
                  <c:v>4.042891619166539</c:v>
                </c:pt>
                <c:pt idx="11">
                  <c:v>4.105014430886555</c:v>
                </c:pt>
                <c:pt idx="12">
                  <c:v>4.061042780358362</c:v>
                </c:pt>
                <c:pt idx="13">
                  <c:v>3.967653158286658</c:v>
                </c:pt>
                <c:pt idx="14">
                  <c:v>4.008141689071769</c:v>
                </c:pt>
                <c:pt idx="15">
                  <c:v>3.9668155068361663</c:v>
                </c:pt>
                <c:pt idx="16">
                  <c:v>4.316966797669014</c:v>
                </c:pt>
                <c:pt idx="17">
                  <c:v>4.102522766915215</c:v>
                </c:pt>
                <c:pt idx="18">
                  <c:v>4.069844970382308</c:v>
                </c:pt>
                <c:pt idx="19">
                  <c:v>4.146420692292827</c:v>
                </c:pt>
                <c:pt idx="20">
                  <c:v>4.252733524348768</c:v>
                </c:pt>
                <c:pt idx="21">
                  <c:v>4.408350353506888</c:v>
                </c:pt>
                <c:pt idx="22">
                  <c:v>4.40460959753586</c:v>
                </c:pt>
                <c:pt idx="23">
                  <c:v>4.504824661931246</c:v>
                </c:pt>
                <c:pt idx="24">
                  <c:v>4.548378115560017</c:v>
                </c:pt>
                <c:pt idx="25">
                  <c:v>4.617871573663756</c:v>
                </c:pt>
                <c:pt idx="26">
                  <c:v>4.659919186548754</c:v>
                </c:pt>
                <c:pt idx="27">
                  <c:v>4.565088791366009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(T2)'!$N$10:$N$37</c:f>
              <c:numCache>
                <c:formatCode>0.00E+00</c:formatCode>
                <c:ptCount val="28"/>
                <c:pt idx="0">
                  <c:v>6288.106277766393</c:v>
                </c:pt>
                <c:pt idx="1">
                  <c:v>7493.620430840165</c:v>
                </c:pt>
                <c:pt idx="2">
                  <c:v>9815.224006659837</c:v>
                </c:pt>
                <c:pt idx="3">
                  <c:v>11143.69716393443</c:v>
                </c:pt>
                <c:pt idx="4">
                  <c:v>12674.23581762295</c:v>
                </c:pt>
                <c:pt idx="5">
                  <c:v>15352.67846157787</c:v>
                </c:pt>
                <c:pt idx="6">
                  <c:v>24002.801414446723</c:v>
                </c:pt>
                <c:pt idx="7">
                  <c:v>29596.14632581967</c:v>
                </c:pt>
                <c:pt idx="8">
                  <c:v>35391.556733606565</c:v>
                </c:pt>
                <c:pt idx="9">
                  <c:v>44170.65766290985</c:v>
                </c:pt>
                <c:pt idx="10">
                  <c:v>47635.86596311476</c:v>
                </c:pt>
                <c:pt idx="11">
                  <c:v>54192.24643186475</c:v>
                </c:pt>
                <c:pt idx="12">
                  <c:v>60370.29150307377</c:v>
                </c:pt>
                <c:pt idx="13">
                  <c:v>67433.98534579918</c:v>
                </c:pt>
                <c:pt idx="14">
                  <c:v>71827.83507633196</c:v>
                </c:pt>
                <c:pt idx="15">
                  <c:v>76006.72151280737</c:v>
                </c:pt>
                <c:pt idx="16">
                  <c:v>79549.31659887296</c:v>
                </c:pt>
                <c:pt idx="17">
                  <c:v>86114.29559938525</c:v>
                </c:pt>
                <c:pt idx="18">
                  <c:v>90112.61286885246</c:v>
                </c:pt>
                <c:pt idx="19">
                  <c:v>92649.17973872951</c:v>
                </c:pt>
                <c:pt idx="20">
                  <c:v>97550.34284323773</c:v>
                </c:pt>
                <c:pt idx="21">
                  <c:v>99012.09324282789</c:v>
                </c:pt>
                <c:pt idx="22">
                  <c:v>101892.60138319673</c:v>
                </c:pt>
                <c:pt idx="23">
                  <c:v>107094.71309938526</c:v>
                </c:pt>
                <c:pt idx="24">
                  <c:v>109889.23592213116</c:v>
                </c:pt>
                <c:pt idx="25">
                  <c:v>113586.60457991803</c:v>
                </c:pt>
                <c:pt idx="26">
                  <c:v>117197.98792008196</c:v>
                </c:pt>
                <c:pt idx="27">
                  <c:v>119734.55478995902</c:v>
                </c:pt>
              </c:numCache>
            </c:numRef>
          </c:xVal>
          <c:yVal>
            <c:numRef>
              <c:f>'EXPT-96mm_sd_50mmZi (T2)'!$P$10:$P$37</c:f>
              <c:numCache>
                <c:formatCode>General</c:formatCode>
                <c:ptCount val="28"/>
                <c:pt idx="0">
                  <c:v>55.67412705642768</c:v>
                </c:pt>
                <c:pt idx="1">
                  <c:v>37.63869951472131</c:v>
                </c:pt>
                <c:pt idx="2">
                  <c:v>22.10775579776359</c:v>
                </c:pt>
                <c:pt idx="3">
                  <c:v>17.353262212154842</c:v>
                </c:pt>
                <c:pt idx="4">
                  <c:v>14.174072037912874</c:v>
                </c:pt>
                <c:pt idx="5">
                  <c:v>10.467782281623023</c:v>
                </c:pt>
                <c:pt idx="6">
                  <c:v>6.176539295138569</c:v>
                </c:pt>
                <c:pt idx="7">
                  <c:v>5.059447538184228</c:v>
                </c:pt>
                <c:pt idx="8">
                  <c:v>4.611764820991354</c:v>
                </c:pt>
                <c:pt idx="9">
                  <c:v>4.117321127550497</c:v>
                </c:pt>
                <c:pt idx="10">
                  <c:v>4.040979738808257</c:v>
                </c:pt>
                <c:pt idx="11">
                  <c:v>4.102041133873998</c:v>
                </c:pt>
                <c:pt idx="12">
                  <c:v>4.057733639817376</c:v>
                </c:pt>
                <c:pt idx="13">
                  <c:v>3.9752817318351146</c:v>
                </c:pt>
                <c:pt idx="14">
                  <c:v>4.004452425583433</c:v>
                </c:pt>
                <c:pt idx="15">
                  <c:v>3.9663557086286514</c:v>
                </c:pt>
                <c:pt idx="16">
                  <c:v>4.315387804692544</c:v>
                </c:pt>
                <c:pt idx="17">
                  <c:v>4.103199882323346</c:v>
                </c:pt>
                <c:pt idx="18">
                  <c:v>4.069310531665556</c:v>
                </c:pt>
                <c:pt idx="19">
                  <c:v>4.1458609954614705</c:v>
                </c:pt>
                <c:pt idx="20">
                  <c:v>4.252063362045737</c:v>
                </c:pt>
                <c:pt idx="21">
                  <c:v>4.407329472372392</c:v>
                </c:pt>
                <c:pt idx="22">
                  <c:v>4.401584026971875</c:v>
                </c:pt>
                <c:pt idx="23">
                  <c:v>4.504061922034454</c:v>
                </c:pt>
                <c:pt idx="24">
                  <c:v>4.547041155952387</c:v>
                </c:pt>
                <c:pt idx="25">
                  <c:v>4.617212032691994</c:v>
                </c:pt>
                <c:pt idx="26">
                  <c:v>4.659658802536565</c:v>
                </c:pt>
                <c:pt idx="27">
                  <c:v>4.564988463136554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(T2)'!$N$10:$N$37</c:f>
              <c:numCache>
                <c:formatCode>0.00E+00</c:formatCode>
                <c:ptCount val="28"/>
                <c:pt idx="0">
                  <c:v>6288.106277766393</c:v>
                </c:pt>
                <c:pt idx="1">
                  <c:v>7493.620430840165</c:v>
                </c:pt>
                <c:pt idx="2">
                  <c:v>9815.224006659837</c:v>
                </c:pt>
                <c:pt idx="3">
                  <c:v>11143.69716393443</c:v>
                </c:pt>
                <c:pt idx="4">
                  <c:v>12674.23581762295</c:v>
                </c:pt>
                <c:pt idx="5">
                  <c:v>15352.67846157787</c:v>
                </c:pt>
                <c:pt idx="6">
                  <c:v>24002.801414446723</c:v>
                </c:pt>
                <c:pt idx="7">
                  <c:v>29596.14632581967</c:v>
                </c:pt>
                <c:pt idx="8">
                  <c:v>35391.556733606565</c:v>
                </c:pt>
                <c:pt idx="9">
                  <c:v>44170.65766290985</c:v>
                </c:pt>
                <c:pt idx="10">
                  <c:v>47635.86596311476</c:v>
                </c:pt>
                <c:pt idx="11">
                  <c:v>54192.24643186475</c:v>
                </c:pt>
                <c:pt idx="12">
                  <c:v>60370.29150307377</c:v>
                </c:pt>
                <c:pt idx="13">
                  <c:v>67433.98534579918</c:v>
                </c:pt>
                <c:pt idx="14">
                  <c:v>71827.83507633196</c:v>
                </c:pt>
                <c:pt idx="15">
                  <c:v>76006.72151280737</c:v>
                </c:pt>
                <c:pt idx="16">
                  <c:v>79549.31659887296</c:v>
                </c:pt>
                <c:pt idx="17">
                  <c:v>86114.29559938525</c:v>
                </c:pt>
                <c:pt idx="18">
                  <c:v>90112.61286885246</c:v>
                </c:pt>
                <c:pt idx="19">
                  <c:v>92649.17973872951</c:v>
                </c:pt>
                <c:pt idx="20">
                  <c:v>97550.34284323773</c:v>
                </c:pt>
                <c:pt idx="21">
                  <c:v>99012.09324282789</c:v>
                </c:pt>
                <c:pt idx="22">
                  <c:v>101892.60138319673</c:v>
                </c:pt>
                <c:pt idx="23">
                  <c:v>107094.71309938526</c:v>
                </c:pt>
                <c:pt idx="24">
                  <c:v>109889.23592213116</c:v>
                </c:pt>
                <c:pt idx="25">
                  <c:v>113586.60457991803</c:v>
                </c:pt>
                <c:pt idx="26">
                  <c:v>117197.98792008196</c:v>
                </c:pt>
                <c:pt idx="27">
                  <c:v>119734.55478995902</c:v>
                </c:pt>
              </c:numCache>
            </c:numRef>
          </c:xVal>
          <c:yVal>
            <c:numRef>
              <c:f>'EXPT-96mm_sd_50mmZi (T2)'!$Q$10:$Q$37</c:f>
              <c:numCache>
                <c:formatCode>General</c:formatCode>
                <c:ptCount val="28"/>
                <c:pt idx="0">
                  <c:v>35.61602766901296</c:v>
                </c:pt>
                <c:pt idx="1">
                  <c:v>25.3881278985768</c:v>
                </c:pt>
                <c:pt idx="2">
                  <c:v>15.8210123711969</c:v>
                </c:pt>
                <c:pt idx="3">
                  <c:v>12.740398059784168</c:v>
                </c:pt>
                <c:pt idx="4">
                  <c:v>10.534604551860918</c:v>
                </c:pt>
                <c:pt idx="5">
                  <c:v>7.917107026391105</c:v>
                </c:pt>
                <c:pt idx="6">
                  <c:v>4.7478510695108875</c:v>
                </c:pt>
                <c:pt idx="7">
                  <c:v>3.936638966952001</c:v>
                </c:pt>
                <c:pt idx="8">
                  <c:v>3.493225105579266</c:v>
                </c:pt>
                <c:pt idx="9">
                  <c:v>3.050574709370118</c:v>
                </c:pt>
                <c:pt idx="10">
                  <c:v>2.9651252529683862</c:v>
                </c:pt>
                <c:pt idx="11">
                  <c:v>2.918588175349753</c:v>
                </c:pt>
                <c:pt idx="12">
                  <c:v>2.8320200693225828</c:v>
                </c:pt>
                <c:pt idx="13">
                  <c:v>2.7158435505453724</c:v>
                </c:pt>
                <c:pt idx="14">
                  <c:v>2.707138292341624</c:v>
                </c:pt>
                <c:pt idx="15">
                  <c:v>2.6313174363877834</c:v>
                </c:pt>
                <c:pt idx="16">
                  <c:v>2.7474342104920093</c:v>
                </c:pt>
                <c:pt idx="17">
                  <c:v>2.588324803622175</c:v>
                </c:pt>
                <c:pt idx="18">
                  <c:v>2.5592815935570328</c:v>
                </c:pt>
                <c:pt idx="19">
                  <c:v>2.5614926980200927</c:v>
                </c:pt>
                <c:pt idx="20">
                  <c:v>2.5614779471528086</c:v>
                </c:pt>
                <c:pt idx="21">
                  <c:v>2.6129117270349282</c:v>
                </c:pt>
                <c:pt idx="22">
                  <c:v>2.5761156617628505</c:v>
                </c:pt>
                <c:pt idx="23">
                  <c:v>2.5790131423834706</c:v>
                </c:pt>
                <c:pt idx="24">
                  <c:v>2.5752495146098613</c:v>
                </c:pt>
                <c:pt idx="25">
                  <c:v>2.5657416064689453</c:v>
                </c:pt>
                <c:pt idx="26">
                  <c:v>2.555619629716025</c:v>
                </c:pt>
                <c:pt idx="27">
                  <c:v>2.4860797802456527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(T2)'!$N$10:$N$37</c:f>
              <c:numCache>
                <c:formatCode>0.00E+00</c:formatCode>
                <c:ptCount val="28"/>
                <c:pt idx="0">
                  <c:v>6288.106277766393</c:v>
                </c:pt>
                <c:pt idx="1">
                  <c:v>7493.620430840165</c:v>
                </c:pt>
                <c:pt idx="2">
                  <c:v>9815.224006659837</c:v>
                </c:pt>
                <c:pt idx="3">
                  <c:v>11143.69716393443</c:v>
                </c:pt>
                <c:pt idx="4">
                  <c:v>12674.23581762295</c:v>
                </c:pt>
                <c:pt idx="5">
                  <c:v>15352.67846157787</c:v>
                </c:pt>
                <c:pt idx="6">
                  <c:v>24002.801414446723</c:v>
                </c:pt>
                <c:pt idx="7">
                  <c:v>29596.14632581967</c:v>
                </c:pt>
                <c:pt idx="8">
                  <c:v>35391.556733606565</c:v>
                </c:pt>
                <c:pt idx="9">
                  <c:v>44170.65766290985</c:v>
                </c:pt>
                <c:pt idx="10">
                  <c:v>47635.86596311476</c:v>
                </c:pt>
                <c:pt idx="11">
                  <c:v>54192.24643186475</c:v>
                </c:pt>
                <c:pt idx="12">
                  <c:v>60370.29150307377</c:v>
                </c:pt>
                <c:pt idx="13">
                  <c:v>67433.98534579918</c:v>
                </c:pt>
                <c:pt idx="14">
                  <c:v>71827.83507633196</c:v>
                </c:pt>
                <c:pt idx="15">
                  <c:v>76006.72151280737</c:v>
                </c:pt>
                <c:pt idx="16">
                  <c:v>79549.31659887296</c:v>
                </c:pt>
                <c:pt idx="17">
                  <c:v>86114.29559938525</c:v>
                </c:pt>
                <c:pt idx="18">
                  <c:v>90112.61286885246</c:v>
                </c:pt>
                <c:pt idx="19">
                  <c:v>92649.17973872951</c:v>
                </c:pt>
                <c:pt idx="20">
                  <c:v>97550.34284323773</c:v>
                </c:pt>
                <c:pt idx="21">
                  <c:v>99012.09324282789</c:v>
                </c:pt>
                <c:pt idx="22">
                  <c:v>101892.60138319673</c:v>
                </c:pt>
                <c:pt idx="23">
                  <c:v>107094.71309938526</c:v>
                </c:pt>
                <c:pt idx="24">
                  <c:v>109889.23592213116</c:v>
                </c:pt>
                <c:pt idx="25">
                  <c:v>113586.60457991803</c:v>
                </c:pt>
                <c:pt idx="26">
                  <c:v>117197.98792008196</c:v>
                </c:pt>
                <c:pt idx="27">
                  <c:v>119734.55478995902</c:v>
                </c:pt>
              </c:numCache>
            </c:numRef>
          </c:xVal>
          <c:yVal>
            <c:numRef>
              <c:f>'EXPT-96mm_sd_50mmZi (T2)'!$T$10:$T$37</c:f>
              <c:numCache>
                <c:formatCode>General</c:formatCode>
                <c:ptCount val="28"/>
                <c:pt idx="0">
                  <c:v>17.688700141815286</c:v>
                </c:pt>
                <c:pt idx="1">
                  <c:v>12.609013720828168</c:v>
                </c:pt>
                <c:pt idx="2">
                  <c:v>7.857505794154941</c:v>
                </c:pt>
                <c:pt idx="3">
                  <c:v>6.327518696391807</c:v>
                </c:pt>
                <c:pt idx="4">
                  <c:v>5.2320113506817245</c:v>
                </c:pt>
                <c:pt idx="5">
                  <c:v>3.932031204657142</c:v>
                </c:pt>
                <c:pt idx="6">
                  <c:v>2.3580202336725824</c:v>
                </c:pt>
                <c:pt idx="7">
                  <c:v>1.9551317429367112</c:v>
                </c:pt>
                <c:pt idx="8">
                  <c:v>1.7349102486859425</c:v>
                </c:pt>
                <c:pt idx="9">
                  <c:v>1.515067929408669</c:v>
                </c:pt>
                <c:pt idx="10">
                  <c:v>1.472629456886749</c:v>
                </c:pt>
                <c:pt idx="11">
                  <c:v>1.4495168172874549</c:v>
                </c:pt>
                <c:pt idx="12">
                  <c:v>1.4065227674290606</c:v>
                </c:pt>
                <c:pt idx="13">
                  <c:v>1.348823699378359</c:v>
                </c:pt>
                <c:pt idx="14">
                  <c:v>1.3445002328914675</c:v>
                </c:pt>
                <c:pt idx="15">
                  <c:v>1.3068438047819926</c:v>
                </c:pt>
                <c:pt idx="16">
                  <c:v>1.3645132006408565</c:v>
                </c:pt>
                <c:pt idx="17">
                  <c:v>1.2854915137189533</c:v>
                </c:pt>
                <c:pt idx="18">
                  <c:v>1.2710672034401003</c:v>
                </c:pt>
                <c:pt idx="19">
                  <c:v>1.272165348471679</c:v>
                </c:pt>
                <c:pt idx="20">
                  <c:v>1.2721580224534423</c:v>
                </c:pt>
                <c:pt idx="21">
                  <c:v>1.297702609231897</c:v>
                </c:pt>
                <c:pt idx="22">
                  <c:v>1.2794278434145196</c:v>
                </c:pt>
                <c:pt idx="23">
                  <c:v>1.2808668771647507</c:v>
                </c:pt>
                <c:pt idx="24">
                  <c:v>1.2789976714309876</c:v>
                </c:pt>
                <c:pt idx="25">
                  <c:v>1.2742755688528016</c:v>
                </c:pt>
                <c:pt idx="26">
                  <c:v>1.2692484890984639</c:v>
                </c:pt>
                <c:pt idx="27">
                  <c:v>1.2347115228590033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'EXPT-96mm_sd_50mmZi (T2)'!$I$64:$I$118</c:f>
              <c:numCache>
                <c:formatCode>0.00E+00</c:formatCode>
                <c:ptCount val="55"/>
                <c:pt idx="0">
                  <c:v>130167003.37058184</c:v>
                </c:pt>
                <c:pt idx="1">
                  <c:v>32084949.99575018</c:v>
                </c:pt>
                <c:pt idx="2">
                  <c:v>14041539.101100601</c:v>
                </c:pt>
                <c:pt idx="3">
                  <c:v>7767349.895003186</c:v>
                </c:pt>
                <c:pt idx="4">
                  <c:v>4880921.880508268</c:v>
                </c:pt>
                <c:pt idx="5">
                  <c:v>3320870.76637597</c:v>
                </c:pt>
                <c:pt idx="6">
                  <c:v>2387822.2157360762</c:v>
                </c:pt>
                <c:pt idx="7">
                  <c:v>1783332.027370797</c:v>
                </c:pt>
                <c:pt idx="8">
                  <c:v>1375718.4881197717</c:v>
                </c:pt>
                <c:pt idx="9">
                  <c:v>1084573.3329078576</c:v>
                </c:pt>
                <c:pt idx="10">
                  <c:v>187217.4629723856</c:v>
                </c:pt>
                <c:pt idx="11">
                  <c:v>45164.98177811332</c:v>
                </c:pt>
                <c:pt idx="12">
                  <c:v>9943.157645918334</c:v>
                </c:pt>
                <c:pt idx="13">
                  <c:v>2185.7180505217025</c:v>
                </c:pt>
                <c:pt idx="14">
                  <c:v>2595.013728177964</c:v>
                </c:pt>
                <c:pt idx="15">
                  <c:v>4422.859952288614</c:v>
                </c:pt>
                <c:pt idx="16">
                  <c:v>5619.400287692858</c:v>
                </c:pt>
                <c:pt idx="17">
                  <c:v>5626.188638491301</c:v>
                </c:pt>
                <c:pt idx="18">
                  <c:v>4787.065812246532</c:v>
                </c:pt>
                <c:pt idx="19">
                  <c:v>996.4022299218167</c:v>
                </c:pt>
                <c:pt idx="20">
                  <c:v>390.43918755423425</c:v>
                </c:pt>
                <c:pt idx="21">
                  <c:v>215.9694243813337</c:v>
                </c:pt>
                <c:pt idx="22">
                  <c:v>147.302644904182</c:v>
                </c:pt>
                <c:pt idx="23">
                  <c:v>116.50770880591674</c:v>
                </c:pt>
                <c:pt idx="24">
                  <c:v>93.64984426992017</c:v>
                </c:pt>
                <c:pt idx="25">
                  <c:v>67.74460400904901</c:v>
                </c:pt>
                <c:pt idx="26">
                  <c:v>46.71782654988245</c:v>
                </c:pt>
                <c:pt idx="27">
                  <c:v>35.687613700384425</c:v>
                </c:pt>
                <c:pt idx="28">
                  <c:v>11.50751654683085</c:v>
                </c:pt>
                <c:pt idx="29">
                  <c:v>5.833543669495308</c:v>
                </c:pt>
                <c:pt idx="30">
                  <c:v>3.6490442996319694</c:v>
                </c:pt>
                <c:pt idx="31">
                  <c:v>2.851919946987712</c:v>
                </c:pt>
                <c:pt idx="32">
                  <c:v>2.389807658638357</c:v>
                </c:pt>
                <c:pt idx="33">
                  <c:v>2.066589842599963</c:v>
                </c:pt>
                <c:pt idx="34">
                  <c:v>1.9763881237403294</c:v>
                </c:pt>
                <c:pt idx="35">
                  <c:v>1.803240446699249</c:v>
                </c:pt>
                <c:pt idx="36">
                  <c:v>1.8129554044427565</c:v>
                </c:pt>
                <c:pt idx="37">
                  <c:v>1.5469955603424177</c:v>
                </c:pt>
                <c:pt idx="38">
                  <c:v>1.5381991110618265</c:v>
                </c:pt>
                <c:pt idx="39">
                  <c:v>1.520338472173212</c:v>
                </c:pt>
                <c:pt idx="40">
                  <c:v>1.4363206562985753</c:v>
                </c:pt>
                <c:pt idx="41">
                  <c:v>1.4226550252193642</c:v>
                </c:pt>
                <c:pt idx="42">
                  <c:v>1.3521940145651572</c:v>
                </c:pt>
                <c:pt idx="43">
                  <c:v>1.4564144795892695</c:v>
                </c:pt>
                <c:pt idx="44">
                  <c:v>1.479666490506771</c:v>
                </c:pt>
                <c:pt idx="45">
                  <c:v>1.4823303723405006</c:v>
                </c:pt>
                <c:pt idx="46">
                  <c:v>1.5386956697337466</c:v>
                </c:pt>
                <c:pt idx="47">
                  <c:v>1.536775573257217</c:v>
                </c:pt>
                <c:pt idx="48">
                  <c:v>1.5862339804586179</c:v>
                </c:pt>
                <c:pt idx="49">
                  <c:v>1.535912230236092</c:v>
                </c:pt>
                <c:pt idx="50">
                  <c:v>1.5571053367128214</c:v>
                </c:pt>
                <c:pt idx="51">
                  <c:v>1.6310115481644305</c:v>
                </c:pt>
                <c:pt idx="52">
                  <c:v>1.6974235677754126</c:v>
                </c:pt>
                <c:pt idx="53">
                  <c:v>1.587872458186836</c:v>
                </c:pt>
                <c:pt idx="54">
                  <c:v>1.7430943735147495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5856"/>
          <c:y val="0.575756"/>
          <c:w val="0.329069"/>
          <c:h val="0.2378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'EXPT-96mm_sd_50mmZi (T2)'!$E$10:$E$32</c:f>
              <c:numCache>
                <c:formatCode>General</c:formatCode>
                <c:ptCount val="23"/>
                <c:pt idx="0">
                  <c:v>73.13</c:v>
                </c:pt>
                <c:pt idx="1">
                  <c:v>87.15</c:v>
                </c:pt>
                <c:pt idx="2">
                  <c:v>114.15</c:v>
                </c:pt>
                <c:pt idx="3">
                  <c:v>129.60000000000002</c:v>
                </c:pt>
                <c:pt idx="4">
                  <c:v>147.39999999999998</c:v>
                </c:pt>
                <c:pt idx="5">
                  <c:v>178.55</c:v>
                </c:pt>
                <c:pt idx="6">
                  <c:v>279.15</c:v>
                </c:pt>
                <c:pt idx="7">
                  <c:v>344.2</c:v>
                </c:pt>
                <c:pt idx="8">
                  <c:v>411.6</c:v>
                </c:pt>
                <c:pt idx="9">
                  <c:v>513.7</c:v>
                </c:pt>
                <c:pt idx="10">
                  <c:v>554</c:v>
                </c:pt>
                <c:pt idx="11">
                  <c:v>630.25</c:v>
                </c:pt>
                <c:pt idx="12">
                  <c:v>702.0999999999999</c:v>
                </c:pt>
                <c:pt idx="13">
                  <c:v>784.25</c:v>
                </c:pt>
                <c:pt idx="14">
                  <c:v>835.3499999999999</c:v>
                </c:pt>
                <c:pt idx="15">
                  <c:v>883.95</c:v>
                </c:pt>
                <c:pt idx="16">
                  <c:v>925.1500000000001</c:v>
                </c:pt>
                <c:pt idx="17">
                  <c:v>1001.5</c:v>
                </c:pt>
                <c:pt idx="18">
                  <c:v>1048</c:v>
                </c:pt>
                <c:pt idx="19">
                  <c:v>1077.5</c:v>
                </c:pt>
                <c:pt idx="20">
                  <c:v>1134.5</c:v>
                </c:pt>
                <c:pt idx="21">
                  <c:v>1151.5</c:v>
                </c:pt>
                <c:pt idx="22">
                  <c:v>1185</c:v>
                </c:pt>
              </c:numCache>
            </c:numRef>
          </c:xVal>
          <c:yVal>
            <c:numRef>
              <c:f>'EXPT-96mm_sd_50mmZi (T2)'!$I$10:$I$32</c:f>
              <c:numCache>
                <c:formatCode>General</c:formatCode>
                <c:ptCount val="23"/>
                <c:pt idx="0">
                  <c:v>0.0109107</c:v>
                </c:pt>
                <c:pt idx="1">
                  <c:v>0.0110454</c:v>
                </c:pt>
                <c:pt idx="2">
                  <c:v>0.011808700000000002</c:v>
                </c:pt>
                <c:pt idx="3">
                  <c:v>0.012257700000000002</c:v>
                </c:pt>
                <c:pt idx="4">
                  <c:v>0.0131108</c:v>
                </c:pt>
                <c:pt idx="5">
                  <c:v>0.014457800000000002</c:v>
                </c:pt>
                <c:pt idx="6">
                  <c:v>0.0211928</c:v>
                </c:pt>
                <c:pt idx="7">
                  <c:v>0.0267155</c:v>
                </c:pt>
                <c:pt idx="8">
                  <c:v>0.0338995</c:v>
                </c:pt>
                <c:pt idx="9">
                  <c:v>0.04611230000000001</c:v>
                </c:pt>
                <c:pt idx="10">
                  <c:v>0.052128900000000006</c:v>
                </c:pt>
                <c:pt idx="11">
                  <c:v>0.06640710000000001</c:v>
                </c:pt>
                <c:pt idx="12">
                  <c:v>0.07996690000000001</c:v>
                </c:pt>
                <c:pt idx="13">
                  <c:v>0.09568190000000001</c:v>
                </c:pt>
                <c:pt idx="14">
                  <c:v>0.10820900000000001</c:v>
                </c:pt>
                <c:pt idx="15">
                  <c:v>0.11777270000000002</c:v>
                </c:pt>
                <c:pt idx="16">
                  <c:v>0.13470000000000001</c:v>
                </c:pt>
                <c:pt idx="17">
                  <c:v>0.1487088</c:v>
                </c:pt>
                <c:pt idx="18">
                  <c:v>0.16101140000000003</c:v>
                </c:pt>
                <c:pt idx="19">
                  <c:v>0.17035060000000002</c:v>
                </c:pt>
                <c:pt idx="20">
                  <c:v>0.18884940000000003</c:v>
                </c:pt>
                <c:pt idx="21">
                  <c:v>0.198458</c:v>
                </c:pt>
                <c:pt idx="22">
                  <c:v>0.20721350000000002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'EXPT-96mm_sd_50mmZi (T2)'!$D$64:$D$118</c:f>
              <c:numCache>
                <c:formatCode>General</c:formatCode>
                <c:ptCount val="55"/>
                <c:pt idx="0">
                  <c:v>0.011629892493798085</c:v>
                </c:pt>
                <c:pt idx="1">
                  <c:v>0.02325978498759617</c:v>
                </c:pt>
                <c:pt idx="2">
                  <c:v>0.03488967748139425</c:v>
                </c:pt>
                <c:pt idx="3">
                  <c:v>0.04651956997519234</c:v>
                </c:pt>
                <c:pt idx="4">
                  <c:v>0.05814946246899043</c:v>
                </c:pt>
                <c:pt idx="5">
                  <c:v>0.0697793549627885</c:v>
                </c:pt>
                <c:pt idx="6">
                  <c:v>0.08140924745658659</c:v>
                </c:pt>
                <c:pt idx="7">
                  <c:v>0.09303913995038468</c:v>
                </c:pt>
                <c:pt idx="8">
                  <c:v>0.10466903244418276</c:v>
                </c:pt>
                <c:pt idx="9">
                  <c:v>0.11629892493798086</c:v>
                </c:pt>
                <c:pt idx="10">
                  <c:v>0.23259784987596172</c:v>
                </c:pt>
                <c:pt idx="11">
                  <c:v>0.3488967748139425</c:v>
                </c:pt>
                <c:pt idx="12">
                  <c:v>0.46519569975192343</c:v>
                </c:pt>
                <c:pt idx="13">
                  <c:v>0.5814946246899042</c:v>
                </c:pt>
                <c:pt idx="14">
                  <c:v>0.697793549627885</c:v>
                </c:pt>
                <c:pt idx="15">
                  <c:v>0.814092474565866</c:v>
                </c:pt>
                <c:pt idx="16">
                  <c:v>0.9303913995038469</c:v>
                </c:pt>
                <c:pt idx="17">
                  <c:v>1.0466903244418275</c:v>
                </c:pt>
                <c:pt idx="18">
                  <c:v>1.1629892493798084</c:v>
                </c:pt>
                <c:pt idx="19">
                  <c:v>2.325978498759617</c:v>
                </c:pt>
                <c:pt idx="20">
                  <c:v>3.4889677481394257</c:v>
                </c:pt>
                <c:pt idx="21">
                  <c:v>4.651956997519234</c:v>
                </c:pt>
                <c:pt idx="22">
                  <c:v>5.8149462468990425</c:v>
                </c:pt>
                <c:pt idx="23">
                  <c:v>6.977935496278851</c:v>
                </c:pt>
                <c:pt idx="24">
                  <c:v>8.140924745658658</c:v>
                </c:pt>
                <c:pt idx="25">
                  <c:v>9.303913995038467</c:v>
                </c:pt>
                <c:pt idx="26">
                  <c:v>10.466903244418276</c:v>
                </c:pt>
                <c:pt idx="27">
                  <c:v>11.629892493798085</c:v>
                </c:pt>
                <c:pt idx="28">
                  <c:v>23.25978498759617</c:v>
                </c:pt>
                <c:pt idx="29">
                  <c:v>34.88967748139426</c:v>
                </c:pt>
                <c:pt idx="30">
                  <c:v>46.51956997519234</c:v>
                </c:pt>
                <c:pt idx="31">
                  <c:v>58.14946246899043</c:v>
                </c:pt>
                <c:pt idx="32">
                  <c:v>69.77935496278852</c:v>
                </c:pt>
                <c:pt idx="33">
                  <c:v>81.4092474565866</c:v>
                </c:pt>
                <c:pt idx="34">
                  <c:v>93.03913995038468</c:v>
                </c:pt>
                <c:pt idx="35">
                  <c:v>104.66903244418278</c:v>
                </c:pt>
                <c:pt idx="36">
                  <c:v>116.29892493798086</c:v>
                </c:pt>
                <c:pt idx="37">
                  <c:v>232.5978498759617</c:v>
                </c:pt>
                <c:pt idx="38">
                  <c:v>348.89677481394256</c:v>
                </c:pt>
                <c:pt idx="39">
                  <c:v>465.1956997519234</c:v>
                </c:pt>
                <c:pt idx="40">
                  <c:v>581.4946246899043</c:v>
                </c:pt>
                <c:pt idx="41">
                  <c:v>697.7935496278851</c:v>
                </c:pt>
                <c:pt idx="42">
                  <c:v>814.0924745658659</c:v>
                </c:pt>
                <c:pt idx="43">
                  <c:v>930.3913995038469</c:v>
                </c:pt>
                <c:pt idx="44">
                  <c:v>1046.6903244418274</c:v>
                </c:pt>
                <c:pt idx="45">
                  <c:v>1162.9892493798086</c:v>
                </c:pt>
                <c:pt idx="46">
                  <c:v>2325.978498759617</c:v>
                </c:pt>
                <c:pt idx="47">
                  <c:v>3488.9677481394247</c:v>
                </c:pt>
                <c:pt idx="48">
                  <c:v>4651.956997519234</c:v>
                </c:pt>
                <c:pt idx="49">
                  <c:v>5814.946246899042</c:v>
                </c:pt>
                <c:pt idx="50">
                  <c:v>6977.935496278849</c:v>
                </c:pt>
                <c:pt idx="51">
                  <c:v>8140.92474565866</c:v>
                </c:pt>
                <c:pt idx="52">
                  <c:v>9303.913995038469</c:v>
                </c:pt>
                <c:pt idx="53">
                  <c:v>10466.903244418278</c:v>
                </c:pt>
                <c:pt idx="54">
                  <c:v>11629.892493798085</c:v>
                </c:pt>
              </c:numCache>
            </c:numRef>
          </c:xVal>
          <c:yVal>
            <c:numRef>
              <c:f>'EXPT-96mm_sd_50mmZi (T2)'!$G$64:$G$118</c:f>
              <c:numCache>
                <c:formatCode>General</c:formatCode>
                <c:ptCount val="55"/>
                <c:pt idx="0">
                  <c:v>0.00100848233398238</c:v>
                </c:pt>
                <c:pt idx="1">
                  <c:v>0.000994325886578254</c:v>
                </c:pt>
                <c:pt idx="2">
                  <c:v>0.000979094500359745</c:v>
                </c:pt>
                <c:pt idx="3">
                  <c:v>0.000962853558660436</c:v>
                </c:pt>
                <c:pt idx="4">
                  <c:v>0.000945386189007311</c:v>
                </c:pt>
                <c:pt idx="5">
                  <c:v>0.000926236441846837</c:v>
                </c:pt>
                <c:pt idx="6">
                  <c:v>0.000906495090816785</c:v>
                </c:pt>
                <c:pt idx="7">
                  <c:v>0.000884259167946958</c:v>
                </c:pt>
                <c:pt idx="8">
                  <c:v>0.00086334023389939</c:v>
                </c:pt>
                <c:pt idx="9">
                  <c:v>0.000840284417573956</c:v>
                </c:pt>
                <c:pt idx="10">
                  <c:v>0.000580194670328631</c:v>
                </c:pt>
                <c:pt idx="11">
                  <c:v>0.000314928334774446</c:v>
                </c:pt>
                <c:pt idx="12">
                  <c:v>0.000123257029142631</c:v>
                </c:pt>
                <c:pt idx="13">
                  <c:v>0.0000423351921750492</c:v>
                </c:pt>
                <c:pt idx="14">
                  <c:v>0.0000723784950160608</c:v>
                </c:pt>
                <c:pt idx="15">
                  <c:v>0.000167906170220628</c:v>
                </c:pt>
                <c:pt idx="16">
                  <c:v>0.000278636067007785</c:v>
                </c:pt>
                <c:pt idx="17">
                  <c:v>0.000353074779256313</c:v>
                </c:pt>
                <c:pt idx="18">
                  <c:v>0.000370882879551079</c:v>
                </c:pt>
                <c:pt idx="19">
                  <c:v>0.000308789177102283</c:v>
                </c:pt>
                <c:pt idx="20">
                  <c:v>0.000272247122275445</c:v>
                </c:pt>
                <c:pt idx="21">
                  <c:v>0.000267719275735457</c:v>
                </c:pt>
                <c:pt idx="22">
                  <c:v>0.000285310622677207</c:v>
                </c:pt>
                <c:pt idx="23">
                  <c:v>0.000324955992701531</c:v>
                </c:pt>
                <c:pt idx="24">
                  <c:v>0.000355525313094843</c:v>
                </c:pt>
                <c:pt idx="25">
                  <c:v>0.000335909332948252</c:v>
                </c:pt>
                <c:pt idx="26">
                  <c:v>0.000293180470053661</c:v>
                </c:pt>
                <c:pt idx="27">
                  <c:v>0.000276493481657266</c:v>
                </c:pt>
                <c:pt idx="28">
                  <c:v>0.000356622702988694</c:v>
                </c:pt>
                <c:pt idx="29">
                  <c:v>0.00040676385140455</c:v>
                </c:pt>
                <c:pt idx="30">
                  <c:v>0.000452341575583004</c:v>
                </c:pt>
                <c:pt idx="31">
                  <c:v>0.000552388625764255</c:v>
                </c:pt>
                <c:pt idx="32">
                  <c:v>0.000666550160532477</c:v>
                </c:pt>
                <c:pt idx="33">
                  <c:v>0.00078454481858115</c:v>
                </c:pt>
                <c:pt idx="34">
                  <c:v>0.000979985381867141</c:v>
                </c:pt>
                <c:pt idx="35">
                  <c:v>0.00113163415515183</c:v>
                </c:pt>
                <c:pt idx="36">
                  <c:v>0.00140460596797576</c:v>
                </c:pt>
                <c:pt idx="37">
                  <c:v>0.00479420330177807</c:v>
                </c:pt>
                <c:pt idx="38">
                  <c:v>0.0107256211677026</c:v>
                </c:pt>
                <c:pt idx="39">
                  <c:v>0.0188463675267425</c:v>
                </c:pt>
                <c:pt idx="40">
                  <c:v>0.027820107444727</c:v>
                </c:pt>
                <c:pt idx="41">
                  <c:v>0.0396798015109969</c:v>
                </c:pt>
                <c:pt idx="42">
                  <c:v>0.0513336892486068</c:v>
                </c:pt>
                <c:pt idx="43">
                  <c:v>0.0722158205057423</c:v>
                </c:pt>
                <c:pt idx="44">
                  <c:v>0.0928573414574907</c:v>
                </c:pt>
                <c:pt idx="45">
                  <c:v>0.114845080160213</c:v>
                </c:pt>
                <c:pt idx="46">
                  <c:v>0.476848159708767</c:v>
                </c:pt>
                <c:pt idx="47">
                  <c:v>1.07156950618426</c:v>
                </c:pt>
                <c:pt idx="48">
                  <c:v>1.96632191622425</c:v>
                </c:pt>
                <c:pt idx="49">
                  <c:v>2.97490975176479</c:v>
                </c:pt>
                <c:pt idx="50">
                  <c:v>4.34298052565145</c:v>
                </c:pt>
                <c:pt idx="51">
                  <c:v>6.19185110069333</c:v>
                </c:pt>
                <c:pt idx="52">
                  <c:v>8.41661748153283</c:v>
                </c:pt>
                <c:pt idx="53">
                  <c:v>9.96478706429998</c:v>
                </c:pt>
                <c:pt idx="54">
                  <c:v>13.504804110371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 w cav'!$N$10:$N$37</c:f>
              <c:numCache>
                <c:formatCode>0.00E+00</c:formatCode>
                <c:ptCount val="28"/>
                <c:pt idx="0">
                  <c:v>6288.106277766393</c:v>
                </c:pt>
                <c:pt idx="1">
                  <c:v>7493.620430840165</c:v>
                </c:pt>
                <c:pt idx="2">
                  <c:v>9815.224006659837</c:v>
                </c:pt>
                <c:pt idx="3">
                  <c:v>11143.69716393443</c:v>
                </c:pt>
                <c:pt idx="4">
                  <c:v>12674.23581762295</c:v>
                </c:pt>
                <c:pt idx="5">
                  <c:v>15352.67846157787</c:v>
                </c:pt>
                <c:pt idx="6">
                  <c:v>24002.801414446723</c:v>
                </c:pt>
                <c:pt idx="7">
                  <c:v>29596.14632581967</c:v>
                </c:pt>
                <c:pt idx="8">
                  <c:v>35391.556733606565</c:v>
                </c:pt>
                <c:pt idx="9">
                  <c:v>44170.65766290985</c:v>
                </c:pt>
                <c:pt idx="10">
                  <c:v>47635.86596311476</c:v>
                </c:pt>
                <c:pt idx="11">
                  <c:v>54192.24643186475</c:v>
                </c:pt>
                <c:pt idx="12">
                  <c:v>60370.29150307377</c:v>
                </c:pt>
                <c:pt idx="13">
                  <c:v>67433.98534579918</c:v>
                </c:pt>
                <c:pt idx="14">
                  <c:v>71827.83507633196</c:v>
                </c:pt>
                <c:pt idx="15">
                  <c:v>76006.72151280737</c:v>
                </c:pt>
                <c:pt idx="16">
                  <c:v>79549.31659887296</c:v>
                </c:pt>
                <c:pt idx="17">
                  <c:v>86114.29559938525</c:v>
                </c:pt>
                <c:pt idx="18">
                  <c:v>90112.61286885246</c:v>
                </c:pt>
                <c:pt idx="19">
                  <c:v>92649.17973872951</c:v>
                </c:pt>
                <c:pt idx="20">
                  <c:v>97550.34284323773</c:v>
                </c:pt>
                <c:pt idx="21">
                  <c:v>99012.09324282789</c:v>
                </c:pt>
                <c:pt idx="22">
                  <c:v>101892.60138319673</c:v>
                </c:pt>
                <c:pt idx="23">
                  <c:v>107094.71309938526</c:v>
                </c:pt>
                <c:pt idx="24">
                  <c:v>109889.23592213116</c:v>
                </c:pt>
                <c:pt idx="25">
                  <c:v>113586.60457991803</c:v>
                </c:pt>
                <c:pt idx="26">
                  <c:v>117197.98792008196</c:v>
                </c:pt>
                <c:pt idx="27">
                  <c:v>119734.55478995902</c:v>
                </c:pt>
              </c:numCache>
            </c:numRef>
          </c:xVal>
          <c:yVal>
            <c:numRef>
              <c:f>'EXPT-96mm_sd_50mmZi (T2) w cav'!$O$10:$O$37</c:f>
              <c:numCache>
                <c:formatCode>General</c:formatCode>
                <c:ptCount val="28"/>
                <c:pt idx="0">
                  <c:v>55.83930055999254</c:v>
                </c:pt>
                <c:pt idx="1">
                  <c:v>37.652551624014436</c:v>
                </c:pt>
                <c:pt idx="2">
                  <c:v>22.13577576708902</c:v>
                </c:pt>
                <c:pt idx="3">
                  <c:v>17.346369614956846</c:v>
                </c:pt>
                <c:pt idx="4">
                  <c:v>14.18500360032046</c:v>
                </c:pt>
                <c:pt idx="5">
                  <c:v>10.4701252467132</c:v>
                </c:pt>
                <c:pt idx="6">
                  <c:v>6.176999121375892</c:v>
                </c:pt>
                <c:pt idx="7">
                  <c:v>5.065170895127875</c:v>
                </c:pt>
                <c:pt idx="8">
                  <c:v>4.616486499311469</c:v>
                </c:pt>
                <c:pt idx="9">
                  <c:v>4.121600754770129</c:v>
                </c:pt>
                <c:pt idx="10">
                  <c:v>4.042891619166539</c:v>
                </c:pt>
                <c:pt idx="11">
                  <c:v>4.105014430886555</c:v>
                </c:pt>
                <c:pt idx="12">
                  <c:v>4.061042780358362</c:v>
                </c:pt>
                <c:pt idx="13">
                  <c:v>3.967653158286658</c:v>
                </c:pt>
                <c:pt idx="14">
                  <c:v>4.008141689071769</c:v>
                </c:pt>
                <c:pt idx="15">
                  <c:v>3.9668155068361663</c:v>
                </c:pt>
                <c:pt idx="16">
                  <c:v>4.316966797669014</c:v>
                </c:pt>
                <c:pt idx="17">
                  <c:v>4.102522766915215</c:v>
                </c:pt>
                <c:pt idx="18">
                  <c:v>4.069844970382308</c:v>
                </c:pt>
                <c:pt idx="19">
                  <c:v>4.146420692292827</c:v>
                </c:pt>
                <c:pt idx="20">
                  <c:v>4.252733524348768</c:v>
                </c:pt>
                <c:pt idx="21">
                  <c:v>4.408350353506888</c:v>
                </c:pt>
                <c:pt idx="22">
                  <c:v>4.40460959753586</c:v>
                </c:pt>
                <c:pt idx="23">
                  <c:v>4.504824661931246</c:v>
                </c:pt>
                <c:pt idx="24">
                  <c:v>4.548378115560017</c:v>
                </c:pt>
                <c:pt idx="25">
                  <c:v>4.617871573663756</c:v>
                </c:pt>
                <c:pt idx="26">
                  <c:v>4.659919186548754</c:v>
                </c:pt>
                <c:pt idx="27">
                  <c:v>4.565088791366009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 w cav'!$N$10:$N$37</c:f>
              <c:numCache>
                <c:formatCode>0.00E+00</c:formatCode>
                <c:ptCount val="28"/>
                <c:pt idx="0">
                  <c:v>6288.106277766393</c:v>
                </c:pt>
                <c:pt idx="1">
                  <c:v>7493.620430840165</c:v>
                </c:pt>
                <c:pt idx="2">
                  <c:v>9815.224006659837</c:v>
                </c:pt>
                <c:pt idx="3">
                  <c:v>11143.69716393443</c:v>
                </c:pt>
                <c:pt idx="4">
                  <c:v>12674.23581762295</c:v>
                </c:pt>
                <c:pt idx="5">
                  <c:v>15352.67846157787</c:v>
                </c:pt>
                <c:pt idx="6">
                  <c:v>24002.801414446723</c:v>
                </c:pt>
                <c:pt idx="7">
                  <c:v>29596.14632581967</c:v>
                </c:pt>
                <c:pt idx="8">
                  <c:v>35391.556733606565</c:v>
                </c:pt>
                <c:pt idx="9">
                  <c:v>44170.65766290985</c:v>
                </c:pt>
                <c:pt idx="10">
                  <c:v>47635.86596311476</c:v>
                </c:pt>
                <c:pt idx="11">
                  <c:v>54192.24643186475</c:v>
                </c:pt>
                <c:pt idx="12">
                  <c:v>60370.29150307377</c:v>
                </c:pt>
                <c:pt idx="13">
                  <c:v>67433.98534579918</c:v>
                </c:pt>
                <c:pt idx="14">
                  <c:v>71827.83507633196</c:v>
                </c:pt>
                <c:pt idx="15">
                  <c:v>76006.72151280737</c:v>
                </c:pt>
                <c:pt idx="16">
                  <c:v>79549.31659887296</c:v>
                </c:pt>
                <c:pt idx="17">
                  <c:v>86114.29559938525</c:v>
                </c:pt>
                <c:pt idx="18">
                  <c:v>90112.61286885246</c:v>
                </c:pt>
                <c:pt idx="19">
                  <c:v>92649.17973872951</c:v>
                </c:pt>
                <c:pt idx="20">
                  <c:v>97550.34284323773</c:v>
                </c:pt>
                <c:pt idx="21">
                  <c:v>99012.09324282789</c:v>
                </c:pt>
                <c:pt idx="22">
                  <c:v>101892.60138319673</c:v>
                </c:pt>
                <c:pt idx="23">
                  <c:v>107094.71309938526</c:v>
                </c:pt>
                <c:pt idx="24">
                  <c:v>109889.23592213116</c:v>
                </c:pt>
                <c:pt idx="25">
                  <c:v>113586.60457991803</c:v>
                </c:pt>
                <c:pt idx="26">
                  <c:v>117197.98792008196</c:v>
                </c:pt>
                <c:pt idx="27">
                  <c:v>119734.55478995902</c:v>
                </c:pt>
              </c:numCache>
            </c:numRef>
          </c:xVal>
          <c:yVal>
            <c:numRef>
              <c:f>'EXPT-96mm_sd_50mmZi (T2) w cav'!$P$10:$P$37</c:f>
              <c:numCache>
                <c:formatCode>General</c:formatCode>
                <c:ptCount val="28"/>
                <c:pt idx="0">
                  <c:v>55.67412705642768</c:v>
                </c:pt>
                <c:pt idx="1">
                  <c:v>37.63869951472131</c:v>
                </c:pt>
                <c:pt idx="2">
                  <c:v>22.10775579776359</c:v>
                </c:pt>
                <c:pt idx="3">
                  <c:v>17.353262212154842</c:v>
                </c:pt>
                <c:pt idx="4">
                  <c:v>14.174072037912874</c:v>
                </c:pt>
                <c:pt idx="5">
                  <c:v>10.467782281623023</c:v>
                </c:pt>
                <c:pt idx="6">
                  <c:v>6.176539295138569</c:v>
                </c:pt>
                <c:pt idx="7">
                  <c:v>5.059447538184228</c:v>
                </c:pt>
                <c:pt idx="8">
                  <c:v>4.611764820991354</c:v>
                </c:pt>
                <c:pt idx="9">
                  <c:v>4.117321127550497</c:v>
                </c:pt>
                <c:pt idx="10">
                  <c:v>4.040979738808257</c:v>
                </c:pt>
                <c:pt idx="11">
                  <c:v>4.102041133873998</c:v>
                </c:pt>
                <c:pt idx="12">
                  <c:v>4.057733639817376</c:v>
                </c:pt>
                <c:pt idx="13">
                  <c:v>3.9752817318351146</c:v>
                </c:pt>
                <c:pt idx="14">
                  <c:v>4.004452425583433</c:v>
                </c:pt>
                <c:pt idx="15">
                  <c:v>3.9663557086286514</c:v>
                </c:pt>
                <c:pt idx="16">
                  <c:v>4.315387804692544</c:v>
                </c:pt>
                <c:pt idx="17">
                  <c:v>4.103199882323346</c:v>
                </c:pt>
                <c:pt idx="18">
                  <c:v>4.069310531665556</c:v>
                </c:pt>
                <c:pt idx="19">
                  <c:v>4.1458609954614705</c:v>
                </c:pt>
                <c:pt idx="20">
                  <c:v>4.252063362045737</c:v>
                </c:pt>
                <c:pt idx="21">
                  <c:v>4.407329472372392</c:v>
                </c:pt>
                <c:pt idx="22">
                  <c:v>4.401584026971875</c:v>
                </c:pt>
                <c:pt idx="23">
                  <c:v>4.504061922034454</c:v>
                </c:pt>
                <c:pt idx="24">
                  <c:v>4.547041155952387</c:v>
                </c:pt>
                <c:pt idx="25">
                  <c:v>4.617212032691994</c:v>
                </c:pt>
                <c:pt idx="26">
                  <c:v>4.659658802536565</c:v>
                </c:pt>
                <c:pt idx="27">
                  <c:v>4.564988463136554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 w cav'!$N$10:$N$37</c:f>
              <c:numCache>
                <c:formatCode>0.00E+00</c:formatCode>
                <c:ptCount val="28"/>
                <c:pt idx="0">
                  <c:v>6288.106277766393</c:v>
                </c:pt>
                <c:pt idx="1">
                  <c:v>7493.620430840165</c:v>
                </c:pt>
                <c:pt idx="2">
                  <c:v>9815.224006659837</c:v>
                </c:pt>
                <c:pt idx="3">
                  <c:v>11143.69716393443</c:v>
                </c:pt>
                <c:pt idx="4">
                  <c:v>12674.23581762295</c:v>
                </c:pt>
                <c:pt idx="5">
                  <c:v>15352.67846157787</c:v>
                </c:pt>
                <c:pt idx="6">
                  <c:v>24002.801414446723</c:v>
                </c:pt>
                <c:pt idx="7">
                  <c:v>29596.14632581967</c:v>
                </c:pt>
                <c:pt idx="8">
                  <c:v>35391.556733606565</c:v>
                </c:pt>
                <c:pt idx="9">
                  <c:v>44170.65766290985</c:v>
                </c:pt>
                <c:pt idx="10">
                  <c:v>47635.86596311476</c:v>
                </c:pt>
                <c:pt idx="11">
                  <c:v>54192.24643186475</c:v>
                </c:pt>
                <c:pt idx="12">
                  <c:v>60370.29150307377</c:v>
                </c:pt>
                <c:pt idx="13">
                  <c:v>67433.98534579918</c:v>
                </c:pt>
                <c:pt idx="14">
                  <c:v>71827.83507633196</c:v>
                </c:pt>
                <c:pt idx="15">
                  <c:v>76006.72151280737</c:v>
                </c:pt>
                <c:pt idx="16">
                  <c:v>79549.31659887296</c:v>
                </c:pt>
                <c:pt idx="17">
                  <c:v>86114.29559938525</c:v>
                </c:pt>
                <c:pt idx="18">
                  <c:v>90112.61286885246</c:v>
                </c:pt>
                <c:pt idx="19">
                  <c:v>92649.17973872951</c:v>
                </c:pt>
                <c:pt idx="20">
                  <c:v>97550.34284323773</c:v>
                </c:pt>
                <c:pt idx="21">
                  <c:v>99012.09324282789</c:v>
                </c:pt>
                <c:pt idx="22">
                  <c:v>101892.60138319673</c:v>
                </c:pt>
                <c:pt idx="23">
                  <c:v>107094.71309938526</c:v>
                </c:pt>
                <c:pt idx="24">
                  <c:v>109889.23592213116</c:v>
                </c:pt>
                <c:pt idx="25">
                  <c:v>113586.60457991803</c:v>
                </c:pt>
                <c:pt idx="26">
                  <c:v>117197.98792008196</c:v>
                </c:pt>
                <c:pt idx="27">
                  <c:v>119734.55478995902</c:v>
                </c:pt>
              </c:numCache>
            </c:numRef>
          </c:xVal>
          <c:yVal>
            <c:numRef>
              <c:f>'EXPT-96mm_sd_50mmZi (T2) w cav'!$Q$10:$Q$37</c:f>
              <c:numCache>
                <c:formatCode>General</c:formatCode>
                <c:ptCount val="28"/>
                <c:pt idx="0">
                  <c:v>35.61602766901296</c:v>
                </c:pt>
                <c:pt idx="1">
                  <c:v>25.3881278985768</c:v>
                </c:pt>
                <c:pt idx="2">
                  <c:v>15.8210123711969</c:v>
                </c:pt>
                <c:pt idx="3">
                  <c:v>12.740398059784168</c:v>
                </c:pt>
                <c:pt idx="4">
                  <c:v>10.534604551860918</c:v>
                </c:pt>
                <c:pt idx="5">
                  <c:v>7.917107026391105</c:v>
                </c:pt>
                <c:pt idx="6">
                  <c:v>4.7478510695108875</c:v>
                </c:pt>
                <c:pt idx="7">
                  <c:v>3.936638966952001</c:v>
                </c:pt>
                <c:pt idx="8">
                  <c:v>3.493225105579266</c:v>
                </c:pt>
                <c:pt idx="9">
                  <c:v>3.050574709370118</c:v>
                </c:pt>
                <c:pt idx="10">
                  <c:v>2.9651252529683862</c:v>
                </c:pt>
                <c:pt idx="11">
                  <c:v>2.918588175349753</c:v>
                </c:pt>
                <c:pt idx="12">
                  <c:v>2.8320200693225828</c:v>
                </c:pt>
                <c:pt idx="13">
                  <c:v>2.7158435505453724</c:v>
                </c:pt>
                <c:pt idx="14">
                  <c:v>2.707138292341624</c:v>
                </c:pt>
                <c:pt idx="15">
                  <c:v>2.6313174363877834</c:v>
                </c:pt>
                <c:pt idx="16">
                  <c:v>2.7474342104920093</c:v>
                </c:pt>
                <c:pt idx="17">
                  <c:v>2.588324803622175</c:v>
                </c:pt>
                <c:pt idx="18">
                  <c:v>2.5592815935570328</c:v>
                </c:pt>
                <c:pt idx="19">
                  <c:v>2.5614926980200927</c:v>
                </c:pt>
                <c:pt idx="20">
                  <c:v>2.5614779471528086</c:v>
                </c:pt>
                <c:pt idx="21">
                  <c:v>2.6129117270349282</c:v>
                </c:pt>
                <c:pt idx="22">
                  <c:v>2.5761156617628505</c:v>
                </c:pt>
                <c:pt idx="23">
                  <c:v>2.5790131423834706</c:v>
                </c:pt>
                <c:pt idx="24">
                  <c:v>2.5752495146098613</c:v>
                </c:pt>
                <c:pt idx="25">
                  <c:v>2.5657416064689453</c:v>
                </c:pt>
                <c:pt idx="26">
                  <c:v>2.555619629716025</c:v>
                </c:pt>
                <c:pt idx="27">
                  <c:v>2.4860797802456527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 w cav'!$N$10:$N$37</c:f>
              <c:numCache>
                <c:formatCode>0.00E+00</c:formatCode>
                <c:ptCount val="28"/>
                <c:pt idx="0">
                  <c:v>6288.106277766393</c:v>
                </c:pt>
                <c:pt idx="1">
                  <c:v>7493.620430840165</c:v>
                </c:pt>
                <c:pt idx="2">
                  <c:v>9815.224006659837</c:v>
                </c:pt>
                <c:pt idx="3">
                  <c:v>11143.69716393443</c:v>
                </c:pt>
                <c:pt idx="4">
                  <c:v>12674.23581762295</c:v>
                </c:pt>
                <c:pt idx="5">
                  <c:v>15352.67846157787</c:v>
                </c:pt>
                <c:pt idx="6">
                  <c:v>24002.801414446723</c:v>
                </c:pt>
                <c:pt idx="7">
                  <c:v>29596.14632581967</c:v>
                </c:pt>
                <c:pt idx="8">
                  <c:v>35391.556733606565</c:v>
                </c:pt>
                <c:pt idx="9">
                  <c:v>44170.65766290985</c:v>
                </c:pt>
                <c:pt idx="10">
                  <c:v>47635.86596311476</c:v>
                </c:pt>
                <c:pt idx="11">
                  <c:v>54192.24643186475</c:v>
                </c:pt>
                <c:pt idx="12">
                  <c:v>60370.29150307377</c:v>
                </c:pt>
                <c:pt idx="13">
                  <c:v>67433.98534579918</c:v>
                </c:pt>
                <c:pt idx="14">
                  <c:v>71827.83507633196</c:v>
                </c:pt>
                <c:pt idx="15">
                  <c:v>76006.72151280737</c:v>
                </c:pt>
                <c:pt idx="16">
                  <c:v>79549.31659887296</c:v>
                </c:pt>
                <c:pt idx="17">
                  <c:v>86114.29559938525</c:v>
                </c:pt>
                <c:pt idx="18">
                  <c:v>90112.61286885246</c:v>
                </c:pt>
                <c:pt idx="19">
                  <c:v>92649.17973872951</c:v>
                </c:pt>
                <c:pt idx="20">
                  <c:v>97550.34284323773</c:v>
                </c:pt>
                <c:pt idx="21">
                  <c:v>99012.09324282789</c:v>
                </c:pt>
                <c:pt idx="22">
                  <c:v>101892.60138319673</c:v>
                </c:pt>
                <c:pt idx="23">
                  <c:v>107094.71309938526</c:v>
                </c:pt>
                <c:pt idx="24">
                  <c:v>109889.23592213116</c:v>
                </c:pt>
                <c:pt idx="25">
                  <c:v>113586.60457991803</c:v>
                </c:pt>
                <c:pt idx="26">
                  <c:v>117197.98792008196</c:v>
                </c:pt>
                <c:pt idx="27">
                  <c:v>119734.55478995902</c:v>
                </c:pt>
              </c:numCache>
            </c:numRef>
          </c:xVal>
          <c:yVal>
            <c:numRef>
              <c:f>'EXPT-96mm_sd_50mmZi (T2) w cav'!$T$10:$T$37</c:f>
              <c:numCache>
                <c:formatCode>General</c:formatCode>
                <c:ptCount val="28"/>
                <c:pt idx="0">
                  <c:v>17.688700141815286</c:v>
                </c:pt>
                <c:pt idx="1">
                  <c:v>12.609013720828168</c:v>
                </c:pt>
                <c:pt idx="2">
                  <c:v>7.857505794154941</c:v>
                </c:pt>
                <c:pt idx="3">
                  <c:v>6.327518696391807</c:v>
                </c:pt>
                <c:pt idx="4">
                  <c:v>5.2320113506817245</c:v>
                </c:pt>
                <c:pt idx="5">
                  <c:v>3.932031204657142</c:v>
                </c:pt>
                <c:pt idx="6">
                  <c:v>2.3580202336725824</c:v>
                </c:pt>
                <c:pt idx="7">
                  <c:v>1.9551317429367112</c:v>
                </c:pt>
                <c:pt idx="8">
                  <c:v>1.7349102486859425</c:v>
                </c:pt>
                <c:pt idx="9">
                  <c:v>1.515067929408669</c:v>
                </c:pt>
                <c:pt idx="10">
                  <c:v>1.472629456886749</c:v>
                </c:pt>
                <c:pt idx="11">
                  <c:v>1.4495168172874549</c:v>
                </c:pt>
                <c:pt idx="12">
                  <c:v>1.4065227674290606</c:v>
                </c:pt>
                <c:pt idx="13">
                  <c:v>1.348823699378359</c:v>
                </c:pt>
                <c:pt idx="14">
                  <c:v>1.3445002328914675</c:v>
                </c:pt>
                <c:pt idx="15">
                  <c:v>1.3068438047819926</c:v>
                </c:pt>
                <c:pt idx="16">
                  <c:v>1.3645132006408565</c:v>
                </c:pt>
                <c:pt idx="17">
                  <c:v>1.2854915137189533</c:v>
                </c:pt>
                <c:pt idx="18">
                  <c:v>1.2710672034401003</c:v>
                </c:pt>
                <c:pt idx="19">
                  <c:v>1.272165348471679</c:v>
                </c:pt>
                <c:pt idx="20">
                  <c:v>1.2721580224534423</c:v>
                </c:pt>
                <c:pt idx="21">
                  <c:v>1.297702609231897</c:v>
                </c:pt>
                <c:pt idx="22">
                  <c:v>1.2794278434145196</c:v>
                </c:pt>
                <c:pt idx="23">
                  <c:v>1.2808668771647507</c:v>
                </c:pt>
                <c:pt idx="24">
                  <c:v>1.2789976714309876</c:v>
                </c:pt>
                <c:pt idx="25">
                  <c:v>1.2742755688528016</c:v>
                </c:pt>
                <c:pt idx="26">
                  <c:v>1.2692484890984639</c:v>
                </c:pt>
                <c:pt idx="27">
                  <c:v>1.2347115228590033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(T2) w cav'!$B$64:$B$118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'EXPT-96mm_sd_50mmZi (T2) w cav'!$I$64:$I$118</c:f>
              <c:numCache>
                <c:formatCode>0.00E+00</c:formatCode>
                <c:ptCount val="55"/>
                <c:pt idx="0">
                  <c:v>131843601.80415781</c:v>
                </c:pt>
                <c:pt idx="1">
                  <c:v>32903167.733787637</c:v>
                </c:pt>
                <c:pt idx="2">
                  <c:v>14597454.313917732</c:v>
                </c:pt>
                <c:pt idx="3">
                  <c:v>8196056.604745202</c:v>
                </c:pt>
                <c:pt idx="4">
                  <c:v>5235682.965675891</c:v>
                </c:pt>
                <c:pt idx="5">
                  <c:v>3628963.1657921774</c:v>
                </c:pt>
                <c:pt idx="6">
                  <c:v>2660994.3087998144</c:v>
                </c:pt>
                <c:pt idx="7">
                  <c:v>2033283.7894202233</c:v>
                </c:pt>
                <c:pt idx="8">
                  <c:v>1603298.3480972901</c:v>
                </c:pt>
                <c:pt idx="9">
                  <c:v>1295995.9133954193</c:v>
                </c:pt>
                <c:pt idx="10">
                  <c:v>316701.68365138053</c:v>
                </c:pt>
                <c:pt idx="11">
                  <c:v>137039.69495540898</c:v>
                </c:pt>
                <c:pt idx="12">
                  <c:v>74744.9437757399</c:v>
                </c:pt>
                <c:pt idx="13">
                  <c:v>46191.253490263145</c:v>
                </c:pt>
                <c:pt idx="14">
                  <c:v>30841.633308164448</c:v>
                </c:pt>
                <c:pt idx="15">
                  <c:v>21690.597949573126</c:v>
                </c:pt>
                <c:pt idx="16">
                  <c:v>15824.683006075573</c:v>
                </c:pt>
                <c:pt idx="17">
                  <c:v>11858.30804249183</c:v>
                </c:pt>
                <c:pt idx="18">
                  <c:v>9065.03355202371</c:v>
                </c:pt>
                <c:pt idx="19">
                  <c:v>916.1187293355059</c:v>
                </c:pt>
                <c:pt idx="20">
                  <c:v>84.63582641772439</c:v>
                </c:pt>
                <c:pt idx="21">
                  <c:v>90.54486983215861</c:v>
                </c:pt>
                <c:pt idx="22">
                  <c:v>147.51685945513634</c:v>
                </c:pt>
                <c:pt idx="23">
                  <c:v>133.15920577098936</c:v>
                </c:pt>
                <c:pt idx="24">
                  <c:v>83.05168350424469</c:v>
                </c:pt>
                <c:pt idx="25">
                  <c:v>45.76544512181834</c:v>
                </c:pt>
                <c:pt idx="26">
                  <c:v>35.40047400978346</c:v>
                </c:pt>
                <c:pt idx="27">
                  <c:v>38.07320577186007</c:v>
                </c:pt>
                <c:pt idx="28">
                  <c:v>10.66138638900159</c:v>
                </c:pt>
                <c:pt idx="29">
                  <c:v>5.599458874366451</c:v>
                </c:pt>
                <c:pt idx="30">
                  <c:v>3.734767032195809</c:v>
                </c:pt>
                <c:pt idx="31">
                  <c:v>2.9010147350333155</c:v>
                </c:pt>
                <c:pt idx="32">
                  <c:v>2.4473205098206363</c:v>
                </c:pt>
                <c:pt idx="33">
                  <c:v>2.2371423434878173</c:v>
                </c:pt>
                <c:pt idx="34">
                  <c:v>2.024245805743287</c:v>
                </c:pt>
                <c:pt idx="35">
                  <c:v>1.9267831471462966</c:v>
                </c:pt>
                <c:pt idx="36">
                  <c:v>1.7817768786647648</c:v>
                </c:pt>
                <c:pt idx="37">
                  <c:v>1.5393720137772724</c:v>
                </c:pt>
                <c:pt idx="38">
                  <c:v>1.4336728971521282</c:v>
                </c:pt>
                <c:pt idx="39">
                  <c:v>1.3941856616993304</c:v>
                </c:pt>
                <c:pt idx="40">
                  <c:v>1.4265515537694917</c:v>
                </c:pt>
                <c:pt idx="41">
                  <c:v>1.3954936699074334</c:v>
                </c:pt>
                <c:pt idx="42">
                  <c:v>1.3904507645561361</c:v>
                </c:pt>
                <c:pt idx="43">
                  <c:v>1.3764923087616334</c:v>
                </c:pt>
                <c:pt idx="44">
                  <c:v>1.335368692009211</c:v>
                </c:pt>
                <c:pt idx="45">
                  <c:v>1.3664032818422547</c:v>
                </c:pt>
                <c:pt idx="46">
                  <c:v>1.3410047431680372</c:v>
                </c:pt>
                <c:pt idx="47">
                  <c:v>1.3715649188886312</c:v>
                </c:pt>
                <c:pt idx="48">
                  <c:v>1.3654372161855892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5856"/>
          <c:y val="0.575756"/>
          <c:w val="0.329069"/>
          <c:h val="0.2378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'EXPT-96mm_sd_50mmZi (T2) w cav'!$E$10:$E$32</c:f>
              <c:numCache>
                <c:formatCode>General</c:formatCode>
                <c:ptCount val="23"/>
                <c:pt idx="0">
                  <c:v>73.13</c:v>
                </c:pt>
                <c:pt idx="1">
                  <c:v>87.15</c:v>
                </c:pt>
                <c:pt idx="2">
                  <c:v>114.15</c:v>
                </c:pt>
                <c:pt idx="3">
                  <c:v>129.60000000000002</c:v>
                </c:pt>
                <c:pt idx="4">
                  <c:v>147.39999999999998</c:v>
                </c:pt>
                <c:pt idx="5">
                  <c:v>178.55</c:v>
                </c:pt>
                <c:pt idx="6">
                  <c:v>279.15</c:v>
                </c:pt>
                <c:pt idx="7">
                  <c:v>344.2</c:v>
                </c:pt>
                <c:pt idx="8">
                  <c:v>411.6</c:v>
                </c:pt>
                <c:pt idx="9">
                  <c:v>513.7</c:v>
                </c:pt>
                <c:pt idx="10">
                  <c:v>554</c:v>
                </c:pt>
                <c:pt idx="11">
                  <c:v>630.25</c:v>
                </c:pt>
                <c:pt idx="12">
                  <c:v>702.0999999999999</c:v>
                </c:pt>
                <c:pt idx="13">
                  <c:v>784.25</c:v>
                </c:pt>
                <c:pt idx="14">
                  <c:v>835.3499999999999</c:v>
                </c:pt>
                <c:pt idx="15">
                  <c:v>883.95</c:v>
                </c:pt>
                <c:pt idx="16">
                  <c:v>925.1500000000001</c:v>
                </c:pt>
                <c:pt idx="17">
                  <c:v>1001.5</c:v>
                </c:pt>
                <c:pt idx="18">
                  <c:v>1048</c:v>
                </c:pt>
                <c:pt idx="19">
                  <c:v>1077.5</c:v>
                </c:pt>
                <c:pt idx="20">
                  <c:v>1134.5</c:v>
                </c:pt>
                <c:pt idx="21">
                  <c:v>1151.5</c:v>
                </c:pt>
                <c:pt idx="22">
                  <c:v>1185</c:v>
                </c:pt>
              </c:numCache>
            </c:numRef>
          </c:xVal>
          <c:yVal>
            <c:numRef>
              <c:f>'EXPT-96mm_sd_50mmZi (T2) w cav'!$I$10:$I$32</c:f>
              <c:numCache>
                <c:formatCode>General</c:formatCode>
                <c:ptCount val="23"/>
                <c:pt idx="0">
                  <c:v>0.0109107</c:v>
                </c:pt>
                <c:pt idx="1">
                  <c:v>0.0110454</c:v>
                </c:pt>
                <c:pt idx="2">
                  <c:v>0.011808700000000002</c:v>
                </c:pt>
                <c:pt idx="3">
                  <c:v>0.012257700000000002</c:v>
                </c:pt>
                <c:pt idx="4">
                  <c:v>0.0131108</c:v>
                </c:pt>
                <c:pt idx="5">
                  <c:v>0.014457800000000002</c:v>
                </c:pt>
                <c:pt idx="6">
                  <c:v>0.0211928</c:v>
                </c:pt>
                <c:pt idx="7">
                  <c:v>0.0267155</c:v>
                </c:pt>
                <c:pt idx="8">
                  <c:v>0.0338995</c:v>
                </c:pt>
                <c:pt idx="9">
                  <c:v>0.04611230000000001</c:v>
                </c:pt>
                <c:pt idx="10">
                  <c:v>0.052128900000000006</c:v>
                </c:pt>
                <c:pt idx="11">
                  <c:v>0.06640710000000001</c:v>
                </c:pt>
                <c:pt idx="12">
                  <c:v>0.07996690000000001</c:v>
                </c:pt>
                <c:pt idx="13">
                  <c:v>0.09568190000000001</c:v>
                </c:pt>
                <c:pt idx="14">
                  <c:v>0.10820900000000001</c:v>
                </c:pt>
                <c:pt idx="15">
                  <c:v>0.11777270000000002</c:v>
                </c:pt>
                <c:pt idx="16">
                  <c:v>0.13470000000000001</c:v>
                </c:pt>
                <c:pt idx="17">
                  <c:v>0.1487088</c:v>
                </c:pt>
                <c:pt idx="18">
                  <c:v>0.16101140000000003</c:v>
                </c:pt>
                <c:pt idx="19">
                  <c:v>0.17035060000000002</c:v>
                </c:pt>
                <c:pt idx="20">
                  <c:v>0.18884940000000003</c:v>
                </c:pt>
                <c:pt idx="21">
                  <c:v>0.198458</c:v>
                </c:pt>
                <c:pt idx="22">
                  <c:v>0.20721350000000002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'EXPT-96mm_sd_50mmZi (T2) w cav'!$D$64:$D$118</c:f>
              <c:numCache>
                <c:formatCode>General</c:formatCode>
                <c:ptCount val="55"/>
                <c:pt idx="0">
                  <c:v>0.011629892493798085</c:v>
                </c:pt>
                <c:pt idx="1">
                  <c:v>0.02325978498759617</c:v>
                </c:pt>
                <c:pt idx="2">
                  <c:v>0.03488967748139425</c:v>
                </c:pt>
                <c:pt idx="3">
                  <c:v>0.04651956997519234</c:v>
                </c:pt>
                <c:pt idx="4">
                  <c:v>0.05814946246899043</c:v>
                </c:pt>
                <c:pt idx="5">
                  <c:v>0.0697793549627885</c:v>
                </c:pt>
                <c:pt idx="6">
                  <c:v>0.08140924745658659</c:v>
                </c:pt>
                <c:pt idx="7">
                  <c:v>0.09303913995038468</c:v>
                </c:pt>
                <c:pt idx="8">
                  <c:v>0.10466903244418276</c:v>
                </c:pt>
                <c:pt idx="9">
                  <c:v>0.11629892493798086</c:v>
                </c:pt>
                <c:pt idx="10">
                  <c:v>0.23259784987596172</c:v>
                </c:pt>
                <c:pt idx="11">
                  <c:v>0.3488967748139425</c:v>
                </c:pt>
                <c:pt idx="12">
                  <c:v>0.46519569975192343</c:v>
                </c:pt>
                <c:pt idx="13">
                  <c:v>0.5814946246899042</c:v>
                </c:pt>
                <c:pt idx="14">
                  <c:v>0.697793549627885</c:v>
                </c:pt>
                <c:pt idx="15">
                  <c:v>0.814092474565866</c:v>
                </c:pt>
                <c:pt idx="16">
                  <c:v>0.9303913995038469</c:v>
                </c:pt>
                <c:pt idx="17">
                  <c:v>1.0466903244418275</c:v>
                </c:pt>
                <c:pt idx="18">
                  <c:v>1.1629892493798084</c:v>
                </c:pt>
                <c:pt idx="19">
                  <c:v>2.325978498759617</c:v>
                </c:pt>
                <c:pt idx="20">
                  <c:v>3.4889677481394257</c:v>
                </c:pt>
                <c:pt idx="21">
                  <c:v>4.651956997519234</c:v>
                </c:pt>
                <c:pt idx="22">
                  <c:v>5.8149462468990425</c:v>
                </c:pt>
                <c:pt idx="23">
                  <c:v>6.977935496278851</c:v>
                </c:pt>
                <c:pt idx="24">
                  <c:v>8.140924745658658</c:v>
                </c:pt>
                <c:pt idx="25">
                  <c:v>9.303913995038467</c:v>
                </c:pt>
                <c:pt idx="26">
                  <c:v>10.466903244418276</c:v>
                </c:pt>
                <c:pt idx="27">
                  <c:v>11.629892493798085</c:v>
                </c:pt>
                <c:pt idx="28">
                  <c:v>23.25978498759617</c:v>
                </c:pt>
                <c:pt idx="29">
                  <c:v>34.88967748139426</c:v>
                </c:pt>
                <c:pt idx="30">
                  <c:v>46.51956997519234</c:v>
                </c:pt>
                <c:pt idx="31">
                  <c:v>58.14946246899043</c:v>
                </c:pt>
                <c:pt idx="32">
                  <c:v>69.77935496278852</c:v>
                </c:pt>
                <c:pt idx="33">
                  <c:v>81.4092474565866</c:v>
                </c:pt>
                <c:pt idx="34">
                  <c:v>93.03913995038468</c:v>
                </c:pt>
                <c:pt idx="35">
                  <c:v>104.66903244418278</c:v>
                </c:pt>
                <c:pt idx="36">
                  <c:v>116.29892493798086</c:v>
                </c:pt>
                <c:pt idx="37">
                  <c:v>232.5978498759617</c:v>
                </c:pt>
                <c:pt idx="38">
                  <c:v>348.89677481394256</c:v>
                </c:pt>
                <c:pt idx="39">
                  <c:v>465.1956997519234</c:v>
                </c:pt>
                <c:pt idx="40">
                  <c:v>581.4946246899043</c:v>
                </c:pt>
                <c:pt idx="41">
                  <c:v>697.7935496278851</c:v>
                </c:pt>
                <c:pt idx="42">
                  <c:v>814.0924745658659</c:v>
                </c:pt>
                <c:pt idx="43">
                  <c:v>930.3913995038469</c:v>
                </c:pt>
                <c:pt idx="44">
                  <c:v>1046.6903244418274</c:v>
                </c:pt>
                <c:pt idx="45">
                  <c:v>1162.9892493798086</c:v>
                </c:pt>
                <c:pt idx="46">
                  <c:v>2325.978498759617</c:v>
                </c:pt>
                <c:pt idx="47">
                  <c:v>3488.9677481394247</c:v>
                </c:pt>
                <c:pt idx="48">
                  <c:v>4651.956997519234</c:v>
                </c:pt>
                <c:pt idx="49">
                  <c:v>5814.946246899042</c:v>
                </c:pt>
                <c:pt idx="50">
                  <c:v>6977.935496278849</c:v>
                </c:pt>
                <c:pt idx="51">
                  <c:v>8140.92474565866</c:v>
                </c:pt>
                <c:pt idx="52">
                  <c:v>9303.913995038469</c:v>
                </c:pt>
                <c:pt idx="53">
                  <c:v>10466.903244418278</c:v>
                </c:pt>
                <c:pt idx="54">
                  <c:v>11629.892493798085</c:v>
                </c:pt>
              </c:numCache>
            </c:numRef>
          </c:xVal>
          <c:yVal>
            <c:numRef>
              <c:f>'EXPT-96mm_sd_50mmZi (T2) w cav'!$G$64:$G$118</c:f>
              <c:numCache>
                <c:formatCode>General</c:formatCode>
                <c:ptCount val="55"/>
                <c:pt idx="0">
                  <c:v>0.00102147195391417</c:v>
                </c:pt>
                <c:pt idx="1">
                  <c:v>0.00101968279309972</c:v>
                </c:pt>
                <c:pt idx="2">
                  <c:v>0.00101785759631501</c:v>
                </c:pt>
                <c:pt idx="3">
                  <c:v>0.00101599675250088</c:v>
                </c:pt>
                <c:pt idx="4">
                  <c:v>0.00101409989484515</c:v>
                </c:pt>
                <c:pt idx="5">
                  <c:v>0.00101216764118307</c:v>
                </c:pt>
                <c:pt idx="6">
                  <c:v>0.00101020011528574</c:v>
                </c:pt>
                <c:pt idx="7">
                  <c:v>0.00100819690570102</c:v>
                </c:pt>
                <c:pt idx="8">
                  <c:v>0.00100615931443113</c:v>
                </c:pt>
                <c:pt idx="9">
                  <c:v>0.00100408625053131</c:v>
                </c:pt>
                <c:pt idx="10">
                  <c:v>0.000981471632086681</c:v>
                </c:pt>
                <c:pt idx="11">
                  <c:v>0.000955556301170013</c:v>
                </c:pt>
                <c:pt idx="12">
                  <c:v>0.000926550703640162</c:v>
                </c:pt>
                <c:pt idx="13">
                  <c:v>0.000894678795762311</c:v>
                </c:pt>
                <c:pt idx="14">
                  <c:v>0.000860215488821132</c:v>
                </c:pt>
                <c:pt idx="15">
                  <c:v>0.000823445750215012</c:v>
                </c:pt>
                <c:pt idx="16">
                  <c:v>0.000784661566842777</c:v>
                </c:pt>
                <c:pt idx="17">
                  <c:v>0.000744175100317806</c:v>
                </c:pt>
                <c:pt idx="18">
                  <c:v>0.000702322858900473</c:v>
                </c:pt>
                <c:pt idx="19">
                  <c:v>0.000283908987820809</c:v>
                </c:pt>
                <c:pt idx="20">
                  <c:v>0.000059015234428611</c:v>
                </c:pt>
                <c:pt idx="21">
                  <c:v>0.000112240920410222</c:v>
                </c:pt>
                <c:pt idx="22">
                  <c:v>0.000285725535029657</c:v>
                </c:pt>
                <c:pt idx="23">
                  <c:v>0.000371399303463616</c:v>
                </c:pt>
                <c:pt idx="24">
                  <c:v>0.000315291242725369</c:v>
                </c:pt>
                <c:pt idx="25">
                  <c:v>0.000226926415289052</c:v>
                </c:pt>
                <c:pt idx="26">
                  <c:v>0.000222157758114645</c:v>
                </c:pt>
                <c:pt idx="27">
                  <c:v>0.000294976103196323</c:v>
                </c:pt>
                <c:pt idx="28">
                  <c:v>0.000330400779019493</c:v>
                </c:pt>
                <c:pt idx="29">
                  <c:v>0.000390441485752302</c:v>
                </c:pt>
                <c:pt idx="30">
                  <c:v>0.000462967907500958</c:v>
                </c:pt>
                <c:pt idx="31">
                  <c:v>0.000561897799585681</c:v>
                </c:pt>
                <c:pt idx="32">
                  <c:v>0.000682591284197664</c:v>
                </c:pt>
                <c:pt idx="33">
                  <c:v>0.00084929210326696</c:v>
                </c:pt>
                <c:pt idx="34">
                  <c:v>0.00100371545199334</c:v>
                </c:pt>
                <c:pt idx="35">
                  <c:v>0.00120916410391794</c:v>
                </c:pt>
                <c:pt idx="36">
                  <c:v>0.00138045008235765</c:v>
                </c:pt>
                <c:pt idx="37">
                  <c:v>0.00477057761528561</c:v>
                </c:pt>
                <c:pt idx="38">
                  <c:v>0.00999677627081811</c:v>
                </c:pt>
                <c:pt idx="39">
                  <c:v>0.0172825563924207</c:v>
                </c:pt>
                <c:pt idx="40">
                  <c:v>0.0276308896117829</c:v>
                </c:pt>
                <c:pt idx="41">
                  <c:v>0.0389222340273542</c:v>
                </c:pt>
                <c:pt idx="42">
                  <c:v>0.0527860400906789</c:v>
                </c:pt>
                <c:pt idx="43">
                  <c:v>0.0682529066348602</c:v>
                </c:pt>
                <c:pt idx="44">
                  <c:v>0.0838018481874748</c:v>
                </c:pt>
                <c:pt idx="45">
                  <c:v>0.105863508811857</c:v>
                </c:pt>
                <c:pt idx="46">
                  <c:v>0.415582922938268</c:v>
                </c:pt>
                <c:pt idx="47">
                  <c:v>0.95637070786988</c:v>
                </c:pt>
                <c:pt idx="48">
                  <c:v>1.69261859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(T3) '!$N$10:$N$37</c:f>
              <c:numCache>
                <c:formatCode>0.00E+00</c:formatCode>
                <c:ptCount val="28"/>
                <c:pt idx="0">
                  <c:v>5799.709673668034</c:v>
                </c:pt>
                <c:pt idx="1">
                  <c:v>7493.620430840165</c:v>
                </c:pt>
                <c:pt idx="2">
                  <c:v>9088.648072745904</c:v>
                </c:pt>
                <c:pt idx="3">
                  <c:v>10399.924166495905</c:v>
                </c:pt>
                <c:pt idx="4">
                  <c:v>12179.820241290987</c:v>
                </c:pt>
                <c:pt idx="5">
                  <c:v>14067.197963114755</c:v>
                </c:pt>
                <c:pt idx="6">
                  <c:v>21466.234544569677</c:v>
                </c:pt>
                <c:pt idx="7">
                  <c:v>28577.220311987712</c:v>
                </c:pt>
                <c:pt idx="8">
                  <c:v>34974.527943135254</c:v>
                </c:pt>
                <c:pt idx="9">
                  <c:v>41152.57301434427</c:v>
                </c:pt>
                <c:pt idx="10">
                  <c:v>46754.516457479505</c:v>
                </c:pt>
                <c:pt idx="11">
                  <c:v>52524.13126997952</c:v>
                </c:pt>
                <c:pt idx="12">
                  <c:v>58650.58515061477</c:v>
                </c:pt>
                <c:pt idx="13">
                  <c:v>63685.02549743853</c:v>
                </c:pt>
                <c:pt idx="14">
                  <c:v>68869.94015010247</c:v>
                </c:pt>
                <c:pt idx="15">
                  <c:v>73521.7458335041</c:v>
                </c:pt>
                <c:pt idx="16">
                  <c:v>78362.71921567623</c:v>
                </c:pt>
                <c:pt idx="17">
                  <c:v>82060.08787346313</c:v>
                </c:pt>
                <c:pt idx="18">
                  <c:v>87533.05334016393</c:v>
                </c:pt>
                <c:pt idx="19">
                  <c:v>92047.28251536886</c:v>
                </c:pt>
                <c:pt idx="20">
                  <c:v>95572.68053790984</c:v>
                </c:pt>
                <c:pt idx="21">
                  <c:v>99613.99046618854</c:v>
                </c:pt>
                <c:pt idx="22">
                  <c:v>100774.79225409837</c:v>
                </c:pt>
                <c:pt idx="23">
                  <c:v>105761.94067622951</c:v>
                </c:pt>
                <c:pt idx="24">
                  <c:v>108169.52956967213</c:v>
                </c:pt>
                <c:pt idx="25">
                  <c:v>110921.05973360657</c:v>
                </c:pt>
                <c:pt idx="26">
                  <c:v>113973.53850922131</c:v>
                </c:pt>
                <c:pt idx="27">
                  <c:v>117112.00260245903</c:v>
                </c:pt>
              </c:numCache>
            </c:numRef>
          </c:xVal>
          <c:yVal>
            <c:numRef>
              <c:f>'EXPT-96mm_sd_50mmZi (T3) '!$O$10:$O$37</c:f>
              <c:numCache>
                <c:formatCode>General</c:formatCode>
                <c:ptCount val="28"/>
                <c:pt idx="0">
                  <c:v>66.82125741171474</c:v>
                </c:pt>
                <c:pt idx="1">
                  <c:v>38.911834287024945</c:v>
                </c:pt>
                <c:pt idx="2">
                  <c:v>25.621648081097497</c:v>
                </c:pt>
                <c:pt idx="3">
                  <c:v>20.822364753247737</c:v>
                </c:pt>
                <c:pt idx="4">
                  <c:v>15.895527642048307</c:v>
                </c:pt>
                <c:pt idx="5">
                  <c:v>11.897494644845853</c:v>
                </c:pt>
                <c:pt idx="6">
                  <c:v>6.696389403437865</c:v>
                </c:pt>
                <c:pt idx="7">
                  <c:v>5.0997407775680665</c:v>
                </c:pt>
                <c:pt idx="8">
                  <c:v>4.440499994204743</c:v>
                </c:pt>
                <c:pt idx="9">
                  <c:v>4.298196847351208</c:v>
                </c:pt>
                <c:pt idx="10">
                  <c:v>4.08869167044548</c:v>
                </c:pt>
                <c:pt idx="11">
                  <c:v>3.91881145584868</c:v>
                </c:pt>
                <c:pt idx="12">
                  <c:v>3.7349160660266834</c:v>
                </c:pt>
                <c:pt idx="13">
                  <c:v>3.8185870419540993</c:v>
                </c:pt>
                <c:pt idx="14">
                  <c:v>3.795989818498936</c:v>
                </c:pt>
                <c:pt idx="15">
                  <c:v>3.960110588196302</c:v>
                </c:pt>
                <c:pt idx="16">
                  <c:v>3.8630416412946373</c:v>
                </c:pt>
                <c:pt idx="17">
                  <c:v>4.092858929625434</c:v>
                </c:pt>
                <c:pt idx="18">
                  <c:v>4.01212782637284</c:v>
                </c:pt>
                <c:pt idx="19">
                  <c:v>3.9789314017409896</c:v>
                </c:pt>
                <c:pt idx="20">
                  <c:v>4.063942727692853</c:v>
                </c:pt>
                <c:pt idx="21">
                  <c:v>4.082857473881322</c:v>
                </c:pt>
                <c:pt idx="22">
                  <c:v>4.443042480221797</c:v>
                </c:pt>
                <c:pt idx="23">
                  <c:v>4.29519992095615</c:v>
                </c:pt>
                <c:pt idx="24">
                  <c:v>4.595445010748697</c:v>
                </c:pt>
                <c:pt idx="25">
                  <c:v>4.641231031114359</c:v>
                </c:pt>
                <c:pt idx="26">
                  <c:v>4.703429272570652</c:v>
                </c:pt>
                <c:pt idx="27">
                  <c:v>4.683057312058549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(T3) '!$N$10:$N$37</c:f>
              <c:numCache>
                <c:formatCode>0.00E+00</c:formatCode>
                <c:ptCount val="28"/>
                <c:pt idx="0">
                  <c:v>5799.709673668034</c:v>
                </c:pt>
                <c:pt idx="1">
                  <c:v>7493.620430840165</c:v>
                </c:pt>
                <c:pt idx="2">
                  <c:v>9088.648072745904</c:v>
                </c:pt>
                <c:pt idx="3">
                  <c:v>10399.924166495905</c:v>
                </c:pt>
                <c:pt idx="4">
                  <c:v>12179.820241290987</c:v>
                </c:pt>
                <c:pt idx="5">
                  <c:v>14067.197963114755</c:v>
                </c:pt>
                <c:pt idx="6">
                  <c:v>21466.234544569677</c:v>
                </c:pt>
                <c:pt idx="7">
                  <c:v>28577.220311987712</c:v>
                </c:pt>
                <c:pt idx="8">
                  <c:v>34974.527943135254</c:v>
                </c:pt>
                <c:pt idx="9">
                  <c:v>41152.57301434427</c:v>
                </c:pt>
                <c:pt idx="10">
                  <c:v>46754.516457479505</c:v>
                </c:pt>
                <c:pt idx="11">
                  <c:v>52524.13126997952</c:v>
                </c:pt>
                <c:pt idx="12">
                  <c:v>58650.58515061477</c:v>
                </c:pt>
                <c:pt idx="13">
                  <c:v>63685.02549743853</c:v>
                </c:pt>
                <c:pt idx="14">
                  <c:v>68869.94015010247</c:v>
                </c:pt>
                <c:pt idx="15">
                  <c:v>73521.7458335041</c:v>
                </c:pt>
                <c:pt idx="16">
                  <c:v>78362.71921567623</c:v>
                </c:pt>
                <c:pt idx="17">
                  <c:v>82060.08787346313</c:v>
                </c:pt>
                <c:pt idx="18">
                  <c:v>87533.05334016393</c:v>
                </c:pt>
                <c:pt idx="19">
                  <c:v>92047.28251536886</c:v>
                </c:pt>
                <c:pt idx="20">
                  <c:v>95572.68053790984</c:v>
                </c:pt>
                <c:pt idx="21">
                  <c:v>99613.99046618854</c:v>
                </c:pt>
                <c:pt idx="22">
                  <c:v>100774.79225409837</c:v>
                </c:pt>
                <c:pt idx="23">
                  <c:v>105761.94067622951</c:v>
                </c:pt>
                <c:pt idx="24">
                  <c:v>108169.52956967213</c:v>
                </c:pt>
                <c:pt idx="25">
                  <c:v>110921.05973360657</c:v>
                </c:pt>
                <c:pt idx="26">
                  <c:v>113973.53850922131</c:v>
                </c:pt>
                <c:pt idx="27">
                  <c:v>117112.00260245903</c:v>
                </c:pt>
              </c:numCache>
            </c:numRef>
          </c:xVal>
          <c:yVal>
            <c:numRef>
              <c:f>'EXPT-96mm_sd_50mmZi (T3) '!$P$10:$P$37</c:f>
              <c:numCache>
                <c:formatCode>General</c:formatCode>
                <c:ptCount val="28"/>
                <c:pt idx="0">
                  <c:v>66.3920802299647</c:v>
                </c:pt>
                <c:pt idx="1">
                  <c:v>38.87405580713464</c:v>
                </c:pt>
                <c:pt idx="2">
                  <c:v>25.667879980527577</c:v>
                </c:pt>
                <c:pt idx="3">
                  <c:v>20.803520984240276</c:v>
                </c:pt>
                <c:pt idx="4">
                  <c:v>15.871772333210558</c:v>
                </c:pt>
                <c:pt idx="5">
                  <c:v>11.902063282789472</c:v>
                </c:pt>
                <c:pt idx="6">
                  <c:v>6.696817972359685</c:v>
                </c:pt>
                <c:pt idx="7">
                  <c:v>5.089727484233661</c:v>
                </c:pt>
                <c:pt idx="8">
                  <c:v>4.431618994216334</c:v>
                </c:pt>
                <c:pt idx="9">
                  <c:v>4.295999467395638</c:v>
                </c:pt>
                <c:pt idx="10">
                  <c:v>4.085186781313828</c:v>
                </c:pt>
                <c:pt idx="11">
                  <c:v>3.9202742447459737</c:v>
                </c:pt>
                <c:pt idx="12">
                  <c:v>3.7343329778644763</c:v>
                </c:pt>
                <c:pt idx="13">
                  <c:v>3.8176822996312594</c:v>
                </c:pt>
                <c:pt idx="14">
                  <c:v>3.779443196213171</c:v>
                </c:pt>
                <c:pt idx="15">
                  <c:v>3.9777110796993966</c:v>
                </c:pt>
                <c:pt idx="16">
                  <c:v>3.862326405962248</c:v>
                </c:pt>
                <c:pt idx="17">
                  <c:v>4.091972367282313</c:v>
                </c:pt>
                <c:pt idx="18">
                  <c:v>4.010547626362452</c:v>
                </c:pt>
                <c:pt idx="19">
                  <c:v>3.980018541468241</c:v>
                </c:pt>
                <c:pt idx="20">
                  <c:v>4.063315077688306</c:v>
                </c:pt>
                <c:pt idx="21">
                  <c:v>4.085645139173364</c:v>
                </c:pt>
                <c:pt idx="22">
                  <c:v>4.4397804865584245</c:v>
                </c:pt>
                <c:pt idx="23">
                  <c:v>4.295106751534567</c:v>
                </c:pt>
                <c:pt idx="24">
                  <c:v>4.569777758891559</c:v>
                </c:pt>
                <c:pt idx="25">
                  <c:v>4.639367238848874</c:v>
                </c:pt>
                <c:pt idx="26">
                  <c:v>4.686961722353645</c:v>
                </c:pt>
                <c:pt idx="27">
                  <c:v>4.681378075586666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(T3) '!$N$10:$N$37</c:f>
              <c:numCache>
                <c:formatCode>0.00E+00</c:formatCode>
                <c:ptCount val="28"/>
                <c:pt idx="0">
                  <c:v>5799.709673668034</c:v>
                </c:pt>
                <c:pt idx="1">
                  <c:v>7493.620430840165</c:v>
                </c:pt>
                <c:pt idx="2">
                  <c:v>9088.648072745904</c:v>
                </c:pt>
                <c:pt idx="3">
                  <c:v>10399.924166495905</c:v>
                </c:pt>
                <c:pt idx="4">
                  <c:v>12179.820241290987</c:v>
                </c:pt>
                <c:pt idx="5">
                  <c:v>14067.197963114755</c:v>
                </c:pt>
                <c:pt idx="6">
                  <c:v>21466.234544569677</c:v>
                </c:pt>
                <c:pt idx="7">
                  <c:v>28577.220311987712</c:v>
                </c:pt>
                <c:pt idx="8">
                  <c:v>34974.527943135254</c:v>
                </c:pt>
                <c:pt idx="9">
                  <c:v>41152.57301434427</c:v>
                </c:pt>
                <c:pt idx="10">
                  <c:v>46754.516457479505</c:v>
                </c:pt>
                <c:pt idx="11">
                  <c:v>52524.13126997952</c:v>
                </c:pt>
                <c:pt idx="12">
                  <c:v>58650.58515061477</c:v>
                </c:pt>
                <c:pt idx="13">
                  <c:v>63685.02549743853</c:v>
                </c:pt>
                <c:pt idx="14">
                  <c:v>68869.94015010247</c:v>
                </c:pt>
                <c:pt idx="15">
                  <c:v>73521.7458335041</c:v>
                </c:pt>
                <c:pt idx="16">
                  <c:v>78362.71921567623</c:v>
                </c:pt>
                <c:pt idx="17">
                  <c:v>82060.08787346313</c:v>
                </c:pt>
                <c:pt idx="18">
                  <c:v>87533.05334016393</c:v>
                </c:pt>
                <c:pt idx="19">
                  <c:v>92047.28251536886</c:v>
                </c:pt>
                <c:pt idx="20">
                  <c:v>95572.68053790984</c:v>
                </c:pt>
                <c:pt idx="21">
                  <c:v>99613.99046618854</c:v>
                </c:pt>
                <c:pt idx="22">
                  <c:v>100774.79225409837</c:v>
                </c:pt>
                <c:pt idx="23">
                  <c:v>105761.94067622951</c:v>
                </c:pt>
                <c:pt idx="24">
                  <c:v>108169.52956967213</c:v>
                </c:pt>
                <c:pt idx="25">
                  <c:v>110921.05973360657</c:v>
                </c:pt>
                <c:pt idx="26">
                  <c:v>113973.53850922131</c:v>
                </c:pt>
                <c:pt idx="27">
                  <c:v>117112.00260245903</c:v>
                </c:pt>
              </c:numCache>
            </c:numRef>
          </c:xVal>
          <c:yVal>
            <c:numRef>
              <c:f>'EXPT-96mm_sd_50mmZi (T3) '!$Q$10:$Q$37</c:f>
              <c:numCache>
                <c:formatCode>General</c:formatCode>
                <c:ptCount val="28"/>
                <c:pt idx="0">
                  <c:v>41.69479196325484</c:v>
                </c:pt>
                <c:pt idx="1">
                  <c:v>26.007350530249404</c:v>
                </c:pt>
                <c:pt idx="2">
                  <c:v>18.03073796706217</c:v>
                </c:pt>
                <c:pt idx="3">
                  <c:v>14.788621371082854</c:v>
                </c:pt>
                <c:pt idx="4">
                  <c:v>11.68068692830928</c:v>
                </c:pt>
                <c:pt idx="5">
                  <c:v>9.020164776610606</c:v>
                </c:pt>
                <c:pt idx="6">
                  <c:v>5.23191335566579</c:v>
                </c:pt>
                <c:pt idx="7">
                  <c:v>3.9668958193635713</c:v>
                </c:pt>
                <c:pt idx="8">
                  <c:v>3.3969909178309616</c:v>
                </c:pt>
                <c:pt idx="9">
                  <c:v>3.2064506166614537</c:v>
                </c:pt>
                <c:pt idx="10">
                  <c:v>2.9798755349094974</c:v>
                </c:pt>
                <c:pt idx="11">
                  <c:v>2.8149196014869062</c:v>
                </c:pt>
                <c:pt idx="12">
                  <c:v>2.6585280880264217</c:v>
                </c:pt>
                <c:pt idx="13">
                  <c:v>2.6563401630570396</c:v>
                </c:pt>
                <c:pt idx="14">
                  <c:v>2.5878881242548633</c:v>
                </c:pt>
                <c:pt idx="15">
                  <c:v>2.665314456898617</c:v>
                </c:pt>
                <c:pt idx="16">
                  <c:v>2.547198803316822</c:v>
                </c:pt>
                <c:pt idx="17">
                  <c:v>2.6240519088564622</c:v>
                </c:pt>
                <c:pt idx="18">
                  <c:v>2.559559040099196</c:v>
                </c:pt>
                <c:pt idx="19">
                  <c:v>2.504129237307107</c:v>
                </c:pt>
                <c:pt idx="20">
                  <c:v>2.495372390590072</c:v>
                </c:pt>
                <c:pt idx="21">
                  <c:v>2.472800789571329</c:v>
                </c:pt>
                <c:pt idx="22">
                  <c:v>2.5753749283039107</c:v>
                </c:pt>
                <c:pt idx="23">
                  <c:v>2.482772576864003</c:v>
                </c:pt>
                <c:pt idx="24">
                  <c:v>2.5730879026464444</c:v>
                </c:pt>
                <c:pt idx="25">
                  <c:v>2.558177857157171</c:v>
                </c:pt>
                <c:pt idx="26">
                  <c:v>2.5389811393897097</c:v>
                </c:pt>
                <c:pt idx="27">
                  <c:v>2.4972591842516545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(T3) '!$N$10:$N$37</c:f>
              <c:numCache>
                <c:formatCode>0.00E+00</c:formatCode>
                <c:ptCount val="28"/>
                <c:pt idx="0">
                  <c:v>5799.709673668034</c:v>
                </c:pt>
                <c:pt idx="1">
                  <c:v>7493.620430840165</c:v>
                </c:pt>
                <c:pt idx="2">
                  <c:v>9088.648072745904</c:v>
                </c:pt>
                <c:pt idx="3">
                  <c:v>10399.924166495905</c:v>
                </c:pt>
                <c:pt idx="4">
                  <c:v>12179.820241290987</c:v>
                </c:pt>
                <c:pt idx="5">
                  <c:v>14067.197963114755</c:v>
                </c:pt>
                <c:pt idx="6">
                  <c:v>21466.234544569677</c:v>
                </c:pt>
                <c:pt idx="7">
                  <c:v>28577.220311987712</c:v>
                </c:pt>
                <c:pt idx="8">
                  <c:v>34974.527943135254</c:v>
                </c:pt>
                <c:pt idx="9">
                  <c:v>41152.57301434427</c:v>
                </c:pt>
                <c:pt idx="10">
                  <c:v>46754.516457479505</c:v>
                </c:pt>
                <c:pt idx="11">
                  <c:v>52524.13126997952</c:v>
                </c:pt>
                <c:pt idx="12">
                  <c:v>58650.58515061477</c:v>
                </c:pt>
                <c:pt idx="13">
                  <c:v>63685.02549743853</c:v>
                </c:pt>
                <c:pt idx="14">
                  <c:v>68869.94015010247</c:v>
                </c:pt>
                <c:pt idx="15">
                  <c:v>73521.7458335041</c:v>
                </c:pt>
                <c:pt idx="16">
                  <c:v>78362.71921567623</c:v>
                </c:pt>
                <c:pt idx="17">
                  <c:v>82060.08787346313</c:v>
                </c:pt>
                <c:pt idx="18">
                  <c:v>87533.05334016393</c:v>
                </c:pt>
                <c:pt idx="19">
                  <c:v>92047.28251536886</c:v>
                </c:pt>
                <c:pt idx="20">
                  <c:v>95572.68053790984</c:v>
                </c:pt>
                <c:pt idx="21">
                  <c:v>99613.99046618854</c:v>
                </c:pt>
                <c:pt idx="22">
                  <c:v>100774.79225409837</c:v>
                </c:pt>
                <c:pt idx="23">
                  <c:v>105761.94067622951</c:v>
                </c:pt>
                <c:pt idx="24">
                  <c:v>108169.52956967213</c:v>
                </c:pt>
                <c:pt idx="25">
                  <c:v>110921.05973360657</c:v>
                </c:pt>
                <c:pt idx="26">
                  <c:v>113973.53850922131</c:v>
                </c:pt>
                <c:pt idx="27">
                  <c:v>117112.00260245903</c:v>
                </c:pt>
              </c:numCache>
            </c:numRef>
          </c:xVal>
          <c:yVal>
            <c:numRef>
              <c:f>'EXPT-96mm_sd_50mmZi (T3) '!$T$10:$T$37</c:f>
              <c:numCache>
                <c:formatCode>General</c:formatCode>
                <c:ptCount val="28"/>
                <c:pt idx="0">
                  <c:v>20.707718428550518</c:v>
                </c:pt>
                <c:pt idx="1">
                  <c:v>12.916550640848365</c:v>
                </c:pt>
                <c:pt idx="2">
                  <c:v>8.954966011341426</c:v>
                </c:pt>
                <c:pt idx="3">
                  <c:v>7.344768803948299</c:v>
                </c:pt>
                <c:pt idx="4">
                  <c:v>5.801213162944803</c:v>
                </c:pt>
                <c:pt idx="5">
                  <c:v>4.4798648363036575</c:v>
                </c:pt>
                <c:pt idx="6">
                  <c:v>2.5984297680914143</c:v>
                </c:pt>
                <c:pt idx="7">
                  <c:v>1.9701588086869175</c:v>
                </c:pt>
                <c:pt idx="8">
                  <c:v>1.687115539340747</c:v>
                </c:pt>
                <c:pt idx="9">
                  <c:v>1.592483698764911</c:v>
                </c:pt>
                <c:pt idx="10">
                  <c:v>1.4799551844128018</c:v>
                </c:pt>
                <c:pt idx="11">
                  <c:v>1.398029820078472</c:v>
                </c:pt>
                <c:pt idx="12">
                  <c:v>1.3203579749183223</c:v>
                </c:pt>
                <c:pt idx="13">
                  <c:v>1.3192713419822786</c:v>
                </c:pt>
                <c:pt idx="14">
                  <c:v>1.2852746369111778</c:v>
                </c:pt>
                <c:pt idx="15">
                  <c:v>1.3237284250186983</c:v>
                </c:pt>
                <c:pt idx="16">
                  <c:v>1.2650662856672994</c:v>
                </c:pt>
                <c:pt idx="17">
                  <c:v>1.303235380533562</c:v>
                </c:pt>
                <c:pt idx="18">
                  <c:v>1.2712049972652657</c:v>
                </c:pt>
                <c:pt idx="19">
                  <c:v>1.2436757857085747</c:v>
                </c:pt>
                <c:pt idx="20">
                  <c:v>1.2393266977865591</c:v>
                </c:pt>
                <c:pt idx="21">
                  <c:v>1.2281165121406006</c:v>
                </c:pt>
                <c:pt idx="22">
                  <c:v>1.2790599581421371</c:v>
                </c:pt>
                <c:pt idx="23">
                  <c:v>1.233069000299507</c:v>
                </c:pt>
                <c:pt idx="24">
                  <c:v>1.2779241068493565</c:v>
                </c:pt>
                <c:pt idx="25">
                  <c:v>1.270519032757109</c:v>
                </c:pt>
                <c:pt idx="26">
                  <c:v>1.2609849828778992</c:v>
                </c:pt>
                <c:pt idx="27">
                  <c:v>1.2402637738585842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(T3) 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'EXPT-96mm_sd_50mmZi (T3) '!$I$64:$I$118</c:f>
              <c:numCache>
                <c:formatCode>0.00E+00</c:formatCode>
                <c:ptCount val="55"/>
                <c:pt idx="0">
                  <c:v>130167003.37058184</c:v>
                </c:pt>
                <c:pt idx="1">
                  <c:v>32084949.99575018</c:v>
                </c:pt>
                <c:pt idx="2">
                  <c:v>14041539.101100601</c:v>
                </c:pt>
                <c:pt idx="3">
                  <c:v>7767349.895003186</c:v>
                </c:pt>
                <c:pt idx="4">
                  <c:v>4880921.880508268</c:v>
                </c:pt>
                <c:pt idx="5">
                  <c:v>3320870.76637597</c:v>
                </c:pt>
                <c:pt idx="6">
                  <c:v>2387822.2157360762</c:v>
                </c:pt>
                <c:pt idx="7">
                  <c:v>1783332.027370797</c:v>
                </c:pt>
                <c:pt idx="8">
                  <c:v>1375718.4881197717</c:v>
                </c:pt>
                <c:pt idx="9">
                  <c:v>1084573.3329078576</c:v>
                </c:pt>
                <c:pt idx="10">
                  <c:v>187217.4629723856</c:v>
                </c:pt>
                <c:pt idx="11">
                  <c:v>45164.98177811332</c:v>
                </c:pt>
                <c:pt idx="12">
                  <c:v>9943.157645918334</c:v>
                </c:pt>
                <c:pt idx="13">
                  <c:v>2185.7180505217025</c:v>
                </c:pt>
                <c:pt idx="14">
                  <c:v>2595.013728177964</c:v>
                </c:pt>
                <c:pt idx="15">
                  <c:v>4422.859952288614</c:v>
                </c:pt>
                <c:pt idx="16">
                  <c:v>5619.400287692858</c:v>
                </c:pt>
                <c:pt idx="17">
                  <c:v>5626.188638491301</c:v>
                </c:pt>
                <c:pt idx="18">
                  <c:v>4787.065812246532</c:v>
                </c:pt>
                <c:pt idx="19">
                  <c:v>996.4022299218167</c:v>
                </c:pt>
                <c:pt idx="20">
                  <c:v>390.43918755423425</c:v>
                </c:pt>
                <c:pt idx="21">
                  <c:v>215.9694243813337</c:v>
                </c:pt>
                <c:pt idx="22">
                  <c:v>147.302644904182</c:v>
                </c:pt>
                <c:pt idx="23">
                  <c:v>116.50770880591674</c:v>
                </c:pt>
                <c:pt idx="24">
                  <c:v>93.64984426992017</c:v>
                </c:pt>
                <c:pt idx="25">
                  <c:v>67.74460400904901</c:v>
                </c:pt>
                <c:pt idx="26">
                  <c:v>46.71782654988245</c:v>
                </c:pt>
                <c:pt idx="27">
                  <c:v>35.687613700384425</c:v>
                </c:pt>
                <c:pt idx="28">
                  <c:v>11.50751654683085</c:v>
                </c:pt>
                <c:pt idx="29">
                  <c:v>5.833543669495308</c:v>
                </c:pt>
                <c:pt idx="30">
                  <c:v>3.6490442996319694</c:v>
                </c:pt>
                <c:pt idx="31">
                  <c:v>2.851919946987712</c:v>
                </c:pt>
                <c:pt idx="32">
                  <c:v>2.389807658638357</c:v>
                </c:pt>
                <c:pt idx="33">
                  <c:v>2.066589842599963</c:v>
                </c:pt>
                <c:pt idx="34">
                  <c:v>1.9763881237403294</c:v>
                </c:pt>
                <c:pt idx="35">
                  <c:v>1.803240446699249</c:v>
                </c:pt>
                <c:pt idx="36">
                  <c:v>1.8129554044427565</c:v>
                </c:pt>
                <c:pt idx="37">
                  <c:v>1.5469955603424177</c:v>
                </c:pt>
                <c:pt idx="38">
                  <c:v>1.5381991110618265</c:v>
                </c:pt>
                <c:pt idx="39">
                  <c:v>1.520338472173212</c:v>
                </c:pt>
                <c:pt idx="40">
                  <c:v>1.4363206562985753</c:v>
                </c:pt>
                <c:pt idx="41">
                  <c:v>1.4226550252193642</c:v>
                </c:pt>
                <c:pt idx="42">
                  <c:v>1.3521940145651572</c:v>
                </c:pt>
                <c:pt idx="43">
                  <c:v>1.4564144795892695</c:v>
                </c:pt>
                <c:pt idx="44">
                  <c:v>1.479666490506771</c:v>
                </c:pt>
                <c:pt idx="45">
                  <c:v>1.4823303723405006</c:v>
                </c:pt>
                <c:pt idx="46">
                  <c:v>1.5386956697337466</c:v>
                </c:pt>
                <c:pt idx="47">
                  <c:v>1.536775573257217</c:v>
                </c:pt>
                <c:pt idx="48">
                  <c:v>1.5862339804586179</c:v>
                </c:pt>
                <c:pt idx="49">
                  <c:v>1.535912230236092</c:v>
                </c:pt>
                <c:pt idx="50">
                  <c:v>1.5571053367128214</c:v>
                </c:pt>
                <c:pt idx="51">
                  <c:v>1.6310115481644305</c:v>
                </c:pt>
                <c:pt idx="52">
                  <c:v>1.6974235677754126</c:v>
                </c:pt>
                <c:pt idx="53">
                  <c:v>1.587872458186836</c:v>
                </c:pt>
                <c:pt idx="54">
                  <c:v>1.7430943735147495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5856"/>
          <c:y val="0.575756"/>
          <c:w val="0.329069"/>
          <c:h val="0.2378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'EXPT-96mm_sd_50mmZi (T3) '!$E$10:$E$32</c:f>
              <c:numCache>
                <c:formatCode>0</c:formatCode>
                <c:ptCount val="23"/>
                <c:pt idx="0">
                  <c:v>67.45</c:v>
                </c:pt>
                <c:pt idx="1">
                  <c:v>87.15</c:v>
                </c:pt>
                <c:pt idx="2">
                  <c:v>105.7</c:v>
                </c:pt>
                <c:pt idx="3">
                  <c:v>120.95</c:v>
                </c:pt>
                <c:pt idx="4">
                  <c:v>141.65</c:v>
                </c:pt>
                <c:pt idx="5">
                  <c:v>163.6</c:v>
                </c:pt>
                <c:pt idx="6">
                  <c:v>249.65</c:v>
                </c:pt>
                <c:pt idx="7">
                  <c:v>332.35</c:v>
                </c:pt>
                <c:pt idx="8">
                  <c:v>406.75</c:v>
                </c:pt>
                <c:pt idx="9">
                  <c:v>478.6</c:v>
                </c:pt>
                <c:pt idx="10">
                  <c:v>543.75</c:v>
                </c:pt>
                <c:pt idx="11">
                  <c:v>610.85</c:v>
                </c:pt>
                <c:pt idx="12">
                  <c:v>682.1</c:v>
                </c:pt>
                <c:pt idx="13">
                  <c:v>740.65</c:v>
                </c:pt>
                <c:pt idx="14">
                  <c:v>800.95</c:v>
                </c:pt>
                <c:pt idx="15">
                  <c:v>855.05</c:v>
                </c:pt>
                <c:pt idx="16">
                  <c:v>911.35</c:v>
                </c:pt>
                <c:pt idx="17">
                  <c:v>954.35</c:v>
                </c:pt>
                <c:pt idx="18">
                  <c:v>1018</c:v>
                </c:pt>
                <c:pt idx="19">
                  <c:v>1070.5</c:v>
                </c:pt>
                <c:pt idx="20">
                  <c:v>1111.5</c:v>
                </c:pt>
                <c:pt idx="21">
                  <c:v>1158.5</c:v>
                </c:pt>
                <c:pt idx="22">
                  <c:v>1172</c:v>
                </c:pt>
              </c:numCache>
            </c:numRef>
          </c:xVal>
          <c:yVal>
            <c:numRef>
              <c:f>'EXPT-96mm_sd_50mmZi (T3) '!$I$10:$I$32</c:f>
              <c:numCache>
                <c:formatCode>General</c:formatCode>
                <c:ptCount val="23"/>
                <c:pt idx="0">
                  <c:v>0.0108658</c:v>
                </c:pt>
                <c:pt idx="1">
                  <c:v>0.0113148</c:v>
                </c:pt>
                <c:pt idx="2">
                  <c:v>0.0115393</c:v>
                </c:pt>
                <c:pt idx="3">
                  <c:v>0.012392400000000001</c:v>
                </c:pt>
                <c:pt idx="4">
                  <c:v>0.0134251</c:v>
                </c:pt>
                <c:pt idx="5">
                  <c:v>0.0138292</c:v>
                </c:pt>
                <c:pt idx="6">
                  <c:v>0.0186784</c:v>
                </c:pt>
                <c:pt idx="7">
                  <c:v>0.025099100000000003</c:v>
                </c:pt>
                <c:pt idx="8">
                  <c:v>0.0321933</c:v>
                </c:pt>
                <c:pt idx="9">
                  <c:v>0.042071300000000006</c:v>
                </c:pt>
                <c:pt idx="10">
                  <c:v>0.05046760000000001</c:v>
                </c:pt>
                <c:pt idx="11">
                  <c:v>0.060166000000000004</c:v>
                </c:pt>
                <c:pt idx="12">
                  <c:v>0.0708522</c:v>
                </c:pt>
                <c:pt idx="13">
                  <c:v>0.0834691</c:v>
                </c:pt>
                <c:pt idx="14">
                  <c:v>0.0950982</c:v>
                </c:pt>
                <c:pt idx="15">
                  <c:v>0.11162140000000001</c:v>
                </c:pt>
                <c:pt idx="16">
                  <c:v>0.1211851</c:v>
                </c:pt>
                <c:pt idx="17">
                  <c:v>0.1369001</c:v>
                </c:pt>
                <c:pt idx="18">
                  <c:v>0.1519416</c:v>
                </c:pt>
                <c:pt idx="19">
                  <c:v>0.16437890000000002</c:v>
                </c:pt>
                <c:pt idx="20">
                  <c:v>0.1765917</c:v>
                </c:pt>
                <c:pt idx="21">
                  <c:v>0.19010660000000001</c:v>
                </c:pt>
                <c:pt idx="22">
                  <c:v>0.2026337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'EXPT-96mm_sd_50mmZi (T3) '!$D$64:$D$118</c:f>
              <c:numCache>
                <c:formatCode>General</c:formatCode>
                <c:ptCount val="55"/>
                <c:pt idx="0" formatCode="General">
                  <c:v>0.011629892493798085</c:v>
                </c:pt>
                <c:pt idx="1" formatCode="General">
                  <c:v>0.02325978498759617</c:v>
                </c:pt>
                <c:pt idx="2" formatCode="General">
                  <c:v>0.03488967748139425</c:v>
                </c:pt>
                <c:pt idx="3" formatCode="General">
                  <c:v>0.04651956997519234</c:v>
                </c:pt>
                <c:pt idx="4" formatCode="General">
                  <c:v>0.05814946246899043</c:v>
                </c:pt>
                <c:pt idx="5" formatCode="General">
                  <c:v>0.0697793549627885</c:v>
                </c:pt>
                <c:pt idx="6" formatCode="General">
                  <c:v>0.08140924745658659</c:v>
                </c:pt>
                <c:pt idx="7" formatCode="General">
                  <c:v>0.09303913995038468</c:v>
                </c:pt>
                <c:pt idx="8" formatCode="General">
                  <c:v>0.10466903244418276</c:v>
                </c:pt>
                <c:pt idx="9" formatCode="General">
                  <c:v>0.11629892493798086</c:v>
                </c:pt>
                <c:pt idx="10" formatCode="General">
                  <c:v>0.23259784987596172</c:v>
                </c:pt>
                <c:pt idx="11" formatCode="General">
                  <c:v>0.3488967748139425</c:v>
                </c:pt>
                <c:pt idx="12" formatCode="General">
                  <c:v>0.46519569975192343</c:v>
                </c:pt>
                <c:pt idx="13" formatCode="General">
                  <c:v>0.5814946246899042</c:v>
                </c:pt>
                <c:pt idx="14" formatCode="General">
                  <c:v>0.697793549627885</c:v>
                </c:pt>
                <c:pt idx="15" formatCode="General">
                  <c:v>0.814092474565866</c:v>
                </c:pt>
                <c:pt idx="16" formatCode="General">
                  <c:v>0.9303913995038469</c:v>
                </c:pt>
                <c:pt idx="17" formatCode="General">
                  <c:v>1.0466903244418275</c:v>
                </c:pt>
                <c:pt idx="18" formatCode="General">
                  <c:v>1.1629892493798084</c:v>
                </c:pt>
                <c:pt idx="19" formatCode="General">
                  <c:v>2.325978498759617</c:v>
                </c:pt>
                <c:pt idx="20" formatCode="General">
                  <c:v>3.4889677481394257</c:v>
                </c:pt>
                <c:pt idx="21" formatCode="General">
                  <c:v>4.651956997519234</c:v>
                </c:pt>
                <c:pt idx="22" formatCode="General">
                  <c:v>5.8149462468990425</c:v>
                </c:pt>
                <c:pt idx="23" formatCode="General">
                  <c:v>6.977935496278851</c:v>
                </c:pt>
                <c:pt idx="24" formatCode="General">
                  <c:v>8.140924745658658</c:v>
                </c:pt>
                <c:pt idx="25" formatCode="General">
                  <c:v>9.303913995038467</c:v>
                </c:pt>
                <c:pt idx="26" formatCode="0">
                  <c:v>10</c:v>
                </c:pt>
                <c:pt idx="27" formatCode="0">
                  <c:v>12</c:v>
                </c:pt>
                <c:pt idx="28" formatCode="0">
                  <c:v>23</c:v>
                </c:pt>
                <c:pt idx="29" formatCode="0">
                  <c:v>35</c:v>
                </c:pt>
                <c:pt idx="30" formatCode="0">
                  <c:v>47</c:v>
                </c:pt>
                <c:pt idx="31" formatCode="0">
                  <c:v>58</c:v>
                </c:pt>
                <c:pt idx="32" formatCode="0">
                  <c:v>70</c:v>
                </c:pt>
                <c:pt idx="33" formatCode="0">
                  <c:v>81</c:v>
                </c:pt>
                <c:pt idx="34" formatCode="0">
                  <c:v>93</c:v>
                </c:pt>
                <c:pt idx="35" formatCode="0">
                  <c:v>105</c:v>
                </c:pt>
                <c:pt idx="36" formatCode="0">
                  <c:v>116</c:v>
                </c:pt>
                <c:pt idx="37" formatCode="0">
                  <c:v>233</c:v>
                </c:pt>
                <c:pt idx="38" formatCode="0">
                  <c:v>349</c:v>
                </c:pt>
                <c:pt idx="39" formatCode="0">
                  <c:v>465</c:v>
                </c:pt>
                <c:pt idx="40" formatCode="0">
                  <c:v>581</c:v>
                </c:pt>
                <c:pt idx="41" formatCode="0">
                  <c:v>698</c:v>
                </c:pt>
                <c:pt idx="42" formatCode="0">
                  <c:v>814</c:v>
                </c:pt>
                <c:pt idx="43" formatCode="0">
                  <c:v>930</c:v>
                </c:pt>
                <c:pt idx="44" formatCode="0">
                  <c:v>1047</c:v>
                </c:pt>
                <c:pt idx="45" formatCode="0">
                  <c:v>1163</c:v>
                </c:pt>
                <c:pt idx="46" formatCode="General">
                  <c:v>2325.978498759617</c:v>
                </c:pt>
                <c:pt idx="47" formatCode="General">
                  <c:v>3488.9677481394247</c:v>
                </c:pt>
                <c:pt idx="48" formatCode="General">
                  <c:v>4651.956997519234</c:v>
                </c:pt>
                <c:pt idx="49" formatCode="General">
                  <c:v>5814.946246899042</c:v>
                </c:pt>
                <c:pt idx="50" formatCode="General">
                  <c:v>6977.935496278849</c:v>
                </c:pt>
                <c:pt idx="51" formatCode="General">
                  <c:v>8140.92474565866</c:v>
                </c:pt>
                <c:pt idx="52" formatCode="General">
                  <c:v>9303.913995038469</c:v>
                </c:pt>
                <c:pt idx="53" formatCode="General">
                  <c:v>10466.903244418278</c:v>
                </c:pt>
                <c:pt idx="54" formatCode="General">
                  <c:v>11629.892493798085</c:v>
                </c:pt>
              </c:numCache>
            </c:numRef>
          </c:xVal>
          <c:yVal>
            <c:numRef>
              <c:f>'EXPT-96mm_sd_50mmZi (T3) '!$G$64:$G$118</c:f>
              <c:numCache>
                <c:formatCode>General</c:formatCode>
                <c:ptCount val="55"/>
                <c:pt idx="0">
                  <c:v>0.00100848233398238</c:v>
                </c:pt>
                <c:pt idx="1">
                  <c:v>0.000994325886578254</c:v>
                </c:pt>
                <c:pt idx="2">
                  <c:v>0.000979094500359745</c:v>
                </c:pt>
                <c:pt idx="3">
                  <c:v>0.000962853558660436</c:v>
                </c:pt>
                <c:pt idx="4">
                  <c:v>0.000945386189007311</c:v>
                </c:pt>
                <c:pt idx="5">
                  <c:v>0.000926236441846837</c:v>
                </c:pt>
                <c:pt idx="6">
                  <c:v>0.000906495090816785</c:v>
                </c:pt>
                <c:pt idx="7">
                  <c:v>0.000884259167946958</c:v>
                </c:pt>
                <c:pt idx="8">
                  <c:v>0.00086334023389939</c:v>
                </c:pt>
                <c:pt idx="9">
                  <c:v>0.000840284417573956</c:v>
                </c:pt>
                <c:pt idx="10">
                  <c:v>0.000580194670328631</c:v>
                </c:pt>
                <c:pt idx="11">
                  <c:v>0.000314928334774446</c:v>
                </c:pt>
                <c:pt idx="12">
                  <c:v>0.000123257029142631</c:v>
                </c:pt>
                <c:pt idx="13">
                  <c:v>0.0000423351921750492</c:v>
                </c:pt>
                <c:pt idx="14">
                  <c:v>0.0000723784950160608</c:v>
                </c:pt>
                <c:pt idx="15">
                  <c:v>0.000167906170220628</c:v>
                </c:pt>
                <c:pt idx="16">
                  <c:v>0.000278636067007785</c:v>
                </c:pt>
                <c:pt idx="17">
                  <c:v>0.000353074779256313</c:v>
                </c:pt>
                <c:pt idx="18">
                  <c:v>0.000370882879551079</c:v>
                </c:pt>
                <c:pt idx="19">
                  <c:v>0.000308789177102283</c:v>
                </c:pt>
                <c:pt idx="20">
                  <c:v>0.000272247122275445</c:v>
                </c:pt>
                <c:pt idx="21">
                  <c:v>0.000267719275735457</c:v>
                </c:pt>
                <c:pt idx="22">
                  <c:v>0.000285310622677207</c:v>
                </c:pt>
                <c:pt idx="23">
                  <c:v>0.000324955992701531</c:v>
                </c:pt>
                <c:pt idx="24">
                  <c:v>0.000355525313094843</c:v>
                </c:pt>
                <c:pt idx="25">
                  <c:v>0.000335909332948252</c:v>
                </c:pt>
                <c:pt idx="26">
                  <c:v>0.000293180470053661</c:v>
                </c:pt>
                <c:pt idx="27">
                  <c:v>0.000276493481657266</c:v>
                </c:pt>
                <c:pt idx="28">
                  <c:v>0.000356622702988694</c:v>
                </c:pt>
                <c:pt idx="29">
                  <c:v>0.00040676385140455</c:v>
                </c:pt>
                <c:pt idx="30">
                  <c:v>0.000452341575583004</c:v>
                </c:pt>
                <c:pt idx="31">
                  <c:v>0.000552388625764255</c:v>
                </c:pt>
                <c:pt idx="32">
                  <c:v>0.000666550160532477</c:v>
                </c:pt>
                <c:pt idx="33">
                  <c:v>0.00078454481858115</c:v>
                </c:pt>
                <c:pt idx="34">
                  <c:v>0.000979985381867141</c:v>
                </c:pt>
                <c:pt idx="35">
                  <c:v>0.00113163415515183</c:v>
                </c:pt>
                <c:pt idx="36">
                  <c:v>0.00140460596797576</c:v>
                </c:pt>
                <c:pt idx="37">
                  <c:v>0.00479420330177807</c:v>
                </c:pt>
                <c:pt idx="38">
                  <c:v>0.0107256211677026</c:v>
                </c:pt>
                <c:pt idx="39">
                  <c:v>0.0188463675267425</c:v>
                </c:pt>
                <c:pt idx="40">
                  <c:v>0.027820107444727</c:v>
                </c:pt>
                <c:pt idx="41">
                  <c:v>0.0396798015109969</c:v>
                </c:pt>
                <c:pt idx="42">
                  <c:v>0.0513336892486068</c:v>
                </c:pt>
                <c:pt idx="43">
                  <c:v>0.0722158205057423</c:v>
                </c:pt>
                <c:pt idx="44">
                  <c:v>0.0928573414574907</c:v>
                </c:pt>
                <c:pt idx="45">
                  <c:v>0.114845080160213</c:v>
                </c:pt>
                <c:pt idx="46">
                  <c:v>0.476848159708767</c:v>
                </c:pt>
                <c:pt idx="47">
                  <c:v>1.07156950618426</c:v>
                </c:pt>
                <c:pt idx="48">
                  <c:v>1.96632191622425</c:v>
                </c:pt>
                <c:pt idx="49">
                  <c:v>2.97490975176479</c:v>
                </c:pt>
                <c:pt idx="50">
                  <c:v>4.34298052565145</c:v>
                </c:pt>
                <c:pt idx="51">
                  <c:v>6.19185110069333</c:v>
                </c:pt>
                <c:pt idx="52">
                  <c:v>8.41661748153283</c:v>
                </c:pt>
                <c:pt idx="53">
                  <c:v>9.96478706429998</c:v>
                </c:pt>
                <c:pt idx="54">
                  <c:v>13.504804110371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(T4)'!$N$10:$N$37</c:f>
              <c:numCache>
                <c:formatCode>0.00E+00</c:formatCode>
                <c:ptCount val="28"/>
                <c:pt idx="0">
                  <c:v>5692.228026639344</c:v>
                </c:pt>
                <c:pt idx="1">
                  <c:v>7403.335847336065</c:v>
                </c:pt>
                <c:pt idx="2">
                  <c:v>9088.648072745902</c:v>
                </c:pt>
                <c:pt idx="3">
                  <c:v>10627.785258196722</c:v>
                </c:pt>
                <c:pt idx="4">
                  <c:v>12442.075460040984</c:v>
                </c:pt>
                <c:pt idx="5">
                  <c:v>13701.760363217214</c:v>
                </c:pt>
                <c:pt idx="6">
                  <c:v>21135.19107172131</c:v>
                </c:pt>
                <c:pt idx="7">
                  <c:v>28237.57830737705</c:v>
                </c:pt>
                <c:pt idx="8">
                  <c:v>35167.99490778689</c:v>
                </c:pt>
                <c:pt idx="9">
                  <c:v>41414.82823309426</c:v>
                </c:pt>
                <c:pt idx="10">
                  <c:v>47627.26743135246</c:v>
                </c:pt>
                <c:pt idx="11">
                  <c:v>52962.65638985657</c:v>
                </c:pt>
                <c:pt idx="12">
                  <c:v>58663.4829482582</c:v>
                </c:pt>
                <c:pt idx="13">
                  <c:v>63960.17851383197</c:v>
                </c:pt>
                <c:pt idx="14">
                  <c:v>69377.25352407787</c:v>
                </c:pt>
                <c:pt idx="15">
                  <c:v>74919.00724487705</c:v>
                </c:pt>
                <c:pt idx="16">
                  <c:v>79269.86431659838</c:v>
                </c:pt>
                <c:pt idx="17">
                  <c:v>83483.14488012296</c:v>
                </c:pt>
                <c:pt idx="18">
                  <c:v>88306.9211987705</c:v>
                </c:pt>
                <c:pt idx="19">
                  <c:v>92176.26049180329</c:v>
                </c:pt>
                <c:pt idx="20">
                  <c:v>95572.68053790984</c:v>
                </c:pt>
                <c:pt idx="21">
                  <c:v>99313.0418545082</c:v>
                </c:pt>
                <c:pt idx="22">
                  <c:v>101849.60872438527</c:v>
                </c:pt>
                <c:pt idx="23">
                  <c:v>105718.94801741805</c:v>
                </c:pt>
                <c:pt idx="24">
                  <c:v>109502.30199282788</c:v>
                </c:pt>
                <c:pt idx="25">
                  <c:v>111780.91290983609</c:v>
                </c:pt>
                <c:pt idx="26">
                  <c:v>114833.39168545083</c:v>
                </c:pt>
                <c:pt idx="27">
                  <c:v>116381.12740266393</c:v>
                </c:pt>
              </c:numCache>
            </c:numRef>
          </c:xVal>
          <c:yVal>
            <c:numRef>
              <c:f>'EXPT-96mm_sd_50mmZi (T4)'!$O$10:$O$37</c:f>
              <c:numCache>
                <c:formatCode>General</c:formatCode>
                <c:ptCount val="28"/>
                <c:pt idx="0">
                  <c:v>71.82761381986191</c:v>
                </c:pt>
                <c:pt idx="1">
                  <c:v>39.961094141598174</c:v>
                </c:pt>
                <c:pt idx="2">
                  <c:v>26.256895554182563</c:v>
                </c:pt>
                <c:pt idx="3">
                  <c:v>19.290852632642224</c:v>
                </c:pt>
                <c:pt idx="4">
                  <c:v>14.608792697632285</c:v>
                </c:pt>
                <c:pt idx="5">
                  <c:v>12.68965770318911</c:v>
                </c:pt>
                <c:pt idx="6">
                  <c:v>7.257353669478555</c:v>
                </c:pt>
                <c:pt idx="7">
                  <c:v>5.38482970654571</c:v>
                </c:pt>
                <c:pt idx="8">
                  <c:v>4.440716081199424</c:v>
                </c:pt>
                <c:pt idx="9">
                  <c:v>4.131270731396582</c:v>
                </c:pt>
                <c:pt idx="10">
                  <c:v>3.874390730956248</c:v>
                </c:pt>
                <c:pt idx="11">
                  <c:v>3.7545023946472376</c:v>
                </c:pt>
                <c:pt idx="12">
                  <c:v>3.7752372201957205</c:v>
                </c:pt>
                <c:pt idx="13">
                  <c:v>3.76485874485328</c:v>
                </c:pt>
                <c:pt idx="14">
                  <c:v>3.749822496869623</c:v>
                </c:pt>
                <c:pt idx="15">
                  <c:v>3.672077208115801</c:v>
                </c:pt>
                <c:pt idx="16">
                  <c:v>3.784058300591132</c:v>
                </c:pt>
                <c:pt idx="17">
                  <c:v>3.897123617142864</c:v>
                </c:pt>
                <c:pt idx="18">
                  <c:v>3.894488315425644</c:v>
                </c:pt>
                <c:pt idx="19">
                  <c:v>3.9473666480319203</c:v>
                </c:pt>
                <c:pt idx="20">
                  <c:v>4.187166084484734</c:v>
                </c:pt>
                <c:pt idx="21">
                  <c:v>4.2217907760297</c:v>
                </c:pt>
                <c:pt idx="22">
                  <c:v>4.441286288431338</c:v>
                </c:pt>
                <c:pt idx="23">
                  <c:v>4.474899633116024</c:v>
                </c:pt>
                <c:pt idx="24">
                  <c:v>4.366724688140041</c:v>
                </c:pt>
                <c:pt idx="25">
                  <c:v>4.605136153483009</c:v>
                </c:pt>
                <c:pt idx="26">
                  <c:v>4.695496369813405</c:v>
                </c:pt>
                <c:pt idx="27">
                  <c:v>4.864958861457565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(T4)'!$N$10:$N$37</c:f>
              <c:numCache>
                <c:formatCode>0.00E+00</c:formatCode>
                <c:ptCount val="28"/>
                <c:pt idx="0">
                  <c:v>5692.228026639344</c:v>
                </c:pt>
                <c:pt idx="1">
                  <c:v>7403.335847336065</c:v>
                </c:pt>
                <c:pt idx="2">
                  <c:v>9088.648072745902</c:v>
                </c:pt>
                <c:pt idx="3">
                  <c:v>10627.785258196722</c:v>
                </c:pt>
                <c:pt idx="4">
                  <c:v>12442.075460040984</c:v>
                </c:pt>
                <c:pt idx="5">
                  <c:v>13701.760363217214</c:v>
                </c:pt>
                <c:pt idx="6">
                  <c:v>21135.19107172131</c:v>
                </c:pt>
                <c:pt idx="7">
                  <c:v>28237.57830737705</c:v>
                </c:pt>
                <c:pt idx="8">
                  <c:v>35167.99490778689</c:v>
                </c:pt>
                <c:pt idx="9">
                  <c:v>41414.82823309426</c:v>
                </c:pt>
                <c:pt idx="10">
                  <c:v>47627.26743135246</c:v>
                </c:pt>
                <c:pt idx="11">
                  <c:v>52962.65638985657</c:v>
                </c:pt>
                <c:pt idx="12">
                  <c:v>58663.4829482582</c:v>
                </c:pt>
                <c:pt idx="13">
                  <c:v>63960.17851383197</c:v>
                </c:pt>
                <c:pt idx="14">
                  <c:v>69377.25352407787</c:v>
                </c:pt>
                <c:pt idx="15">
                  <c:v>74919.00724487705</c:v>
                </c:pt>
                <c:pt idx="16">
                  <c:v>79269.86431659838</c:v>
                </c:pt>
                <c:pt idx="17">
                  <c:v>83483.14488012296</c:v>
                </c:pt>
                <c:pt idx="18">
                  <c:v>88306.9211987705</c:v>
                </c:pt>
                <c:pt idx="19">
                  <c:v>92176.26049180329</c:v>
                </c:pt>
                <c:pt idx="20">
                  <c:v>95572.68053790984</c:v>
                </c:pt>
                <c:pt idx="21">
                  <c:v>99313.0418545082</c:v>
                </c:pt>
                <c:pt idx="22">
                  <c:v>101849.60872438527</c:v>
                </c:pt>
                <c:pt idx="23">
                  <c:v>105718.94801741805</c:v>
                </c:pt>
                <c:pt idx="24">
                  <c:v>109502.30199282788</c:v>
                </c:pt>
                <c:pt idx="25">
                  <c:v>111780.91290983609</c:v>
                </c:pt>
                <c:pt idx="26">
                  <c:v>114833.39168545083</c:v>
                </c:pt>
                <c:pt idx="27">
                  <c:v>116381.12740266393</c:v>
                </c:pt>
              </c:numCache>
            </c:numRef>
          </c:xVal>
          <c:yVal>
            <c:numRef>
              <c:f>'EXPT-96mm_sd_50mmZi (T4)'!$P$10:$P$37</c:f>
              <c:numCache>
                <c:formatCode>General</c:formatCode>
                <c:ptCount val="28"/>
                <c:pt idx="0">
                  <c:v>71.82761381986191</c:v>
                </c:pt>
                <c:pt idx="1">
                  <c:v>39.950646796724556</c:v>
                </c:pt>
                <c:pt idx="2">
                  <c:v>26.104436160642148</c:v>
                </c:pt>
                <c:pt idx="3">
                  <c:v>19.250240311310346</c:v>
                </c:pt>
                <c:pt idx="4">
                  <c:v>14.540563308008691</c:v>
                </c:pt>
                <c:pt idx="5">
                  <c:v>12.854458452581175</c:v>
                </c:pt>
                <c:pt idx="6">
                  <c:v>7.245258080029424</c:v>
                </c:pt>
                <c:pt idx="7">
                  <c:v>5.366001630648697</c:v>
                </c:pt>
                <c:pt idx="8">
                  <c:v>4.440716081199424</c:v>
                </c:pt>
                <c:pt idx="9">
                  <c:v>4.124385280177588</c:v>
                </c:pt>
                <c:pt idx="10">
                  <c:v>3.8729192570743813</c:v>
                </c:pt>
                <c:pt idx="11">
                  <c:v>3.7552157715035266</c:v>
                </c:pt>
                <c:pt idx="12">
                  <c:v>3.7702501168665323</c:v>
                </c:pt>
                <c:pt idx="13">
                  <c:v>3.762976315480854</c:v>
                </c:pt>
                <c:pt idx="14">
                  <c:v>3.7513284560526654</c:v>
                </c:pt>
                <c:pt idx="15">
                  <c:v>3.6716059120019247</c:v>
                </c:pt>
                <c:pt idx="16">
                  <c:v>3.782462549269545</c:v>
                </c:pt>
                <c:pt idx="17">
                  <c:v>3.895068041540178</c:v>
                </c:pt>
                <c:pt idx="18">
                  <c:v>3.8936195390359747</c:v>
                </c:pt>
                <c:pt idx="19">
                  <c:v>3.9472465490295163</c:v>
                </c:pt>
                <c:pt idx="20">
                  <c:v>4.187129663788145</c:v>
                </c:pt>
                <c:pt idx="21">
                  <c:v>4.222223558272247</c:v>
                </c:pt>
                <c:pt idx="22">
                  <c:v>4.440261607698727</c:v>
                </c:pt>
                <c:pt idx="23">
                  <c:v>4.47579658633974</c:v>
                </c:pt>
                <c:pt idx="24">
                  <c:v>4.3931244042906865</c:v>
                </c:pt>
                <c:pt idx="25">
                  <c:v>4.604285352871362</c:v>
                </c:pt>
                <c:pt idx="26">
                  <c:v>4.694816086243355</c:v>
                </c:pt>
                <c:pt idx="27">
                  <c:v>4.862516969447503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(T4)'!$N$10:$N$37</c:f>
              <c:numCache>
                <c:formatCode>0.00E+00</c:formatCode>
                <c:ptCount val="28"/>
                <c:pt idx="0">
                  <c:v>5692.228026639344</c:v>
                </c:pt>
                <c:pt idx="1">
                  <c:v>7403.335847336065</c:v>
                </c:pt>
                <c:pt idx="2">
                  <c:v>9088.648072745902</c:v>
                </c:pt>
                <c:pt idx="3">
                  <c:v>10627.785258196722</c:v>
                </c:pt>
                <c:pt idx="4">
                  <c:v>12442.075460040984</c:v>
                </c:pt>
                <c:pt idx="5">
                  <c:v>13701.760363217214</c:v>
                </c:pt>
                <c:pt idx="6">
                  <c:v>21135.19107172131</c:v>
                </c:pt>
                <c:pt idx="7">
                  <c:v>28237.57830737705</c:v>
                </c:pt>
                <c:pt idx="8">
                  <c:v>35167.99490778689</c:v>
                </c:pt>
                <c:pt idx="9">
                  <c:v>41414.82823309426</c:v>
                </c:pt>
                <c:pt idx="10">
                  <c:v>47627.26743135246</c:v>
                </c:pt>
                <c:pt idx="11">
                  <c:v>52962.65638985657</c:v>
                </c:pt>
                <c:pt idx="12">
                  <c:v>58663.4829482582</c:v>
                </c:pt>
                <c:pt idx="13">
                  <c:v>63960.17851383197</c:v>
                </c:pt>
                <c:pt idx="14">
                  <c:v>69377.25352407787</c:v>
                </c:pt>
                <c:pt idx="15">
                  <c:v>74919.00724487705</c:v>
                </c:pt>
                <c:pt idx="16">
                  <c:v>79269.86431659838</c:v>
                </c:pt>
                <c:pt idx="17">
                  <c:v>83483.14488012296</c:v>
                </c:pt>
                <c:pt idx="18">
                  <c:v>88306.9211987705</c:v>
                </c:pt>
                <c:pt idx="19">
                  <c:v>92176.26049180329</c:v>
                </c:pt>
                <c:pt idx="20">
                  <c:v>95572.68053790984</c:v>
                </c:pt>
                <c:pt idx="21">
                  <c:v>99313.0418545082</c:v>
                </c:pt>
                <c:pt idx="22">
                  <c:v>101849.60872438527</c:v>
                </c:pt>
                <c:pt idx="23">
                  <c:v>105718.94801741805</c:v>
                </c:pt>
                <c:pt idx="24">
                  <c:v>109502.30199282788</c:v>
                </c:pt>
                <c:pt idx="25">
                  <c:v>111780.91290983609</c:v>
                </c:pt>
                <c:pt idx="26">
                  <c:v>114833.39168545083</c:v>
                </c:pt>
                <c:pt idx="27">
                  <c:v>116381.12740266393</c:v>
                </c:pt>
              </c:numCache>
            </c:numRef>
          </c:xVal>
          <c:yVal>
            <c:numRef>
              <c:f>'EXPT-96mm_sd_50mmZi (T4)'!$Q$10:$Q$37</c:f>
              <c:numCache>
                <c:formatCode>General</c:formatCode>
                <c:ptCount val="28"/>
                <c:pt idx="0">
                  <c:v>44.715118198288856</c:v>
                </c:pt>
                <c:pt idx="1">
                  <c:v>27.068489134832923</c:v>
                </c:pt>
                <c:pt idx="2">
                  <c:v>18.802481615457825</c:v>
                </c:pt>
                <c:pt idx="3">
                  <c:v>14.161279478835281</c:v>
                </c:pt>
                <c:pt idx="4">
                  <c:v>10.931408967732473</c:v>
                </c:pt>
                <c:pt idx="5">
                  <c:v>9.631209097948112</c:v>
                </c:pt>
                <c:pt idx="6">
                  <c:v>5.591700042521869</c:v>
                </c:pt>
                <c:pt idx="7">
                  <c:v>4.142847166575851</c:v>
                </c:pt>
                <c:pt idx="8">
                  <c:v>3.415948115402146</c:v>
                </c:pt>
                <c:pt idx="9">
                  <c:v>3.118666427246878</c:v>
                </c:pt>
                <c:pt idx="10">
                  <c:v>2.8818855049992576</c:v>
                </c:pt>
                <c:pt idx="11">
                  <c:v>2.7189130766106344</c:v>
                </c:pt>
                <c:pt idx="12">
                  <c:v>2.6876712867330754</c:v>
                </c:pt>
                <c:pt idx="13">
                  <c:v>2.6335344773807683</c:v>
                </c:pt>
                <c:pt idx="14">
                  <c:v>2.5899128893269254</c:v>
                </c:pt>
                <c:pt idx="15">
                  <c:v>2.504873059037379</c:v>
                </c:pt>
                <c:pt idx="16">
                  <c:v>2.522435407647949</c:v>
                </c:pt>
                <c:pt idx="17">
                  <c:v>2.5420072791791464</c:v>
                </c:pt>
                <c:pt idx="18">
                  <c:v>2.505233547097614</c:v>
                </c:pt>
                <c:pt idx="19">
                  <c:v>2.4862128984243883</c:v>
                </c:pt>
                <c:pt idx="20">
                  <c:v>2.575950141315965</c:v>
                </c:pt>
                <c:pt idx="21">
                  <c:v>2.547743242533527</c:v>
                </c:pt>
                <c:pt idx="22">
                  <c:v>2.60175537896024</c:v>
                </c:pt>
                <c:pt idx="23">
                  <c:v>2.587461120594457</c:v>
                </c:pt>
                <c:pt idx="24">
                  <c:v>2.5064841758298697</c:v>
                </c:pt>
                <c:pt idx="25">
                  <c:v>2.5579330038389405</c:v>
                </c:pt>
                <c:pt idx="26">
                  <c:v>2.561309802895159</c:v>
                </c:pt>
                <c:pt idx="27">
                  <c:v>2.5809237016855655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(T4)'!$N$10:$N$37</c:f>
              <c:numCache>
                <c:formatCode>0.00E+00</c:formatCode>
                <c:ptCount val="28"/>
                <c:pt idx="0">
                  <c:v>5692.228026639344</c:v>
                </c:pt>
                <c:pt idx="1">
                  <c:v>7403.335847336065</c:v>
                </c:pt>
                <c:pt idx="2">
                  <c:v>9088.648072745902</c:v>
                </c:pt>
                <c:pt idx="3">
                  <c:v>10627.785258196722</c:v>
                </c:pt>
                <c:pt idx="4">
                  <c:v>12442.075460040984</c:v>
                </c:pt>
                <c:pt idx="5">
                  <c:v>13701.760363217214</c:v>
                </c:pt>
                <c:pt idx="6">
                  <c:v>21135.19107172131</c:v>
                </c:pt>
                <c:pt idx="7">
                  <c:v>28237.57830737705</c:v>
                </c:pt>
                <c:pt idx="8">
                  <c:v>35167.99490778689</c:v>
                </c:pt>
                <c:pt idx="9">
                  <c:v>41414.82823309426</c:v>
                </c:pt>
                <c:pt idx="10">
                  <c:v>47627.26743135246</c:v>
                </c:pt>
                <c:pt idx="11">
                  <c:v>52962.65638985657</c:v>
                </c:pt>
                <c:pt idx="12">
                  <c:v>58663.4829482582</c:v>
                </c:pt>
                <c:pt idx="13">
                  <c:v>63960.17851383197</c:v>
                </c:pt>
                <c:pt idx="14">
                  <c:v>69377.25352407787</c:v>
                </c:pt>
                <c:pt idx="15">
                  <c:v>74919.00724487705</c:v>
                </c:pt>
                <c:pt idx="16">
                  <c:v>79269.86431659838</c:v>
                </c:pt>
                <c:pt idx="17">
                  <c:v>83483.14488012296</c:v>
                </c:pt>
                <c:pt idx="18">
                  <c:v>88306.9211987705</c:v>
                </c:pt>
                <c:pt idx="19">
                  <c:v>92176.26049180329</c:v>
                </c:pt>
                <c:pt idx="20">
                  <c:v>95572.68053790984</c:v>
                </c:pt>
                <c:pt idx="21">
                  <c:v>99313.0418545082</c:v>
                </c:pt>
                <c:pt idx="22">
                  <c:v>101849.60872438527</c:v>
                </c:pt>
                <c:pt idx="23">
                  <c:v>105718.94801741805</c:v>
                </c:pt>
                <c:pt idx="24">
                  <c:v>109502.30199282788</c:v>
                </c:pt>
                <c:pt idx="25">
                  <c:v>111780.91290983609</c:v>
                </c:pt>
                <c:pt idx="26">
                  <c:v>114833.39168545083</c:v>
                </c:pt>
                <c:pt idx="27">
                  <c:v>116381.12740266393</c:v>
                </c:pt>
              </c:numCache>
            </c:numRef>
          </c:xVal>
          <c:yVal>
            <c:numRef>
              <c:f>'EXPT-96mm_sd_50mmZi (T4)'!$T$10:$T$37</c:f>
              <c:numCache>
                <c:formatCode>General</c:formatCode>
                <c:ptCount val="28"/>
                <c:pt idx="0">
                  <c:v>22.20776345318016</c:v>
                </c:pt>
                <c:pt idx="1">
                  <c:v>13.44356512881477</c:v>
                </c:pt>
                <c:pt idx="2">
                  <c:v>9.338252494317128</c:v>
                </c:pt>
                <c:pt idx="3">
                  <c:v>7.033199453163542</c:v>
                </c:pt>
                <c:pt idx="4">
                  <c:v>5.429084263824333</c:v>
                </c:pt>
                <c:pt idx="5">
                  <c:v>4.783339998495929</c:v>
                </c:pt>
                <c:pt idx="6">
                  <c:v>2.777117826118486</c:v>
                </c:pt>
                <c:pt idx="7">
                  <c:v>2.057545045279896</c:v>
                </c:pt>
                <c:pt idx="8">
                  <c:v>1.6965306315144757</c:v>
                </c:pt>
                <c:pt idx="9">
                  <c:v>1.5488856810921618</c:v>
                </c:pt>
                <c:pt idx="10">
                  <c:v>1.4312884360578813</c:v>
                </c:pt>
                <c:pt idx="11">
                  <c:v>1.3503481794986716</c:v>
                </c:pt>
                <c:pt idx="12">
                  <c:v>1.3348319445559818</c:v>
                </c:pt>
                <c:pt idx="13">
                  <c:v>1.3079448981911586</c:v>
                </c:pt>
                <c:pt idx="14">
                  <c:v>1.2862802364842174</c:v>
                </c:pt>
                <c:pt idx="15">
                  <c:v>1.244045204770914</c:v>
                </c:pt>
                <c:pt idx="16">
                  <c:v>1.2527675452083538</c:v>
                </c:pt>
                <c:pt idx="17">
                  <c:v>1.262487915204323</c:v>
                </c:pt>
                <c:pt idx="18">
                  <c:v>1.2442242411660298</c:v>
                </c:pt>
                <c:pt idx="19">
                  <c:v>1.2347776360024725</c:v>
                </c:pt>
                <c:pt idx="20">
                  <c:v>1.279345637684574</c:v>
                </c:pt>
                <c:pt idx="21">
                  <c:v>1.2653366814042761</c:v>
                </c:pt>
                <c:pt idx="22">
                  <c:v>1.292161808960603</c:v>
                </c:pt>
                <c:pt idx="23">
                  <c:v>1.285062565543237</c:v>
                </c:pt>
                <c:pt idx="24">
                  <c:v>1.2448453659259047</c:v>
                </c:pt>
                <c:pt idx="25">
                  <c:v>1.2703974263566098</c:v>
                </c:pt>
                <c:pt idx="26">
                  <c:v>1.2720745136078806</c:v>
                </c:pt>
                <c:pt idx="27">
                  <c:v>1.281815756442136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'EXPT-96mm_sd_50mmZi (T4)'!$I$64:$I$118</c:f>
              <c:numCache>
                <c:formatCode>0.00E+00</c:formatCode>
                <c:ptCount val="55"/>
                <c:pt idx="0">
                  <c:v>130167003.37058184</c:v>
                </c:pt>
                <c:pt idx="1">
                  <c:v>32084949.99575018</c:v>
                </c:pt>
                <c:pt idx="2">
                  <c:v>14041539.101100601</c:v>
                </c:pt>
                <c:pt idx="3">
                  <c:v>7767349.895003186</c:v>
                </c:pt>
                <c:pt idx="4">
                  <c:v>4880921.880508268</c:v>
                </c:pt>
                <c:pt idx="5">
                  <c:v>3320870.76637597</c:v>
                </c:pt>
                <c:pt idx="6">
                  <c:v>2387822.2157360762</c:v>
                </c:pt>
                <c:pt idx="7">
                  <c:v>1783332.027370797</c:v>
                </c:pt>
                <c:pt idx="8">
                  <c:v>1375718.4881197717</c:v>
                </c:pt>
                <c:pt idx="9">
                  <c:v>1084573.3329078576</c:v>
                </c:pt>
                <c:pt idx="10">
                  <c:v>187217.4629723856</c:v>
                </c:pt>
                <c:pt idx="11">
                  <c:v>45164.98177811332</c:v>
                </c:pt>
                <c:pt idx="12">
                  <c:v>9943.157645918334</c:v>
                </c:pt>
                <c:pt idx="13">
                  <c:v>2185.7180505217025</c:v>
                </c:pt>
                <c:pt idx="14">
                  <c:v>2595.013728177964</c:v>
                </c:pt>
                <c:pt idx="15">
                  <c:v>4422.859952288614</c:v>
                </c:pt>
                <c:pt idx="16">
                  <c:v>5619.400287692858</c:v>
                </c:pt>
                <c:pt idx="17">
                  <c:v>5626.188638491301</c:v>
                </c:pt>
                <c:pt idx="18">
                  <c:v>4787.065812246532</c:v>
                </c:pt>
                <c:pt idx="19">
                  <c:v>996.4022299218167</c:v>
                </c:pt>
                <c:pt idx="20">
                  <c:v>390.43918755423425</c:v>
                </c:pt>
                <c:pt idx="21">
                  <c:v>215.9694243813337</c:v>
                </c:pt>
                <c:pt idx="22">
                  <c:v>147.302644904182</c:v>
                </c:pt>
                <c:pt idx="23">
                  <c:v>116.50770880591674</c:v>
                </c:pt>
                <c:pt idx="24">
                  <c:v>93.64984426992017</c:v>
                </c:pt>
                <c:pt idx="25">
                  <c:v>67.74460400904901</c:v>
                </c:pt>
                <c:pt idx="26">
                  <c:v>46.71782654988245</c:v>
                </c:pt>
                <c:pt idx="27">
                  <c:v>35.687613700384425</c:v>
                </c:pt>
                <c:pt idx="28">
                  <c:v>11.50751654683085</c:v>
                </c:pt>
                <c:pt idx="29">
                  <c:v>5.833543669495308</c:v>
                </c:pt>
                <c:pt idx="30">
                  <c:v>3.6490442996319694</c:v>
                </c:pt>
                <c:pt idx="31">
                  <c:v>2.851919946987712</c:v>
                </c:pt>
                <c:pt idx="32">
                  <c:v>2.389807658638357</c:v>
                </c:pt>
                <c:pt idx="33">
                  <c:v>2.066589842599963</c:v>
                </c:pt>
                <c:pt idx="34">
                  <c:v>1.9763881237403294</c:v>
                </c:pt>
                <c:pt idx="35">
                  <c:v>1.803240446699249</c:v>
                </c:pt>
                <c:pt idx="36">
                  <c:v>1.8129554044427565</c:v>
                </c:pt>
                <c:pt idx="37">
                  <c:v>1.5469955603424177</c:v>
                </c:pt>
                <c:pt idx="38">
                  <c:v>1.5381991110618265</c:v>
                </c:pt>
                <c:pt idx="39">
                  <c:v>1.520338472173212</c:v>
                </c:pt>
                <c:pt idx="40">
                  <c:v>1.4363206562985753</c:v>
                </c:pt>
                <c:pt idx="41">
                  <c:v>1.4226550252193642</c:v>
                </c:pt>
                <c:pt idx="42">
                  <c:v>1.3521940145651572</c:v>
                </c:pt>
                <c:pt idx="43">
                  <c:v>1.4564144795892695</c:v>
                </c:pt>
                <c:pt idx="44">
                  <c:v>1.479666490506771</c:v>
                </c:pt>
                <c:pt idx="45">
                  <c:v>1.4823303723405006</c:v>
                </c:pt>
                <c:pt idx="46">
                  <c:v>1.5386956697337466</c:v>
                </c:pt>
                <c:pt idx="47">
                  <c:v>1.536775573257217</c:v>
                </c:pt>
                <c:pt idx="48">
                  <c:v>1.5862339804586179</c:v>
                </c:pt>
                <c:pt idx="49">
                  <c:v>1.535912230236092</c:v>
                </c:pt>
                <c:pt idx="50">
                  <c:v>1.5571053367128214</c:v>
                </c:pt>
                <c:pt idx="51">
                  <c:v>1.6310115481644305</c:v>
                </c:pt>
                <c:pt idx="52">
                  <c:v>1.6974235677754126</c:v>
                </c:pt>
                <c:pt idx="53">
                  <c:v>1.587872458186836</c:v>
                </c:pt>
                <c:pt idx="54">
                  <c:v>1.7430943735147495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5856"/>
          <c:y val="0.575756"/>
          <c:w val="0.329069"/>
          <c:h val="0.2378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'EXPT-96mm_sd_50mmZi (T4)'!$E$10:$E$32</c:f>
              <c:numCache>
                <c:formatCode>General</c:formatCode>
                <c:ptCount val="23"/>
                <c:pt idx="0">
                  <c:v>66.19999999999999</c:v>
                </c:pt>
                <c:pt idx="1">
                  <c:v>86.1</c:v>
                </c:pt>
                <c:pt idx="2">
                  <c:v>105.69999999999999</c:v>
                </c:pt>
                <c:pt idx="3">
                  <c:v>123.6</c:v>
                </c:pt>
                <c:pt idx="4">
                  <c:v>144.7</c:v>
                </c:pt>
                <c:pt idx="5">
                  <c:v>159.35</c:v>
                </c:pt>
                <c:pt idx="6">
                  <c:v>245.8</c:v>
                </c:pt>
                <c:pt idx="7">
                  <c:v>328.4</c:v>
                </c:pt>
                <c:pt idx="8">
                  <c:v>409</c:v>
                </c:pt>
                <c:pt idx="9">
                  <c:v>481.65</c:v>
                </c:pt>
                <c:pt idx="10">
                  <c:v>553.9</c:v>
                </c:pt>
                <c:pt idx="11">
                  <c:v>615.95</c:v>
                </c:pt>
                <c:pt idx="12">
                  <c:v>682.25</c:v>
                </c:pt>
                <c:pt idx="13">
                  <c:v>743.8499999999999</c:v>
                </c:pt>
                <c:pt idx="14">
                  <c:v>806.8499999999999</c:v>
                </c:pt>
                <c:pt idx="15">
                  <c:v>871.3</c:v>
                </c:pt>
                <c:pt idx="16">
                  <c:v>921.9000000000001</c:v>
                </c:pt>
                <c:pt idx="17">
                  <c:v>970.9000000000001</c:v>
                </c:pt>
                <c:pt idx="18">
                  <c:v>1027</c:v>
                </c:pt>
                <c:pt idx="19">
                  <c:v>1072</c:v>
                </c:pt>
                <c:pt idx="20">
                  <c:v>1111.5</c:v>
                </c:pt>
                <c:pt idx="21">
                  <c:v>1155</c:v>
                </c:pt>
                <c:pt idx="22">
                  <c:v>1184.5</c:v>
                </c:pt>
              </c:numCache>
            </c:numRef>
          </c:xVal>
          <c:yVal>
            <c:numRef>
              <c:f>'EXPT-96mm_sd_50mmZi (T4)'!$I$10:$I$32</c:f>
              <c:numCache>
                <c:formatCode>General</c:formatCode>
                <c:ptCount val="23"/>
                <c:pt idx="0">
                  <c:v>0.011225</c:v>
                </c:pt>
                <c:pt idx="1">
                  <c:v>0.0114944</c:v>
                </c:pt>
                <c:pt idx="2">
                  <c:v>0.0120332</c:v>
                </c:pt>
                <c:pt idx="3">
                  <c:v>0.012392400000000001</c:v>
                </c:pt>
                <c:pt idx="4">
                  <c:v>0.0131108</c:v>
                </c:pt>
                <c:pt idx="5">
                  <c:v>0.0140088</c:v>
                </c:pt>
                <c:pt idx="6">
                  <c:v>0.019351900000000002</c:v>
                </c:pt>
                <c:pt idx="7">
                  <c:v>0.025593000000000005</c:v>
                </c:pt>
                <c:pt idx="8">
                  <c:v>0.0327321</c:v>
                </c:pt>
                <c:pt idx="9">
                  <c:v>0.041442700000000006</c:v>
                </c:pt>
                <c:pt idx="10">
                  <c:v>0.05064720000000001</c:v>
                </c:pt>
                <c:pt idx="11">
                  <c:v>0.059088400000000006</c:v>
                </c:pt>
                <c:pt idx="12">
                  <c:v>0.07166040000000001</c:v>
                </c:pt>
                <c:pt idx="13">
                  <c:v>0.0834691</c:v>
                </c:pt>
                <c:pt idx="14">
                  <c:v>0.0965799</c:v>
                </c:pt>
                <c:pt idx="15">
                  <c:v>0.10892740000000001</c:v>
                </c:pt>
                <c:pt idx="16">
                  <c:v>0.12280150000000002</c:v>
                </c:pt>
                <c:pt idx="17">
                  <c:v>0.1372593</c:v>
                </c:pt>
                <c:pt idx="18">
                  <c:v>0.15135790000000002</c:v>
                </c:pt>
                <c:pt idx="19">
                  <c:v>0.16366050000000001</c:v>
                </c:pt>
                <c:pt idx="20">
                  <c:v>0.18229399999999998</c:v>
                </c:pt>
                <c:pt idx="21">
                  <c:v>0.19468640000000004</c:v>
                </c:pt>
                <c:pt idx="22">
                  <c:v>0.20909930000000002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'EXPT-96mm_sd_50mmZi (T4)'!$D$64:$D$118</c:f>
              <c:numCache>
                <c:formatCode>General</c:formatCode>
                <c:ptCount val="55"/>
                <c:pt idx="0">
                  <c:v>0.011629892493798085</c:v>
                </c:pt>
                <c:pt idx="1">
                  <c:v>0.02325978498759617</c:v>
                </c:pt>
                <c:pt idx="2">
                  <c:v>0.03488967748139425</c:v>
                </c:pt>
                <c:pt idx="3">
                  <c:v>0.04651956997519234</c:v>
                </c:pt>
                <c:pt idx="4">
                  <c:v>0.05814946246899043</c:v>
                </c:pt>
                <c:pt idx="5">
                  <c:v>0.0697793549627885</c:v>
                </c:pt>
                <c:pt idx="6">
                  <c:v>0.08140924745658659</c:v>
                </c:pt>
                <c:pt idx="7">
                  <c:v>0.09303913995038468</c:v>
                </c:pt>
                <c:pt idx="8">
                  <c:v>0.10466903244418276</c:v>
                </c:pt>
                <c:pt idx="9">
                  <c:v>0.11629892493798086</c:v>
                </c:pt>
                <c:pt idx="10">
                  <c:v>0.23259784987596172</c:v>
                </c:pt>
                <c:pt idx="11">
                  <c:v>0.3488967748139425</c:v>
                </c:pt>
                <c:pt idx="12">
                  <c:v>0.46519569975192343</c:v>
                </c:pt>
                <c:pt idx="13">
                  <c:v>0.5814946246899042</c:v>
                </c:pt>
                <c:pt idx="14">
                  <c:v>0.697793549627885</c:v>
                </c:pt>
                <c:pt idx="15">
                  <c:v>0.814092474565866</c:v>
                </c:pt>
                <c:pt idx="16">
                  <c:v>0.9303913995038469</c:v>
                </c:pt>
                <c:pt idx="17">
                  <c:v>1.0466903244418275</c:v>
                </c:pt>
                <c:pt idx="18">
                  <c:v>1.1629892493798084</c:v>
                </c:pt>
                <c:pt idx="19">
                  <c:v>2.325978498759617</c:v>
                </c:pt>
                <c:pt idx="20">
                  <c:v>3.4889677481394257</c:v>
                </c:pt>
                <c:pt idx="21">
                  <c:v>4.651956997519234</c:v>
                </c:pt>
                <c:pt idx="22">
                  <c:v>5.8149462468990425</c:v>
                </c:pt>
                <c:pt idx="23">
                  <c:v>6.977935496278851</c:v>
                </c:pt>
                <c:pt idx="24">
                  <c:v>8.140924745658658</c:v>
                </c:pt>
                <c:pt idx="25">
                  <c:v>9.303913995038467</c:v>
                </c:pt>
                <c:pt idx="26">
                  <c:v>10.466903244418276</c:v>
                </c:pt>
                <c:pt idx="27">
                  <c:v>11.629892493798085</c:v>
                </c:pt>
                <c:pt idx="28">
                  <c:v>23.25978498759617</c:v>
                </c:pt>
                <c:pt idx="29">
                  <c:v>34.88967748139426</c:v>
                </c:pt>
                <c:pt idx="30">
                  <c:v>46.51956997519234</c:v>
                </c:pt>
                <c:pt idx="31">
                  <c:v>58.14946246899043</c:v>
                </c:pt>
                <c:pt idx="32">
                  <c:v>69.77935496278852</c:v>
                </c:pt>
                <c:pt idx="33">
                  <c:v>81.4092474565866</c:v>
                </c:pt>
                <c:pt idx="34">
                  <c:v>93.03913995038468</c:v>
                </c:pt>
                <c:pt idx="35">
                  <c:v>104.66903244418278</c:v>
                </c:pt>
                <c:pt idx="36">
                  <c:v>116.29892493798086</c:v>
                </c:pt>
                <c:pt idx="37">
                  <c:v>232.5978498759617</c:v>
                </c:pt>
                <c:pt idx="38">
                  <c:v>348.89677481394256</c:v>
                </c:pt>
                <c:pt idx="39">
                  <c:v>465.1956997519234</c:v>
                </c:pt>
                <c:pt idx="40">
                  <c:v>581.4946246899043</c:v>
                </c:pt>
                <c:pt idx="41">
                  <c:v>697.7935496278851</c:v>
                </c:pt>
                <c:pt idx="42">
                  <c:v>814.0924745658659</c:v>
                </c:pt>
                <c:pt idx="43">
                  <c:v>930.3913995038469</c:v>
                </c:pt>
                <c:pt idx="44">
                  <c:v>1046.6903244418274</c:v>
                </c:pt>
                <c:pt idx="45">
                  <c:v>1162.9892493798086</c:v>
                </c:pt>
                <c:pt idx="46">
                  <c:v>2325.978498759617</c:v>
                </c:pt>
                <c:pt idx="47">
                  <c:v>3488.9677481394247</c:v>
                </c:pt>
                <c:pt idx="48">
                  <c:v>4651.956997519234</c:v>
                </c:pt>
                <c:pt idx="49">
                  <c:v>5814.946246899042</c:v>
                </c:pt>
                <c:pt idx="50">
                  <c:v>6977.935496278849</c:v>
                </c:pt>
                <c:pt idx="51">
                  <c:v>8140.92474565866</c:v>
                </c:pt>
                <c:pt idx="52">
                  <c:v>9303.913995038469</c:v>
                </c:pt>
                <c:pt idx="53">
                  <c:v>10466.903244418278</c:v>
                </c:pt>
                <c:pt idx="54">
                  <c:v>11629.892493798085</c:v>
                </c:pt>
              </c:numCache>
            </c:numRef>
          </c:xVal>
          <c:yVal>
            <c:numRef>
              <c:f>'EXPT-96mm_sd_50mmZi (T4)'!$G$64:$G$118</c:f>
              <c:numCache>
                <c:formatCode>General</c:formatCode>
                <c:ptCount val="55"/>
                <c:pt idx="0">
                  <c:v>0.00100848233398238</c:v>
                </c:pt>
                <c:pt idx="1">
                  <c:v>0.000994325886578254</c:v>
                </c:pt>
                <c:pt idx="2">
                  <c:v>0.000979094500359745</c:v>
                </c:pt>
                <c:pt idx="3">
                  <c:v>0.000962853558660436</c:v>
                </c:pt>
                <c:pt idx="4">
                  <c:v>0.000945386189007311</c:v>
                </c:pt>
                <c:pt idx="5">
                  <c:v>0.000926236441846837</c:v>
                </c:pt>
                <c:pt idx="6">
                  <c:v>0.000906495090816785</c:v>
                </c:pt>
                <c:pt idx="7">
                  <c:v>0.000884259167946958</c:v>
                </c:pt>
                <c:pt idx="8">
                  <c:v>0.00086334023389939</c:v>
                </c:pt>
                <c:pt idx="9">
                  <c:v>0.000840284417573956</c:v>
                </c:pt>
                <c:pt idx="10">
                  <c:v>0.000580194670328631</c:v>
                </c:pt>
                <c:pt idx="11">
                  <c:v>0.000314928334774446</c:v>
                </c:pt>
                <c:pt idx="12">
                  <c:v>0.000123257029142631</c:v>
                </c:pt>
                <c:pt idx="13">
                  <c:v>0.0000423351921750492</c:v>
                </c:pt>
                <c:pt idx="14">
                  <c:v>0.0000723784950160608</c:v>
                </c:pt>
                <c:pt idx="15">
                  <c:v>0.000167906170220628</c:v>
                </c:pt>
                <c:pt idx="16">
                  <c:v>0.000278636067007785</c:v>
                </c:pt>
                <c:pt idx="17">
                  <c:v>0.000353074779256313</c:v>
                </c:pt>
                <c:pt idx="18">
                  <c:v>0.000370882879551079</c:v>
                </c:pt>
                <c:pt idx="19">
                  <c:v>0.000308789177102283</c:v>
                </c:pt>
                <c:pt idx="20">
                  <c:v>0.000272247122275445</c:v>
                </c:pt>
                <c:pt idx="21">
                  <c:v>0.000267719275735457</c:v>
                </c:pt>
                <c:pt idx="22">
                  <c:v>0.000285310622677207</c:v>
                </c:pt>
                <c:pt idx="23">
                  <c:v>0.000324955992701531</c:v>
                </c:pt>
                <c:pt idx="24">
                  <c:v>0.000355525313094843</c:v>
                </c:pt>
                <c:pt idx="25">
                  <c:v>0.000335909332948252</c:v>
                </c:pt>
                <c:pt idx="26">
                  <c:v>0.000293180470053661</c:v>
                </c:pt>
                <c:pt idx="27">
                  <c:v>0.000276493481657266</c:v>
                </c:pt>
                <c:pt idx="28">
                  <c:v>0.000356622702988694</c:v>
                </c:pt>
                <c:pt idx="29">
                  <c:v>0.00040676385140455</c:v>
                </c:pt>
                <c:pt idx="30">
                  <c:v>0.000452341575583004</c:v>
                </c:pt>
                <c:pt idx="31">
                  <c:v>0.000552388625764255</c:v>
                </c:pt>
                <c:pt idx="32">
                  <c:v>0.000666550160532477</c:v>
                </c:pt>
                <c:pt idx="33">
                  <c:v>0.00078454481858115</c:v>
                </c:pt>
                <c:pt idx="34">
                  <c:v>0.000979985381867141</c:v>
                </c:pt>
                <c:pt idx="35">
                  <c:v>0.00113163415515183</c:v>
                </c:pt>
                <c:pt idx="36">
                  <c:v>0.00140460596797576</c:v>
                </c:pt>
                <c:pt idx="37">
                  <c:v>0.00479420330177807</c:v>
                </c:pt>
                <c:pt idx="38">
                  <c:v>0.0107256211677026</c:v>
                </c:pt>
                <c:pt idx="39">
                  <c:v>0.0188463675267425</c:v>
                </c:pt>
                <c:pt idx="40">
                  <c:v>0.027820107444727</c:v>
                </c:pt>
                <c:pt idx="41">
                  <c:v>0.0396798015109969</c:v>
                </c:pt>
                <c:pt idx="42">
                  <c:v>0.0513336892486068</c:v>
                </c:pt>
                <c:pt idx="43">
                  <c:v>0.0722158205057423</c:v>
                </c:pt>
                <c:pt idx="44">
                  <c:v>0.0928573414574907</c:v>
                </c:pt>
                <c:pt idx="45">
                  <c:v>0.114845080160213</c:v>
                </c:pt>
                <c:pt idx="46">
                  <c:v>0.476848159708767</c:v>
                </c:pt>
                <c:pt idx="47">
                  <c:v>1.07156950618426</c:v>
                </c:pt>
                <c:pt idx="48">
                  <c:v>1.96632191622425</c:v>
                </c:pt>
                <c:pt idx="49">
                  <c:v>2.97490975176479</c:v>
                </c:pt>
                <c:pt idx="50">
                  <c:v>4.34298052565145</c:v>
                </c:pt>
                <c:pt idx="51">
                  <c:v>6.19185110069333</c:v>
                </c:pt>
                <c:pt idx="52">
                  <c:v>8.41661748153283</c:v>
                </c:pt>
                <c:pt idx="53">
                  <c:v>9.96478706429998</c:v>
                </c:pt>
                <c:pt idx="54">
                  <c:v>13.504804110371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 (2)'!$N$10:$N$37</c:f>
              <c:numCache>
                <c:formatCode>0.00E+00</c:formatCode>
                <c:ptCount val="28"/>
                <c:pt idx="0">
                  <c:v>5756.717014856558</c:v>
                </c:pt>
                <c:pt idx="1">
                  <c:v>7579.6057484631165</c:v>
                </c:pt>
                <c:pt idx="2">
                  <c:v>8710.31267520492</c:v>
                </c:pt>
                <c:pt idx="3">
                  <c:v>10967.427262807378</c:v>
                </c:pt>
                <c:pt idx="4">
                  <c:v>12429.177662397542</c:v>
                </c:pt>
                <c:pt idx="5">
                  <c:v>14445.533360655738</c:v>
                </c:pt>
                <c:pt idx="6">
                  <c:v>22657.131193647543</c:v>
                </c:pt>
                <c:pt idx="7">
                  <c:v>31320.15194415984</c:v>
                </c:pt>
                <c:pt idx="8">
                  <c:v>39587.64023360656</c:v>
                </c:pt>
                <c:pt idx="9">
                  <c:v>47347.81514907788</c:v>
                </c:pt>
                <c:pt idx="10">
                  <c:v>55520.71958913934</c:v>
                </c:pt>
                <c:pt idx="11">
                  <c:v>64355.71097489755</c:v>
                </c:pt>
                <c:pt idx="12">
                  <c:v>72833.8632925205</c:v>
                </c:pt>
                <c:pt idx="13">
                  <c:v>81097.05231608608</c:v>
                </c:pt>
                <c:pt idx="14">
                  <c:v>89854.6569159836</c:v>
                </c:pt>
                <c:pt idx="15">
                  <c:v>98410.19601946721</c:v>
                </c:pt>
                <c:pt idx="16">
                  <c:v>104816.10218237706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'EXPT-96mm_sd_50mmZi (T4) (2)'!$O$10:$O$37</c:f>
              <c:numCache>
                <c:formatCode>General</c:formatCode>
                <c:ptCount val="28"/>
                <c:pt idx="0">
                  <c:v>62.21880605003984</c:v>
                </c:pt>
                <c:pt idx="1">
                  <c:v>39.91464697054148</c:v>
                </c:pt>
                <c:pt idx="2">
                  <c:v>25.338689236374307</c:v>
                </c:pt>
                <c:pt idx="3">
                  <c:v>15.906667233015035</c:v>
                </c:pt>
                <c:pt idx="4">
                  <c:v>12.501706897313895</c:v>
                </c:pt>
                <c:pt idx="5">
                  <c:v>8.982939063324704</c:v>
                </c:pt>
                <c:pt idx="6">
                  <c:v>4.268970275882097</c:v>
                </c:pt>
                <c:pt idx="7">
                  <c:v>2.6061006326829763</c:v>
                </c:pt>
                <c:pt idx="8">
                  <c:v>1.9696032705487685</c:v>
                </c:pt>
                <c:pt idx="9">
                  <c:v>1.6564367209784687</c:v>
                </c:pt>
                <c:pt idx="10">
                  <c:v>1.354600079610977</c:v>
                </c:pt>
                <c:pt idx="11">
                  <c:v>1.0413638910311092</c:v>
                </c:pt>
                <c:pt idx="12">
                  <c:v>0.8471803220642307</c:v>
                </c:pt>
                <c:pt idx="13">
                  <c:v>0.7439588717799284</c:v>
                </c:pt>
                <c:pt idx="14">
                  <c:v>0.6466465897128509</c:v>
                </c:pt>
                <c:pt idx="15">
                  <c:v>0.5640105765984353</c:v>
                </c:pt>
                <c:pt idx="16">
                  <c:v>0.5689489210797247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 (2)'!$N$10:$N$37</c:f>
              <c:numCache>
                <c:formatCode>0.00E+00</c:formatCode>
                <c:ptCount val="28"/>
                <c:pt idx="0">
                  <c:v>5756.717014856558</c:v>
                </c:pt>
                <c:pt idx="1">
                  <c:v>7579.6057484631165</c:v>
                </c:pt>
                <c:pt idx="2">
                  <c:v>8710.31267520492</c:v>
                </c:pt>
                <c:pt idx="3">
                  <c:v>10967.427262807378</c:v>
                </c:pt>
                <c:pt idx="4">
                  <c:v>12429.177662397542</c:v>
                </c:pt>
                <c:pt idx="5">
                  <c:v>14445.533360655738</c:v>
                </c:pt>
                <c:pt idx="6">
                  <c:v>22657.131193647543</c:v>
                </c:pt>
                <c:pt idx="7">
                  <c:v>31320.15194415984</c:v>
                </c:pt>
                <c:pt idx="8">
                  <c:v>39587.64023360656</c:v>
                </c:pt>
                <c:pt idx="9">
                  <c:v>47347.81514907788</c:v>
                </c:pt>
                <c:pt idx="10">
                  <c:v>55520.71958913934</c:v>
                </c:pt>
                <c:pt idx="11">
                  <c:v>64355.71097489755</c:v>
                </c:pt>
                <c:pt idx="12">
                  <c:v>72833.8632925205</c:v>
                </c:pt>
                <c:pt idx="13">
                  <c:v>81097.05231608608</c:v>
                </c:pt>
                <c:pt idx="14">
                  <c:v>89854.6569159836</c:v>
                </c:pt>
                <c:pt idx="15">
                  <c:v>98410.19601946721</c:v>
                </c:pt>
                <c:pt idx="16">
                  <c:v>104816.10218237706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'EXPT-96mm_sd_50mmZi (T4) (2)'!$P$10:$P$37</c:f>
              <c:numCache>
                <c:formatCode>General</c:formatCode>
                <c:ptCount val="28"/>
                <c:pt idx="0">
                  <c:v>62.49656857704895</c:v>
                </c:pt>
                <c:pt idx="1">
                  <c:v>33.601318053371685</c:v>
                </c:pt>
                <c:pt idx="2">
                  <c:v>25.266522083485903</c:v>
                </c:pt>
                <c:pt idx="3">
                  <c:v>15.909077334110947</c:v>
                </c:pt>
                <c:pt idx="4">
                  <c:v>12.518265449495766</c:v>
                </c:pt>
                <c:pt idx="5">
                  <c:v>8.967908901095463</c:v>
                </c:pt>
                <c:pt idx="6">
                  <c:v>4.263821997961343</c:v>
                </c:pt>
                <c:pt idx="7">
                  <c:v>2.5765470030727693</c:v>
                </c:pt>
                <c:pt idx="8">
                  <c:v>1.964128354258995</c:v>
                </c:pt>
                <c:pt idx="9">
                  <c:v>1.656436720978469</c:v>
                </c:pt>
                <c:pt idx="10">
                  <c:v>1.354600079610977</c:v>
                </c:pt>
                <c:pt idx="11">
                  <c:v>1.0398787844511161</c:v>
                </c:pt>
                <c:pt idx="12">
                  <c:v>0.8467688697465697</c:v>
                </c:pt>
                <c:pt idx="13">
                  <c:v>0.743785499954173</c:v>
                </c:pt>
                <c:pt idx="14">
                  <c:v>0.6468701002250526</c:v>
                </c:pt>
                <c:pt idx="15">
                  <c:v>0.5604521502476566</c:v>
                </c:pt>
                <c:pt idx="16">
                  <c:v>0.5690630421832735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 (2)'!$N$10:$N$37</c:f>
              <c:numCache>
                <c:formatCode>0.00E+00</c:formatCode>
                <c:ptCount val="28"/>
                <c:pt idx="0">
                  <c:v>5756.717014856558</c:v>
                </c:pt>
                <c:pt idx="1">
                  <c:v>7579.6057484631165</c:v>
                </c:pt>
                <c:pt idx="2">
                  <c:v>8710.31267520492</c:v>
                </c:pt>
                <c:pt idx="3">
                  <c:v>10967.427262807378</c:v>
                </c:pt>
                <c:pt idx="4">
                  <c:v>12429.177662397542</c:v>
                </c:pt>
                <c:pt idx="5">
                  <c:v>14445.533360655738</c:v>
                </c:pt>
                <c:pt idx="6">
                  <c:v>22657.131193647543</c:v>
                </c:pt>
                <c:pt idx="7">
                  <c:v>31320.15194415984</c:v>
                </c:pt>
                <c:pt idx="8">
                  <c:v>39587.64023360656</c:v>
                </c:pt>
                <c:pt idx="9">
                  <c:v>47347.81514907788</c:v>
                </c:pt>
                <c:pt idx="10">
                  <c:v>55520.71958913934</c:v>
                </c:pt>
                <c:pt idx="11">
                  <c:v>64355.71097489755</c:v>
                </c:pt>
                <c:pt idx="12">
                  <c:v>72833.8632925205</c:v>
                </c:pt>
                <c:pt idx="13">
                  <c:v>81097.05231608608</c:v>
                </c:pt>
                <c:pt idx="14">
                  <c:v>89854.6569159836</c:v>
                </c:pt>
                <c:pt idx="15">
                  <c:v>98410.19601946721</c:v>
                </c:pt>
                <c:pt idx="16">
                  <c:v>104816.10218237706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'EXPT-96mm_sd_50mmZi (T4) (2)'!$Q$10:$Q$37</c:f>
              <c:numCache>
                <c:formatCode>General</c:formatCode>
                <c:ptCount val="28"/>
                <c:pt idx="0">
                  <c:v>39.34700755632132</c:v>
                </c:pt>
                <c:pt idx="1">
                  <c:v>23.60486806871914</c:v>
                </c:pt>
                <c:pt idx="2">
                  <c:v>17.56868671623838</c:v>
                </c:pt>
                <c:pt idx="3">
                  <c:v>11.852351822759774</c:v>
                </c:pt>
                <c:pt idx="4">
                  <c:v>9.453545135552142</c:v>
                </c:pt>
                <c:pt idx="5">
                  <c:v>7.137480145607371</c:v>
                </c:pt>
                <c:pt idx="6">
                  <c:v>3.5335679873737345</c:v>
                </c:pt>
                <c:pt idx="7">
                  <c:v>2.203637042970748</c:v>
                </c:pt>
                <c:pt idx="8">
                  <c:v>1.697353924702299</c:v>
                </c:pt>
                <c:pt idx="9">
                  <c:v>1.4295659568053884</c:v>
                </c:pt>
                <c:pt idx="10">
                  <c:v>1.1750295751971092</c:v>
                </c:pt>
                <c:pt idx="11">
                  <c:v>0.913730136808091</c:v>
                </c:pt>
                <c:pt idx="12">
                  <c:v>0.7494391481518518</c:v>
                </c:pt>
                <c:pt idx="13">
                  <c:v>0.6600101779937405</c:v>
                </c:pt>
                <c:pt idx="14">
                  <c:v>0.577103650073633</c:v>
                </c:pt>
                <c:pt idx="15">
                  <c:v>0.5026643037984686</c:v>
                </c:pt>
                <c:pt idx="16">
                  <c:v>0.5021805528200465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 (2)'!$N$10:$N$37</c:f>
              <c:numCache>
                <c:formatCode>0.00E+00</c:formatCode>
                <c:ptCount val="28"/>
                <c:pt idx="0">
                  <c:v>5756.717014856558</c:v>
                </c:pt>
                <c:pt idx="1">
                  <c:v>7579.6057484631165</c:v>
                </c:pt>
                <c:pt idx="2">
                  <c:v>8710.31267520492</c:v>
                </c:pt>
                <c:pt idx="3">
                  <c:v>10967.427262807378</c:v>
                </c:pt>
                <c:pt idx="4">
                  <c:v>12429.177662397542</c:v>
                </c:pt>
                <c:pt idx="5">
                  <c:v>14445.533360655738</c:v>
                </c:pt>
                <c:pt idx="6">
                  <c:v>22657.131193647543</c:v>
                </c:pt>
                <c:pt idx="7">
                  <c:v>31320.15194415984</c:v>
                </c:pt>
                <c:pt idx="8">
                  <c:v>39587.64023360656</c:v>
                </c:pt>
                <c:pt idx="9">
                  <c:v>47347.81514907788</c:v>
                </c:pt>
                <c:pt idx="10">
                  <c:v>55520.71958913934</c:v>
                </c:pt>
                <c:pt idx="11">
                  <c:v>64355.71097489755</c:v>
                </c:pt>
                <c:pt idx="12">
                  <c:v>72833.8632925205</c:v>
                </c:pt>
                <c:pt idx="13">
                  <c:v>81097.05231608608</c:v>
                </c:pt>
                <c:pt idx="14">
                  <c:v>89854.6569159836</c:v>
                </c:pt>
                <c:pt idx="15">
                  <c:v>98410.19601946721</c:v>
                </c:pt>
                <c:pt idx="16">
                  <c:v>104816.10218237706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'EXPT-96mm_sd_50mmZi (T4) (2)'!$T$10:$T$37</c:f>
              <c:numCache>
                <c:formatCode>General</c:formatCode>
                <c:ptCount val="28"/>
                <c:pt idx="0">
                  <c:v>19.541691302846985</c:v>
                </c:pt>
                <c:pt idx="1">
                  <c:v>11.72335772632936</c:v>
                </c:pt>
                <c:pt idx="2">
                  <c:v>8.72548825761979</c:v>
                </c:pt>
                <c:pt idx="3">
                  <c:v>5.886470532773641</c:v>
                </c:pt>
                <c:pt idx="4">
                  <c:v>4.695103191571971</c:v>
                </c:pt>
                <c:pt idx="5">
                  <c:v>3.5448295143159005</c:v>
                </c:pt>
                <c:pt idx="6">
                  <c:v>1.7549465409291651</c:v>
                </c:pt>
                <c:pt idx="7">
                  <c:v>1.0944363373914219</c:v>
                </c:pt>
                <c:pt idx="8">
                  <c:v>0.8429908267033968</c:v>
                </c:pt>
                <c:pt idx="9">
                  <c:v>0.7099939324473962</c:v>
                </c:pt>
                <c:pt idx="10">
                  <c:v>0.5835784385216443</c:v>
                </c:pt>
                <c:pt idx="11">
                  <c:v>0.4538040724457384</c:v>
                </c:pt>
                <c:pt idx="12">
                  <c:v>0.37220895292961714</c:v>
                </c:pt>
                <c:pt idx="13">
                  <c:v>0.3277940549005912</c:v>
                </c:pt>
                <c:pt idx="14">
                  <c:v>0.2866185278090698</c:v>
                </c:pt>
                <c:pt idx="15">
                  <c:v>0.24964822648150942</c:v>
                </c:pt>
                <c:pt idx="16">
                  <c:v>0.24940797155807606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'EXPT-96mm_sd_50mmZi (T4) (2)'!$B$64:$B$118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'EXPT-96mm_sd_50mmZi (T4) (2)'!$I$64:$I$118</c:f>
              <c:numCache>
                <c:formatCode>0.00E+00</c:formatCode>
                <c:ptCount val="55"/>
                <c:pt idx="0">
                  <c:v>130167003.37058184</c:v>
                </c:pt>
                <c:pt idx="1">
                  <c:v>32084949.99575018</c:v>
                </c:pt>
                <c:pt idx="2">
                  <c:v>14041539.101100601</c:v>
                </c:pt>
                <c:pt idx="3">
                  <c:v>7767349.895003186</c:v>
                </c:pt>
                <c:pt idx="4">
                  <c:v>4880921.880508268</c:v>
                </c:pt>
                <c:pt idx="5">
                  <c:v>3320870.76637597</c:v>
                </c:pt>
                <c:pt idx="6">
                  <c:v>2387822.2157360762</c:v>
                </c:pt>
                <c:pt idx="7">
                  <c:v>1783332.027370797</c:v>
                </c:pt>
                <c:pt idx="8">
                  <c:v>1375718.4881197717</c:v>
                </c:pt>
                <c:pt idx="9">
                  <c:v>1084573.3329078576</c:v>
                </c:pt>
                <c:pt idx="10">
                  <c:v>187217.4629723856</c:v>
                </c:pt>
                <c:pt idx="11">
                  <c:v>45164.98177811332</c:v>
                </c:pt>
                <c:pt idx="12">
                  <c:v>9943.157645918334</c:v>
                </c:pt>
                <c:pt idx="13">
                  <c:v>2185.7180505217025</c:v>
                </c:pt>
                <c:pt idx="14">
                  <c:v>2595.013728177964</c:v>
                </c:pt>
                <c:pt idx="15">
                  <c:v>4422.859952288614</c:v>
                </c:pt>
                <c:pt idx="16">
                  <c:v>5619.400287692858</c:v>
                </c:pt>
                <c:pt idx="17">
                  <c:v>5626.188638491301</c:v>
                </c:pt>
                <c:pt idx="18">
                  <c:v>4787.065812246532</c:v>
                </c:pt>
                <c:pt idx="19">
                  <c:v>996.4022299218167</c:v>
                </c:pt>
                <c:pt idx="20">
                  <c:v>390.43918755423425</c:v>
                </c:pt>
                <c:pt idx="21">
                  <c:v>215.9694243813337</c:v>
                </c:pt>
                <c:pt idx="22">
                  <c:v>147.302644904182</c:v>
                </c:pt>
                <c:pt idx="23">
                  <c:v>116.50770880591674</c:v>
                </c:pt>
                <c:pt idx="24">
                  <c:v>93.64984426992017</c:v>
                </c:pt>
                <c:pt idx="25">
                  <c:v>67.74460400904901</c:v>
                </c:pt>
                <c:pt idx="26">
                  <c:v>46.71782654988245</c:v>
                </c:pt>
                <c:pt idx="27">
                  <c:v>35.687613700384425</c:v>
                </c:pt>
                <c:pt idx="28">
                  <c:v>11.50751654683085</c:v>
                </c:pt>
                <c:pt idx="29">
                  <c:v>5.833543669495308</c:v>
                </c:pt>
                <c:pt idx="30">
                  <c:v>3.6490442996319694</c:v>
                </c:pt>
                <c:pt idx="31">
                  <c:v>2.851919946987712</c:v>
                </c:pt>
                <c:pt idx="32">
                  <c:v>2.389807658638357</c:v>
                </c:pt>
                <c:pt idx="33">
                  <c:v>2.066589842599963</c:v>
                </c:pt>
                <c:pt idx="34">
                  <c:v>1.9763881237403294</c:v>
                </c:pt>
                <c:pt idx="35">
                  <c:v>1.803240446699249</c:v>
                </c:pt>
                <c:pt idx="36">
                  <c:v>1.8129554044427565</c:v>
                </c:pt>
                <c:pt idx="37">
                  <c:v>1.5469955603424177</c:v>
                </c:pt>
                <c:pt idx="38">
                  <c:v>1.5381991110618265</c:v>
                </c:pt>
                <c:pt idx="39">
                  <c:v>1.520338472173212</c:v>
                </c:pt>
                <c:pt idx="40">
                  <c:v>1.4363206562985753</c:v>
                </c:pt>
                <c:pt idx="41">
                  <c:v>1.4226550252193642</c:v>
                </c:pt>
                <c:pt idx="42">
                  <c:v>1.3521940145651572</c:v>
                </c:pt>
                <c:pt idx="43">
                  <c:v>1.4564144795892695</c:v>
                </c:pt>
                <c:pt idx="44">
                  <c:v>1.479666490506771</c:v>
                </c:pt>
                <c:pt idx="45">
                  <c:v>1.4823303723405006</c:v>
                </c:pt>
                <c:pt idx="46">
                  <c:v>1.5386956697337466</c:v>
                </c:pt>
                <c:pt idx="47">
                  <c:v>1.536775573257217</c:v>
                </c:pt>
                <c:pt idx="48">
                  <c:v>1.5862339804586179</c:v>
                </c:pt>
                <c:pt idx="49">
                  <c:v>1.535912230236092</c:v>
                </c:pt>
                <c:pt idx="50">
                  <c:v>1.5571053367128214</c:v>
                </c:pt>
                <c:pt idx="51">
                  <c:v>1.6310115481644305</c:v>
                </c:pt>
                <c:pt idx="52">
                  <c:v>1.6974235677754126</c:v>
                </c:pt>
                <c:pt idx="53">
                  <c:v>1.587872458186836</c:v>
                </c:pt>
                <c:pt idx="54">
                  <c:v>1.7430943735147495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5856"/>
          <c:y val="0.575756"/>
          <c:w val="0.329069"/>
          <c:h val="0.2378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'EXPT-96mm_sd_50mmZi (T4) (2)'!$E$10:$E$32</c:f>
              <c:numCache>
                <c:formatCode>General</c:formatCode>
                <c:ptCount val="23"/>
                <c:pt idx="0">
                  <c:v>66.95</c:v>
                </c:pt>
                <c:pt idx="1">
                  <c:v>88.15</c:v>
                </c:pt>
                <c:pt idx="2">
                  <c:v>101.3</c:v>
                </c:pt>
                <c:pt idx="3">
                  <c:v>127.55</c:v>
                </c:pt>
                <c:pt idx="4">
                  <c:v>144.55</c:v>
                </c:pt>
                <c:pt idx="5">
                  <c:v>168</c:v>
                </c:pt>
                <c:pt idx="6">
                  <c:v>263.5</c:v>
                </c:pt>
                <c:pt idx="7">
                  <c:v>364.25</c:v>
                </c:pt>
                <c:pt idx="8">
                  <c:v>460.4</c:v>
                </c:pt>
                <c:pt idx="9">
                  <c:v>550.65</c:v>
                </c:pt>
                <c:pt idx="10">
                  <c:v>645.7</c:v>
                </c:pt>
                <c:pt idx="11">
                  <c:v>748.45</c:v>
                </c:pt>
                <c:pt idx="12">
                  <c:v>847.05</c:v>
                </c:pt>
                <c:pt idx="13">
                  <c:v>943.15</c:v>
                </c:pt>
                <c:pt idx="14">
                  <c:v>1045</c:v>
                </c:pt>
                <c:pt idx="15">
                  <c:v>1144.5</c:v>
                </c:pt>
                <c:pt idx="16">
                  <c:v>1219</c:v>
                </c:pt>
              </c:numCache>
            </c:numRef>
          </c:xVal>
          <c:yVal>
            <c:numRef>
              <c:f>'EXPT-96mm_sd_50mmZi (T4) (2)'!$I$10:$I$32</c:f>
              <c:numCache>
                <c:formatCode>General</c:formatCode>
                <c:ptCount val="23"/>
                <c:pt idx="0">
                  <c:v>0.0101025</c:v>
                </c:pt>
                <c:pt idx="1">
                  <c:v>0.010506600000000001</c:v>
                </c:pt>
                <c:pt idx="2">
                  <c:v>0.010327000000000001</c:v>
                </c:pt>
                <c:pt idx="3">
                  <c:v>0.0110454</c:v>
                </c:pt>
                <c:pt idx="4">
                  <c:v>0.0113148</c:v>
                </c:pt>
                <c:pt idx="5">
                  <c:v>0.0115393</c:v>
                </c:pt>
                <c:pt idx="6">
                  <c:v>0.0140537</c:v>
                </c:pt>
                <c:pt idx="7">
                  <c:v>0.0167477</c:v>
                </c:pt>
                <c:pt idx="8">
                  <c:v>0.0206091</c:v>
                </c:pt>
                <c:pt idx="9">
                  <c:v>0.024829700000000003</c:v>
                </c:pt>
                <c:pt idx="10">
                  <c:v>0.0280625</c:v>
                </c:pt>
                <c:pt idx="11">
                  <c:v>0.029319700000000004</c:v>
                </c:pt>
                <c:pt idx="12">
                  <c:v>0.030801400000000003</c:v>
                </c:pt>
                <c:pt idx="13">
                  <c:v>0.0336301</c:v>
                </c:pt>
                <c:pt idx="14">
                  <c:v>0.0360996</c:v>
                </c:pt>
                <c:pt idx="15">
                  <c:v>0.037716</c:v>
                </c:pt>
                <c:pt idx="16">
                  <c:v>0.0427448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'EXPT-96mm_sd_50mmZi (T4) (2)'!$D$64:$D$118</c:f>
              <c:numCache>
                <c:formatCode>General</c:formatCode>
                <c:ptCount val="55"/>
                <c:pt idx="0">
                  <c:v>0.011629892493798085</c:v>
                </c:pt>
                <c:pt idx="1">
                  <c:v>0.02325978498759617</c:v>
                </c:pt>
                <c:pt idx="2">
                  <c:v>0.03488967748139425</c:v>
                </c:pt>
                <c:pt idx="3">
                  <c:v>0.04651956997519234</c:v>
                </c:pt>
                <c:pt idx="4">
                  <c:v>0.05814946246899043</c:v>
                </c:pt>
                <c:pt idx="5">
                  <c:v>0.0697793549627885</c:v>
                </c:pt>
                <c:pt idx="6">
                  <c:v>0.08140924745658659</c:v>
                </c:pt>
                <c:pt idx="7">
                  <c:v>0.09303913995038468</c:v>
                </c:pt>
                <c:pt idx="8">
                  <c:v>0.10466903244418276</c:v>
                </c:pt>
                <c:pt idx="9">
                  <c:v>0.11629892493798086</c:v>
                </c:pt>
                <c:pt idx="10">
                  <c:v>0.23259784987596172</c:v>
                </c:pt>
                <c:pt idx="11">
                  <c:v>0.3488967748139425</c:v>
                </c:pt>
                <c:pt idx="12">
                  <c:v>0.46519569975192343</c:v>
                </c:pt>
                <c:pt idx="13">
                  <c:v>0.5814946246899042</c:v>
                </c:pt>
                <c:pt idx="14">
                  <c:v>0.697793549627885</c:v>
                </c:pt>
                <c:pt idx="15">
                  <c:v>0.814092474565866</c:v>
                </c:pt>
                <c:pt idx="16">
                  <c:v>0.9303913995038469</c:v>
                </c:pt>
                <c:pt idx="17">
                  <c:v>1.0466903244418275</c:v>
                </c:pt>
                <c:pt idx="18">
                  <c:v>1.1629892493798084</c:v>
                </c:pt>
                <c:pt idx="19">
                  <c:v>2.325978498759617</c:v>
                </c:pt>
                <c:pt idx="20">
                  <c:v>3.4889677481394257</c:v>
                </c:pt>
                <c:pt idx="21">
                  <c:v>4.651956997519234</c:v>
                </c:pt>
                <c:pt idx="22">
                  <c:v>5.8149462468990425</c:v>
                </c:pt>
                <c:pt idx="23">
                  <c:v>6.977935496278851</c:v>
                </c:pt>
                <c:pt idx="24">
                  <c:v>8.140924745658658</c:v>
                </c:pt>
                <c:pt idx="25">
                  <c:v>9.303913995038467</c:v>
                </c:pt>
                <c:pt idx="26">
                  <c:v>10.466903244418276</c:v>
                </c:pt>
                <c:pt idx="27">
                  <c:v>11.629892493798085</c:v>
                </c:pt>
                <c:pt idx="28">
                  <c:v>23.25978498759617</c:v>
                </c:pt>
                <c:pt idx="29">
                  <c:v>34.88967748139426</c:v>
                </c:pt>
                <c:pt idx="30">
                  <c:v>46.51956997519234</c:v>
                </c:pt>
                <c:pt idx="31">
                  <c:v>58.14946246899043</c:v>
                </c:pt>
                <c:pt idx="32">
                  <c:v>69.77935496278852</c:v>
                </c:pt>
                <c:pt idx="33">
                  <c:v>81.4092474565866</c:v>
                </c:pt>
                <c:pt idx="34">
                  <c:v>93.03913995038468</c:v>
                </c:pt>
                <c:pt idx="35">
                  <c:v>104.66903244418278</c:v>
                </c:pt>
                <c:pt idx="36">
                  <c:v>116.29892493798086</c:v>
                </c:pt>
                <c:pt idx="37">
                  <c:v>232.5978498759617</c:v>
                </c:pt>
                <c:pt idx="38">
                  <c:v>348.89677481394256</c:v>
                </c:pt>
                <c:pt idx="39">
                  <c:v>465.1956997519234</c:v>
                </c:pt>
                <c:pt idx="40">
                  <c:v>581.4946246899043</c:v>
                </c:pt>
                <c:pt idx="41">
                  <c:v>697.7935496278851</c:v>
                </c:pt>
                <c:pt idx="42">
                  <c:v>814.0924745658659</c:v>
                </c:pt>
                <c:pt idx="43">
                  <c:v>930.3913995038469</c:v>
                </c:pt>
                <c:pt idx="44">
                  <c:v>1046.6903244418274</c:v>
                </c:pt>
                <c:pt idx="45">
                  <c:v>1162.9892493798086</c:v>
                </c:pt>
                <c:pt idx="46">
                  <c:v>2325.978498759617</c:v>
                </c:pt>
                <c:pt idx="47">
                  <c:v>3488.9677481394247</c:v>
                </c:pt>
                <c:pt idx="48">
                  <c:v>4651.956997519234</c:v>
                </c:pt>
                <c:pt idx="49">
                  <c:v>5814.946246899042</c:v>
                </c:pt>
                <c:pt idx="50">
                  <c:v>6977.935496278849</c:v>
                </c:pt>
                <c:pt idx="51">
                  <c:v>8140.92474565866</c:v>
                </c:pt>
                <c:pt idx="52">
                  <c:v>9303.913995038469</c:v>
                </c:pt>
                <c:pt idx="53">
                  <c:v>10466.903244418278</c:v>
                </c:pt>
                <c:pt idx="54">
                  <c:v>11629.892493798085</c:v>
                </c:pt>
              </c:numCache>
            </c:numRef>
          </c:xVal>
          <c:yVal>
            <c:numRef>
              <c:f>'EXPT-96mm_sd_50mmZi (T4) (2)'!$G$64:$G$118</c:f>
              <c:numCache>
                <c:formatCode>General</c:formatCode>
                <c:ptCount val="55"/>
                <c:pt idx="0">
                  <c:v>0.00100848233398238</c:v>
                </c:pt>
                <c:pt idx="1">
                  <c:v>0.000994325886578254</c:v>
                </c:pt>
                <c:pt idx="2">
                  <c:v>0.000979094500359745</c:v>
                </c:pt>
                <c:pt idx="3">
                  <c:v>0.000962853558660436</c:v>
                </c:pt>
                <c:pt idx="4">
                  <c:v>0.000945386189007311</c:v>
                </c:pt>
                <c:pt idx="5">
                  <c:v>0.000926236441846837</c:v>
                </c:pt>
                <c:pt idx="6">
                  <c:v>0.000906495090816785</c:v>
                </c:pt>
                <c:pt idx="7">
                  <c:v>0.000884259167946958</c:v>
                </c:pt>
                <c:pt idx="8">
                  <c:v>0.00086334023389939</c:v>
                </c:pt>
                <c:pt idx="9">
                  <c:v>0.000840284417573956</c:v>
                </c:pt>
                <c:pt idx="10">
                  <c:v>0.000580194670328631</c:v>
                </c:pt>
                <c:pt idx="11">
                  <c:v>0.000314928334774446</c:v>
                </c:pt>
                <c:pt idx="12">
                  <c:v>0.000123257029142631</c:v>
                </c:pt>
                <c:pt idx="13">
                  <c:v>0.0000423351921750492</c:v>
                </c:pt>
                <c:pt idx="14">
                  <c:v>0.0000723784950160608</c:v>
                </c:pt>
                <c:pt idx="15">
                  <c:v>0.000167906170220628</c:v>
                </c:pt>
                <c:pt idx="16">
                  <c:v>0.000278636067007785</c:v>
                </c:pt>
                <c:pt idx="17">
                  <c:v>0.000353074779256313</c:v>
                </c:pt>
                <c:pt idx="18">
                  <c:v>0.000370882879551079</c:v>
                </c:pt>
                <c:pt idx="19">
                  <c:v>0.000308789177102283</c:v>
                </c:pt>
                <c:pt idx="20">
                  <c:v>0.000272247122275445</c:v>
                </c:pt>
                <c:pt idx="21">
                  <c:v>0.000267719275735457</c:v>
                </c:pt>
                <c:pt idx="22">
                  <c:v>0.000285310622677207</c:v>
                </c:pt>
                <c:pt idx="23">
                  <c:v>0.000324955992701531</c:v>
                </c:pt>
                <c:pt idx="24">
                  <c:v>0.000355525313094843</c:v>
                </c:pt>
                <c:pt idx="25">
                  <c:v>0.000335909332948252</c:v>
                </c:pt>
                <c:pt idx="26">
                  <c:v>0.000293180470053661</c:v>
                </c:pt>
                <c:pt idx="27">
                  <c:v>0.000276493481657266</c:v>
                </c:pt>
                <c:pt idx="28">
                  <c:v>0.000356622702988694</c:v>
                </c:pt>
                <c:pt idx="29">
                  <c:v>0.00040676385140455</c:v>
                </c:pt>
                <c:pt idx="30">
                  <c:v>0.000452341575583004</c:v>
                </c:pt>
                <c:pt idx="31">
                  <c:v>0.000552388625764255</c:v>
                </c:pt>
                <c:pt idx="32">
                  <c:v>0.000666550160532477</c:v>
                </c:pt>
                <c:pt idx="33">
                  <c:v>0.00078454481858115</c:v>
                </c:pt>
                <c:pt idx="34">
                  <c:v>0.000979985381867141</c:v>
                </c:pt>
                <c:pt idx="35">
                  <c:v>0.00113163415515183</c:v>
                </c:pt>
                <c:pt idx="36">
                  <c:v>0.00140460596797576</c:v>
                </c:pt>
                <c:pt idx="37">
                  <c:v>0.00479420330177807</c:v>
                </c:pt>
                <c:pt idx="38">
                  <c:v>0.0107256211677026</c:v>
                </c:pt>
                <c:pt idx="39">
                  <c:v>0.0188463675267425</c:v>
                </c:pt>
                <c:pt idx="40">
                  <c:v>0.027820107444727</c:v>
                </c:pt>
                <c:pt idx="41">
                  <c:v>0.0396798015109969</c:v>
                </c:pt>
                <c:pt idx="42">
                  <c:v>0.0513336892486068</c:v>
                </c:pt>
                <c:pt idx="43">
                  <c:v>0.0722158205057423</c:v>
                </c:pt>
                <c:pt idx="44">
                  <c:v>0.0928573414574907</c:v>
                </c:pt>
                <c:pt idx="45">
                  <c:v>0.114845080160213</c:v>
                </c:pt>
                <c:pt idx="46">
                  <c:v>0.476848159708767</c:v>
                </c:pt>
                <c:pt idx="47">
                  <c:v>1.07156950618426</c:v>
                </c:pt>
                <c:pt idx="48">
                  <c:v>1.96632191622425</c:v>
                </c:pt>
                <c:pt idx="49">
                  <c:v>2.97490975176479</c:v>
                </c:pt>
                <c:pt idx="50">
                  <c:v>4.34298052565145</c:v>
                </c:pt>
                <c:pt idx="51">
                  <c:v>6.19185110069333</c:v>
                </c:pt>
                <c:pt idx="52">
                  <c:v>8.41661748153283</c:v>
                </c:pt>
                <c:pt idx="53">
                  <c:v>9.96478706429998</c:v>
                </c:pt>
                <c:pt idx="54">
                  <c:v>13.504804110371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'!$N$10:$N$37</c:f>
              <c:numCache>
                <c:formatCode>0.00E+00</c:formatCode>
                <c:ptCount val="28"/>
                <c:pt idx="0">
                  <c:v>14654.509866236061</c:v>
                </c:pt>
                <c:pt idx="1">
                  <c:v>17945.07866126557</c:v>
                </c:pt>
                <c:pt idx="2">
                  <c:v>21159.122600596715</c:v>
                </c:pt>
                <c:pt idx="3">
                  <c:v>22861.80063988524</c:v>
                </c:pt>
                <c:pt idx="4">
                  <c:v>31164.747483157375</c:v>
                </c:pt>
                <c:pt idx="5">
                  <c:v>33996.16714399671</c:v>
                </c:pt>
                <c:pt idx="6">
                  <c:v>47655.85388615409</c:v>
                </c:pt>
                <c:pt idx="7">
                  <c:v>59172.844668757374</c:v>
                </c:pt>
                <c:pt idx="8">
                  <c:v>69293.25683486556</c:v>
                </c:pt>
                <c:pt idx="9">
                  <c:v>78667.55165791475</c:v>
                </c:pt>
                <c:pt idx="10">
                  <c:v>86568.74300877047</c:v>
                </c:pt>
                <c:pt idx="11">
                  <c:v>94068.1788672098</c:v>
                </c:pt>
                <c:pt idx="12">
                  <c:v>100400.61067624915</c:v>
                </c:pt>
                <c:pt idx="13">
                  <c:v>105623.43207766228</c:v>
                </c:pt>
                <c:pt idx="14">
                  <c:v>111707.15810568193</c:v>
                </c:pt>
                <c:pt idx="15">
                  <c:v>115552.53210452455</c:v>
                </c:pt>
                <c:pt idx="16">
                  <c:v>119015.2818248754</c:v>
                </c:pt>
                <c:pt idx="17">
                  <c:v>122038.01362496064</c:v>
                </c:pt>
                <c:pt idx="18">
                  <c:v>126170.35583267211</c:v>
                </c:pt>
                <c:pt idx="19">
                  <c:v>126897.34196180652</c:v>
                </c:pt>
                <c:pt idx="20">
                  <c:v>129193.08763275735</c:v>
                </c:pt>
                <c:pt idx="21">
                  <c:v>132847.14949235404</c:v>
                </c:pt>
                <c:pt idx="22">
                  <c:v>133803.71018858362</c:v>
                </c:pt>
                <c:pt idx="23">
                  <c:v>134511.5651037934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'EXPT-202mm_sd_90mmZi '!$O$10:$O$37</c:f>
              <c:numCache>
                <c:formatCode>General</c:formatCode>
                <c:ptCount val="28"/>
                <c:pt idx="0">
                  <c:v>11.081871531869842</c:v>
                </c:pt>
                <c:pt idx="1">
                  <c:v>8.066262775323931</c:v>
                </c:pt>
                <c:pt idx="2">
                  <c:v>6.159563661854097</c:v>
                </c:pt>
                <c:pt idx="3">
                  <c:v>6.043292685244344</c:v>
                </c:pt>
                <c:pt idx="4">
                  <c:v>3.7447215346325344</c:v>
                </c:pt>
                <c:pt idx="5">
                  <c:v>3.647292284028798</c:v>
                </c:pt>
                <c:pt idx="6">
                  <c:v>3.3070820577963684</c:v>
                </c:pt>
                <c:pt idx="7">
                  <c:v>3.2414176314262746</c:v>
                </c:pt>
                <c:pt idx="8">
                  <c:v>3.3919452223811546</c:v>
                </c:pt>
                <c:pt idx="9">
                  <c:v>3.4691352299220086</c:v>
                </c:pt>
                <c:pt idx="10">
                  <c:v>3.626946718651004</c:v>
                </c:pt>
                <c:pt idx="11">
                  <c:v>3.7936971071447347</c:v>
                </c:pt>
                <c:pt idx="12">
                  <c:v>4.028089488495418</c:v>
                </c:pt>
                <c:pt idx="13">
                  <c:v>4.222300891626626</c:v>
                </c:pt>
                <c:pt idx="14">
                  <c:v>4.297473005981423</c:v>
                </c:pt>
                <c:pt idx="15">
                  <c:v>4.5628549865565935</c:v>
                </c:pt>
                <c:pt idx="16">
                  <c:v>4.835160358472799</c:v>
                </c:pt>
                <c:pt idx="17">
                  <c:v>5.076964156218825</c:v>
                </c:pt>
                <c:pt idx="18">
                  <c:v>5.211489072744334</c:v>
                </c:pt>
                <c:pt idx="19">
                  <c:v>5.645397563900196</c:v>
                </c:pt>
                <c:pt idx="20">
                  <c:v>5.979082198854299</c:v>
                </c:pt>
                <c:pt idx="21">
                  <c:v>6.095599460852657</c:v>
                </c:pt>
                <c:pt idx="22">
                  <c:v>6.476287469225006</c:v>
                </c:pt>
                <c:pt idx="23">
                  <c:v>6.891750272156891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'!$N$10:$N$37</c:f>
              <c:numCache>
                <c:formatCode>0.00E+00</c:formatCode>
                <c:ptCount val="28"/>
                <c:pt idx="0">
                  <c:v>14654.509866236061</c:v>
                </c:pt>
                <c:pt idx="1">
                  <c:v>17945.07866126557</c:v>
                </c:pt>
                <c:pt idx="2">
                  <c:v>21159.122600596715</c:v>
                </c:pt>
                <c:pt idx="3">
                  <c:v>22861.80063988524</c:v>
                </c:pt>
                <c:pt idx="4">
                  <c:v>31164.747483157375</c:v>
                </c:pt>
                <c:pt idx="5">
                  <c:v>33996.16714399671</c:v>
                </c:pt>
                <c:pt idx="6">
                  <c:v>47655.85388615409</c:v>
                </c:pt>
                <c:pt idx="7">
                  <c:v>59172.844668757374</c:v>
                </c:pt>
                <c:pt idx="8">
                  <c:v>69293.25683486556</c:v>
                </c:pt>
                <c:pt idx="9">
                  <c:v>78667.55165791475</c:v>
                </c:pt>
                <c:pt idx="10">
                  <c:v>86568.74300877047</c:v>
                </c:pt>
                <c:pt idx="11">
                  <c:v>94068.1788672098</c:v>
                </c:pt>
                <c:pt idx="12">
                  <c:v>100400.61067624915</c:v>
                </c:pt>
                <c:pt idx="13">
                  <c:v>105623.43207766228</c:v>
                </c:pt>
                <c:pt idx="14">
                  <c:v>111707.15810568193</c:v>
                </c:pt>
                <c:pt idx="15">
                  <c:v>115552.53210452455</c:v>
                </c:pt>
                <c:pt idx="16">
                  <c:v>119015.2818248754</c:v>
                </c:pt>
                <c:pt idx="17">
                  <c:v>122038.01362496064</c:v>
                </c:pt>
                <c:pt idx="18">
                  <c:v>126170.35583267211</c:v>
                </c:pt>
                <c:pt idx="19">
                  <c:v>126897.34196180652</c:v>
                </c:pt>
                <c:pt idx="20">
                  <c:v>129193.08763275735</c:v>
                </c:pt>
                <c:pt idx="21">
                  <c:v>132847.14949235404</c:v>
                </c:pt>
                <c:pt idx="22">
                  <c:v>133803.71018858362</c:v>
                </c:pt>
                <c:pt idx="23">
                  <c:v>134511.5651037934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'EXPT-202mm_sd_90mmZi '!$P$10:$P$37</c:f>
              <c:numCache>
                <c:formatCode>General</c:formatCode>
                <c:ptCount val="28"/>
                <c:pt idx="0">
                  <c:v>11.026462174210494</c:v>
                </c:pt>
                <c:pt idx="1">
                  <c:v>8.054656641834255</c:v>
                </c:pt>
                <c:pt idx="2">
                  <c:v>6.314732746439119</c:v>
                </c:pt>
                <c:pt idx="3">
                  <c:v>6.017098846980128</c:v>
                </c:pt>
                <c:pt idx="4">
                  <c:v>3.7425057230735796</c:v>
                </c:pt>
                <c:pt idx="5">
                  <c:v>3.6302222733391156</c:v>
                </c:pt>
                <c:pt idx="6">
                  <c:v>3.352526033606188</c:v>
                </c:pt>
                <c:pt idx="7">
                  <c:v>3.233314087347709</c:v>
                </c:pt>
                <c:pt idx="8">
                  <c:v>3.3882932369842362</c:v>
                </c:pt>
                <c:pt idx="9">
                  <c:v>3.468905622719022</c:v>
                </c:pt>
                <c:pt idx="10">
                  <c:v>3.6231560855008693</c:v>
                </c:pt>
                <c:pt idx="11">
                  <c:v>3.7902055629045304</c:v>
                </c:pt>
                <c:pt idx="12">
                  <c:v>4.021904322294273</c:v>
                </c:pt>
                <c:pt idx="13">
                  <c:v>4.2213522731382795</c:v>
                </c:pt>
                <c:pt idx="14">
                  <c:v>4.292711223053727</c:v>
                </c:pt>
                <c:pt idx="15">
                  <c:v>4.24656422544449</c:v>
                </c:pt>
                <c:pt idx="16">
                  <c:v>4.828328672080404</c:v>
                </c:pt>
                <c:pt idx="17">
                  <c:v>5.077456169704587</c:v>
                </c:pt>
                <c:pt idx="18">
                  <c:v>5.208558862367571</c:v>
                </c:pt>
                <c:pt idx="19">
                  <c:v>5.647117440832455</c:v>
                </c:pt>
                <c:pt idx="20">
                  <c:v>5.980225761827306</c:v>
                </c:pt>
                <c:pt idx="21">
                  <c:v>6.09499776773419</c:v>
                </c:pt>
                <c:pt idx="22">
                  <c:v>6.4719459908322055</c:v>
                </c:pt>
                <c:pt idx="23">
                  <c:v>6.89151786791579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'!$N$10:$N$37</c:f>
              <c:numCache>
                <c:formatCode>0.00E+00</c:formatCode>
                <c:ptCount val="28"/>
                <c:pt idx="0">
                  <c:v>14654.509866236061</c:v>
                </c:pt>
                <c:pt idx="1">
                  <c:v>17945.07866126557</c:v>
                </c:pt>
                <c:pt idx="2">
                  <c:v>21159.122600596715</c:v>
                </c:pt>
                <c:pt idx="3">
                  <c:v>22861.80063988524</c:v>
                </c:pt>
                <c:pt idx="4">
                  <c:v>31164.747483157375</c:v>
                </c:pt>
                <c:pt idx="5">
                  <c:v>33996.16714399671</c:v>
                </c:pt>
                <c:pt idx="6">
                  <c:v>47655.85388615409</c:v>
                </c:pt>
                <c:pt idx="7">
                  <c:v>59172.844668757374</c:v>
                </c:pt>
                <c:pt idx="8">
                  <c:v>69293.25683486556</c:v>
                </c:pt>
                <c:pt idx="9">
                  <c:v>78667.55165791475</c:v>
                </c:pt>
                <c:pt idx="10">
                  <c:v>86568.74300877047</c:v>
                </c:pt>
                <c:pt idx="11">
                  <c:v>94068.1788672098</c:v>
                </c:pt>
                <c:pt idx="12">
                  <c:v>100400.61067624915</c:v>
                </c:pt>
                <c:pt idx="13">
                  <c:v>105623.43207766228</c:v>
                </c:pt>
                <c:pt idx="14">
                  <c:v>111707.15810568193</c:v>
                </c:pt>
                <c:pt idx="15">
                  <c:v>115552.53210452455</c:v>
                </c:pt>
                <c:pt idx="16">
                  <c:v>119015.2818248754</c:v>
                </c:pt>
                <c:pt idx="17">
                  <c:v>122038.01362496064</c:v>
                </c:pt>
                <c:pt idx="18">
                  <c:v>126170.35583267211</c:v>
                </c:pt>
                <c:pt idx="19">
                  <c:v>126897.34196180652</c:v>
                </c:pt>
                <c:pt idx="20">
                  <c:v>129193.08763275735</c:v>
                </c:pt>
                <c:pt idx="21">
                  <c:v>132847.14949235404</c:v>
                </c:pt>
                <c:pt idx="22">
                  <c:v>133803.71018858362</c:v>
                </c:pt>
                <c:pt idx="23">
                  <c:v>134511.5651037934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'EXPT-202mm_sd_90mmZi '!$Q$10:$Q$37</c:f>
              <c:numCache>
                <c:formatCode>General</c:formatCode>
                <c:ptCount val="28"/>
                <c:pt idx="0">
                  <c:v>3.9913226794359535</c:v>
                </c:pt>
                <c:pt idx="1">
                  <c:v>2.96035356305226</c:v>
                </c:pt>
                <c:pt idx="2">
                  <c:v>2.3624915327748095</c:v>
                </c:pt>
                <c:pt idx="3">
                  <c:v>2.1130512355872515</c:v>
                </c:pt>
                <c:pt idx="4">
                  <c:v>1.5925240926638604</c:v>
                </c:pt>
                <c:pt idx="5">
                  <c:v>1.5165809910490284</c:v>
                </c:pt>
                <c:pt idx="6">
                  <c:v>1.308879274140946</c:v>
                </c:pt>
                <c:pt idx="7">
                  <c:v>1.1785007893658617</c:v>
                </c:pt>
                <c:pt idx="8">
                  <c:v>1.1517724019449802</c:v>
                </c:pt>
                <c:pt idx="9">
                  <c:v>1.1178133675441662</c:v>
                </c:pt>
                <c:pt idx="10">
                  <c:v>1.1012414417714853</c:v>
                </c:pt>
                <c:pt idx="11">
                  <c:v>1.0953374710737596</c:v>
                </c:pt>
                <c:pt idx="12">
                  <c:v>1.102701615393605</c:v>
                </c:pt>
                <c:pt idx="13">
                  <c:v>1.0958328161021769</c:v>
                </c:pt>
                <c:pt idx="14">
                  <c:v>1.070428809307354</c:v>
                </c:pt>
                <c:pt idx="15">
                  <c:v>1.0058434942882883</c:v>
                </c:pt>
                <c:pt idx="16">
                  <c:v>1.0855621420626134</c:v>
                </c:pt>
                <c:pt idx="17">
                  <c:v>1.0877916193549224</c:v>
                </c:pt>
                <c:pt idx="18">
                  <c:v>1.0760356079224411</c:v>
                </c:pt>
                <c:pt idx="19">
                  <c:v>1.1014462589981011</c:v>
                </c:pt>
                <c:pt idx="20">
                  <c:v>1.1172956792737592</c:v>
                </c:pt>
                <c:pt idx="21">
                  <c:v>1.1064907301476987</c:v>
                </c:pt>
                <c:pt idx="22">
                  <c:v>1.119575418437292</c:v>
                </c:pt>
                <c:pt idx="23">
                  <c:v>1.1397094500469782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'!$N$10:$N$37</c:f>
              <c:numCache>
                <c:formatCode>0.00E+00</c:formatCode>
                <c:ptCount val="28"/>
                <c:pt idx="0">
                  <c:v>14654.509866236061</c:v>
                </c:pt>
                <c:pt idx="1">
                  <c:v>17945.07866126557</c:v>
                </c:pt>
                <c:pt idx="2">
                  <c:v>21159.122600596715</c:v>
                </c:pt>
                <c:pt idx="3">
                  <c:v>22861.80063988524</c:v>
                </c:pt>
                <c:pt idx="4">
                  <c:v>31164.747483157375</c:v>
                </c:pt>
                <c:pt idx="5">
                  <c:v>33996.16714399671</c:v>
                </c:pt>
                <c:pt idx="6">
                  <c:v>47655.85388615409</c:v>
                </c:pt>
                <c:pt idx="7">
                  <c:v>59172.844668757374</c:v>
                </c:pt>
                <c:pt idx="8">
                  <c:v>69293.25683486556</c:v>
                </c:pt>
                <c:pt idx="9">
                  <c:v>78667.55165791475</c:v>
                </c:pt>
                <c:pt idx="10">
                  <c:v>86568.74300877047</c:v>
                </c:pt>
                <c:pt idx="11">
                  <c:v>94068.1788672098</c:v>
                </c:pt>
                <c:pt idx="12">
                  <c:v>100400.61067624915</c:v>
                </c:pt>
                <c:pt idx="13">
                  <c:v>105623.43207766228</c:v>
                </c:pt>
                <c:pt idx="14">
                  <c:v>111707.15810568193</c:v>
                </c:pt>
                <c:pt idx="15">
                  <c:v>115552.53210452455</c:v>
                </c:pt>
                <c:pt idx="16">
                  <c:v>119015.2818248754</c:v>
                </c:pt>
                <c:pt idx="17">
                  <c:v>122038.01362496064</c:v>
                </c:pt>
                <c:pt idx="18">
                  <c:v>126170.35583267211</c:v>
                </c:pt>
                <c:pt idx="19">
                  <c:v>126897.34196180652</c:v>
                </c:pt>
                <c:pt idx="20">
                  <c:v>129193.08763275735</c:v>
                </c:pt>
                <c:pt idx="21">
                  <c:v>132847.14949235404</c:v>
                </c:pt>
                <c:pt idx="22">
                  <c:v>133803.71018858362</c:v>
                </c:pt>
                <c:pt idx="23">
                  <c:v>134511.5651037934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xVal>
          <c:yVal>
            <c:numRef>
              <c:f>'EXPT-202mm_sd_90mmZi '!$T$10:$T$37</c:f>
              <c:numCache>
                <c:formatCode>General</c:formatCode>
                <c:ptCount val="28"/>
                <c:pt idx="0">
                  <c:v>1.9822904087418662</c:v>
                </c:pt>
                <c:pt idx="1">
                  <c:v>1.4702595970899048</c:v>
                </c:pt>
                <c:pt idx="2">
                  <c:v>1.173331419752609</c:v>
                </c:pt>
                <c:pt idx="3">
                  <c:v>1.0494468961544083</c:v>
                </c:pt>
                <c:pt idx="4">
                  <c:v>0.7909270906215062</c:v>
                </c:pt>
                <c:pt idx="5">
                  <c:v>0.7532099492044999</c:v>
                </c:pt>
                <c:pt idx="6">
                  <c:v>0.6500548915021008</c:v>
                </c:pt>
                <c:pt idx="7">
                  <c:v>0.5853024170385551</c:v>
                </c:pt>
                <c:pt idx="8">
                  <c:v>0.5720277634259744</c:v>
                </c:pt>
                <c:pt idx="9">
                  <c:v>0.5551620089908101</c:v>
                </c:pt>
                <c:pt idx="10">
                  <c:v>0.5469315620558082</c:v>
                </c:pt>
                <c:pt idx="11">
                  <c:v>0.5439993550087827</c:v>
                </c:pt>
                <c:pt idx="12">
                  <c:v>0.5476567572852339</c:v>
                </c:pt>
                <c:pt idx="13">
                  <c:v>0.5442453681171461</c:v>
                </c:pt>
                <c:pt idx="14">
                  <c:v>0.5316284681424973</c:v>
                </c:pt>
                <c:pt idx="15">
                  <c:v>0.4995521714382784</c:v>
                </c:pt>
                <c:pt idx="16">
                  <c:v>0.5391444378553969</c:v>
                </c:pt>
                <c:pt idx="17">
                  <c:v>0.5402517077526222</c:v>
                </c:pt>
                <c:pt idx="18">
                  <c:v>0.5344130846746804</c:v>
                </c:pt>
                <c:pt idx="19">
                  <c:v>0.5470332845314069</c:v>
                </c:pt>
                <c:pt idx="20">
                  <c:v>0.5549048991113125</c:v>
                </c:pt>
                <c:pt idx="21">
                  <c:v>0.5495386211278546</c:v>
                </c:pt>
                <c:pt idx="22">
                  <c:v>0.5560371315668811</c:v>
                </c:pt>
                <c:pt idx="23">
                  <c:v>0.5660366983658317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'EXPT-202mm_sd_90mmZi '!$I$64:$I$118</c:f>
              <c:numCache>
                <c:formatCode>0.00E+00</c:formatCode>
                <c:ptCount val="55"/>
                <c:pt idx="0">
                  <c:v>972629.3739082268</c:v>
                </c:pt>
                <c:pt idx="1">
                  <c:v>244115.8652209212</c:v>
                </c:pt>
                <c:pt idx="2">
                  <c:v>108914.01136479576</c:v>
                </c:pt>
                <c:pt idx="3">
                  <c:v>61487.733828119846</c:v>
                </c:pt>
                <c:pt idx="4">
                  <c:v>39465.7189807631</c:v>
                </c:pt>
                <c:pt idx="5">
                  <c:v>27487.13565618281</c:v>
                </c:pt>
                <c:pt idx="6">
                  <c:v>20252.85657978586</c:v>
                </c:pt>
                <c:pt idx="7">
                  <c:v>15550.995922537384</c:v>
                </c:pt>
                <c:pt idx="8">
                  <c:v>12319.536033321136</c:v>
                </c:pt>
                <c:pt idx="9">
                  <c:v>10000.4982581495</c:v>
                </c:pt>
                <c:pt idx="10">
                  <c:v>2546.180190675047</c:v>
                </c:pt>
                <c:pt idx="11">
                  <c:v>1142.0123088086916</c:v>
                </c:pt>
                <c:pt idx="12">
                  <c:v>643.1744665043832</c:v>
                </c:pt>
                <c:pt idx="13">
                  <c:v>408.38033564514643</c:v>
                </c:pt>
                <c:pt idx="14">
                  <c:v>279.05961263717853</c:v>
                </c:pt>
                <c:pt idx="15">
                  <c:v>200.08509191109505</c:v>
                </c:pt>
                <c:pt idx="16">
                  <c:v>148.38789538096674</c:v>
                </c:pt>
                <c:pt idx="17">
                  <c:v>112.64026669770134</c:v>
                </c:pt>
                <c:pt idx="18">
                  <c:v>86.97191803225651</c:v>
                </c:pt>
                <c:pt idx="19">
                  <c:v>7.901577647306399</c:v>
                </c:pt>
                <c:pt idx="20">
                  <c:v>1.0875485314391713</c:v>
                </c:pt>
                <c:pt idx="21">
                  <c:v>1.9033179806444736</c:v>
                </c:pt>
                <c:pt idx="22">
                  <c:v>1.85791218711551</c:v>
                </c:pt>
                <c:pt idx="23">
                  <c:v>1.1462685773119408</c:v>
                </c:pt>
                <c:pt idx="24">
                  <c:v>0.9100953552519692</c:v>
                </c:pt>
                <c:pt idx="25">
                  <c:v>0.9812363101108831</c:v>
                </c:pt>
                <c:pt idx="26">
                  <c:v>0.9527977451400763</c:v>
                </c:pt>
                <c:pt idx="27">
                  <c:v>0.8324419982331319</c:v>
                </c:pt>
                <c:pt idx="28">
                  <c:v>0.7609810775638057</c:v>
                </c:pt>
                <c:pt idx="29">
                  <c:v>0.647560473944439</c:v>
                </c:pt>
                <c:pt idx="30">
                  <c:v>0.7018551284664843</c:v>
                </c:pt>
                <c:pt idx="31">
                  <c:v>0.7085669215456339</c:v>
                </c:pt>
                <c:pt idx="32">
                  <c:v>0.7113646473759186</c:v>
                </c:pt>
                <c:pt idx="33">
                  <c:v>0.7174581919669601</c:v>
                </c:pt>
                <c:pt idx="34">
                  <c:v>0.7095377780421506</c:v>
                </c:pt>
                <c:pt idx="35">
                  <c:v>0.743570387796409</c:v>
                </c:pt>
                <c:pt idx="36">
                  <c:v>0.741429621061986</c:v>
                </c:pt>
                <c:pt idx="37">
                  <c:v>0.7036411516027437</c:v>
                </c:pt>
                <c:pt idx="38">
                  <c:v>0.695029757889688</c:v>
                </c:pt>
                <c:pt idx="39">
                  <c:v>0.6862968804297832</c:v>
                </c:pt>
                <c:pt idx="40">
                  <c:v>0.6971132615134299</c:v>
                </c:pt>
                <c:pt idx="41">
                  <c:v>0.7106410155666444</c:v>
                </c:pt>
                <c:pt idx="42">
                  <c:v>0.6583851966603925</c:v>
                </c:pt>
                <c:pt idx="43">
                  <c:v>0.6880093111623821</c:v>
                </c:pt>
                <c:pt idx="44">
                  <c:v>0.6741183140247693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5856"/>
          <c:y val="0.575756"/>
          <c:w val="0.329069"/>
          <c:h val="0.2378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'EXPT-202mm_sd_90mmZi '!$E$10:$E$32</c:f>
              <c:numCache>
                <c:formatCode>General</c:formatCode>
                <c:ptCount val="23"/>
                <c:pt idx="0">
                  <c:v>38.3</c:v>
                </c:pt>
                <c:pt idx="1">
                  <c:v>46.9</c:v>
                </c:pt>
                <c:pt idx="2">
                  <c:v>55.3</c:v>
                </c:pt>
                <c:pt idx="3">
                  <c:v>59.75</c:v>
                </c:pt>
                <c:pt idx="4">
                  <c:v>81.45</c:v>
                </c:pt>
                <c:pt idx="5">
                  <c:v>88.85</c:v>
                </c:pt>
                <c:pt idx="6">
                  <c:v>124.55000000000001</c:v>
                </c:pt>
                <c:pt idx="7">
                  <c:v>154.65</c:v>
                </c:pt>
                <c:pt idx="8">
                  <c:v>181.1</c:v>
                </c:pt>
                <c:pt idx="9">
                  <c:v>205.60000000000002</c:v>
                </c:pt>
                <c:pt idx="10">
                  <c:v>226.25</c:v>
                </c:pt>
                <c:pt idx="11">
                  <c:v>245.85000000000002</c:v>
                </c:pt>
                <c:pt idx="12">
                  <c:v>262.4</c:v>
                </c:pt>
                <c:pt idx="13">
                  <c:v>276.05</c:v>
                </c:pt>
                <c:pt idx="14">
                  <c:v>291.95</c:v>
                </c:pt>
                <c:pt idx="15">
                  <c:v>302</c:v>
                </c:pt>
                <c:pt idx="16">
                  <c:v>311.05</c:v>
                </c:pt>
                <c:pt idx="17">
                  <c:v>318.95000000000005</c:v>
                </c:pt>
                <c:pt idx="18">
                  <c:v>329.75</c:v>
                </c:pt>
                <c:pt idx="19">
                  <c:v>331.65</c:v>
                </c:pt>
                <c:pt idx="20">
                  <c:v>337.65</c:v>
                </c:pt>
                <c:pt idx="21">
                  <c:v>347.2</c:v>
                </c:pt>
                <c:pt idx="22">
                  <c:v>349.70000000000005</c:v>
                </c:pt>
              </c:numCache>
            </c:numRef>
          </c:xVal>
          <c:yVal>
            <c:numRef>
              <c:f>'EXPT-202mm_sd_90mmZi '!$I$10:$I$32</c:f>
              <c:numCache>
                <c:formatCode>General</c:formatCode>
                <c:ptCount val="23"/>
                <c:pt idx="0">
                  <c:v>0.0140088</c:v>
                </c:pt>
                <c:pt idx="1">
                  <c:v>0.0155803</c:v>
                </c:pt>
                <c:pt idx="2">
                  <c:v>0.0172865</c:v>
                </c:pt>
                <c:pt idx="3">
                  <c:v>0.0180498</c:v>
                </c:pt>
                <c:pt idx="4">
                  <c:v>0.025278699999999998</c:v>
                </c:pt>
                <c:pt idx="5">
                  <c:v>0.028646200000000004</c:v>
                </c:pt>
                <c:pt idx="6">
                  <c:v>0.04858180000000001</c:v>
                </c:pt>
                <c:pt idx="7">
                  <c:v>0.06743980000000001</c:v>
                </c:pt>
                <c:pt idx="8">
                  <c:v>0.0903837</c:v>
                </c:pt>
                <c:pt idx="9">
                  <c:v>0.1130582</c:v>
                </c:pt>
                <c:pt idx="10">
                  <c:v>0.13487960000000002</c:v>
                </c:pt>
                <c:pt idx="11">
                  <c:v>0.1584072</c:v>
                </c:pt>
                <c:pt idx="12">
                  <c:v>0.18166539999999998</c:v>
                </c:pt>
                <c:pt idx="13">
                  <c:v>0.19980499999999998</c:v>
                </c:pt>
                <c:pt idx="14">
                  <c:v>0.21830380000000002</c:v>
                </c:pt>
                <c:pt idx="15">
                  <c:v>0.21949814000000004</c:v>
                </c:pt>
                <c:pt idx="16">
                  <c:v>0.2513053</c:v>
                </c:pt>
                <c:pt idx="17">
                  <c:v>0.26477530000000005</c:v>
                </c:pt>
                <c:pt idx="18">
                  <c:v>0.27995149999999996</c:v>
                </c:pt>
                <c:pt idx="19">
                  <c:v>0.28987440000000003</c:v>
                </c:pt>
                <c:pt idx="20">
                  <c:v>0.30478120000000003</c:v>
                </c:pt>
                <c:pt idx="21">
                  <c:v>0.3191492</c:v>
                </c:pt>
                <c:pt idx="22">
                  <c:v>0.3275904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'EXPT-202mm_sd_90mmZi '!$D$64:$D$118</c:f>
              <c:numCache>
                <c:formatCode>General</c:formatCode>
                <c:ptCount val="55"/>
                <c:pt idx="0">
                  <c:v>0.002613529920113061</c:v>
                </c:pt>
                <c:pt idx="1">
                  <c:v>0.005227059840226122</c:v>
                </c:pt>
                <c:pt idx="2">
                  <c:v>0.007840589760339182</c:v>
                </c:pt>
                <c:pt idx="3">
                  <c:v>0.010454119680452244</c:v>
                </c:pt>
                <c:pt idx="4">
                  <c:v>0.013067649600565305</c:v>
                </c:pt>
                <c:pt idx="5">
                  <c:v>0.015681179520678365</c:v>
                </c:pt>
                <c:pt idx="6">
                  <c:v>0.018294709440791427</c:v>
                </c:pt>
                <c:pt idx="7">
                  <c:v>0.02090823936090449</c:v>
                </c:pt>
                <c:pt idx="8">
                  <c:v>0.02352176928101755</c:v>
                </c:pt>
                <c:pt idx="9">
                  <c:v>0.02613529920113061</c:v>
                </c:pt>
                <c:pt idx="10">
                  <c:v>0.05227059840226122</c:v>
                </c:pt>
                <c:pt idx="11">
                  <c:v>0.07840589760339182</c:v>
                </c:pt>
                <c:pt idx="12">
                  <c:v>0.10454119680452244</c:v>
                </c:pt>
                <c:pt idx="13">
                  <c:v>0.13067649600565304</c:v>
                </c:pt>
                <c:pt idx="14">
                  <c:v>0.15681179520678365</c:v>
                </c:pt>
                <c:pt idx="15">
                  <c:v>0.1829470944079143</c:v>
                </c:pt>
                <c:pt idx="16">
                  <c:v>0.20908239360904488</c:v>
                </c:pt>
                <c:pt idx="17">
                  <c:v>0.23521769281017546</c:v>
                </c:pt>
                <c:pt idx="18">
                  <c:v>0.2613529920113061</c:v>
                </c:pt>
                <c:pt idx="19">
                  <c:v>0.5227059840226121</c:v>
                </c:pt>
                <c:pt idx="20">
                  <c:v>0.7840589760339184</c:v>
                </c:pt>
                <c:pt idx="21">
                  <c:v>1.0454119680452243</c:v>
                </c:pt>
                <c:pt idx="22">
                  <c:v>1.3067649600565305</c:v>
                </c:pt>
                <c:pt idx="23">
                  <c:v>1.5681179520678368</c:v>
                </c:pt>
                <c:pt idx="24">
                  <c:v>1.8294709440791426</c:v>
                </c:pt>
                <c:pt idx="25">
                  <c:v>2.0908239360904486</c:v>
                </c:pt>
                <c:pt idx="26">
                  <c:v>2.3521769281017546</c:v>
                </c:pt>
                <c:pt idx="27">
                  <c:v>2.613529920113061</c:v>
                </c:pt>
                <c:pt idx="28">
                  <c:v>5.227059840226122</c:v>
                </c:pt>
                <c:pt idx="29">
                  <c:v>7.840589760339184</c:v>
                </c:pt>
                <c:pt idx="30">
                  <c:v>10.454119680452244</c:v>
                </c:pt>
                <c:pt idx="31">
                  <c:v>13.067649600565305</c:v>
                </c:pt>
                <c:pt idx="32">
                  <c:v>15.681179520678368</c:v>
                </c:pt>
                <c:pt idx="33">
                  <c:v>18.294709440791426</c:v>
                </c:pt>
                <c:pt idx="34">
                  <c:v>20.90823936090449</c:v>
                </c:pt>
                <c:pt idx="35">
                  <c:v>23.52176928101755</c:v>
                </c:pt>
                <c:pt idx="36">
                  <c:v>26.13529920113061</c:v>
                </c:pt>
                <c:pt idx="37">
                  <c:v>52.27059840226122</c:v>
                </c:pt>
                <c:pt idx="38">
                  <c:v>78.40589760339184</c:v>
                </c:pt>
                <c:pt idx="39">
                  <c:v>104.54119680452244</c:v>
                </c:pt>
                <c:pt idx="40">
                  <c:v>130.67649600565306</c:v>
                </c:pt>
                <c:pt idx="41">
                  <c:v>156.81179520678367</c:v>
                </c:pt>
                <c:pt idx="42">
                  <c:v>182.94709440791428</c:v>
                </c:pt>
                <c:pt idx="43">
                  <c:v>209.08239360904489</c:v>
                </c:pt>
                <c:pt idx="44">
                  <c:v>235.21769281017546</c:v>
                </c:pt>
                <c:pt idx="45">
                  <c:v>261.3529920113061</c:v>
                </c:pt>
                <c:pt idx="46">
                  <c:v>522.7059840226123</c:v>
                </c:pt>
                <c:pt idx="47">
                  <c:v>784.0589760339183</c:v>
                </c:pt>
                <c:pt idx="48">
                  <c:v>1045.4119680452245</c:v>
                </c:pt>
                <c:pt idx="49">
                  <c:v>1306.7649600565305</c:v>
                </c:pt>
                <c:pt idx="50">
                  <c:v>1568.1179520678365</c:v>
                </c:pt>
                <c:pt idx="51">
                  <c:v>1829.4709440791428</c:v>
                </c:pt>
                <c:pt idx="52">
                  <c:v>2090.823936090449</c:v>
                </c:pt>
                <c:pt idx="53">
                  <c:v>2352.1769281017546</c:v>
                </c:pt>
                <c:pt idx="54">
                  <c:v>2613.529920113061</c:v>
                </c:pt>
              </c:numCache>
            </c:numRef>
          </c:xVal>
          <c:yVal>
            <c:numRef>
              <c:f>'EXPT-202mm_sd_90mmZi '!$G$64:$G$118</c:f>
              <c:numCache>
                <c:formatCode>General</c:formatCode>
                <c:ptCount val="55"/>
                <c:pt idx="0">
                  <c:v>0.0000158960375959306</c:v>
                </c:pt>
                <c:pt idx="1">
                  <c:v>0.0000159586994816837</c:v>
                </c:pt>
                <c:pt idx="2">
                  <c:v>0.0000160201937062574</c:v>
                </c:pt>
                <c:pt idx="3">
                  <c:v>0.0000160786643684087</c:v>
                </c:pt>
                <c:pt idx="4">
                  <c:v>0.0000161250669961731</c:v>
                </c:pt>
                <c:pt idx="5">
                  <c:v>0.0000161723632110958</c:v>
                </c:pt>
                <c:pt idx="6">
                  <c:v>0.0000162189922846547</c:v>
                </c:pt>
                <c:pt idx="7">
                  <c:v>0.000016265959303813</c:v>
                </c:pt>
                <c:pt idx="8">
                  <c:v>0.0000163087573432204</c:v>
                </c:pt>
                <c:pt idx="9">
                  <c:v>0.000016344180070443</c:v>
                </c:pt>
                <c:pt idx="10">
                  <c:v>0.0000166452616475485</c:v>
                </c:pt>
                <c:pt idx="11">
                  <c:v>0.0000167978923673718</c:v>
                </c:pt>
                <c:pt idx="12">
                  <c:v>0.0000168186168743219</c:v>
                </c:pt>
                <c:pt idx="13">
                  <c:v>0.000016685772975294</c:v>
                </c:pt>
                <c:pt idx="14">
                  <c:v>0.0000164187839342984</c:v>
                </c:pt>
                <c:pt idx="15">
                  <c:v>0.000016023312806251</c:v>
                </c:pt>
                <c:pt idx="16">
                  <c:v>0.0000155210089403164</c:v>
                </c:pt>
                <c:pt idx="17">
                  <c:v>0.0000149114607212461</c:v>
                </c:pt>
                <c:pt idx="18">
                  <c:v>0.0000142141386628674</c:v>
                </c:pt>
                <c:pt idx="19">
                  <c:v>0.00000516553493933852</c:v>
                </c:pt>
                <c:pt idx="20">
                  <c:v>0.00000159967830771155</c:v>
                </c:pt>
                <c:pt idx="21">
                  <c:v>0.00000497705950306864</c:v>
                </c:pt>
                <c:pt idx="22">
                  <c:v>0.00000759113460085374</c:v>
                </c:pt>
                <c:pt idx="23">
                  <c:v>0.00000674419917798345</c:v>
                </c:pt>
                <c:pt idx="24">
                  <c:v>0.00000728827041606781</c:v>
                </c:pt>
                <c:pt idx="25">
                  <c:v>0.0000102634904974517</c:v>
                </c:pt>
                <c:pt idx="26">
                  <c:v>0.0000126132568471964</c:v>
                </c:pt>
                <c:pt idx="27">
                  <c:v>0.0000136049040418905</c:v>
                </c:pt>
                <c:pt idx="28">
                  <c:v>0.000049747968314547</c:v>
                </c:pt>
                <c:pt idx="29">
                  <c:v>0.0000952498590319938</c:v>
                </c:pt>
                <c:pt idx="30">
                  <c:v>0.00018353080107659</c:v>
                </c:pt>
                <c:pt idx="31">
                  <c:v>0.000289509208910263</c:v>
                </c:pt>
                <c:pt idx="32">
                  <c:v>0.000418539334065123</c:v>
                </c:pt>
                <c:pt idx="33">
                  <c:v>0.000574558400403064</c:v>
                </c:pt>
                <c:pt idx="34">
                  <c:v>0.00074215906683026</c:v>
                </c:pt>
                <c:pt idx="35">
                  <c:v>0.000984347867433996</c:v>
                </c:pt>
                <c:pt idx="36">
                  <c:v>0.00121174554741033</c:v>
                </c:pt>
                <c:pt idx="37">
                  <c:v>0.00459994587865552</c:v>
                </c:pt>
                <c:pt idx="38">
                  <c:v>0.0102232129856205</c:v>
                </c:pt>
                <c:pt idx="39">
                  <c:v>0.0179462414867369</c:v>
                </c:pt>
                <c:pt idx="40">
                  <c:v>0.0284829425033509</c:v>
                </c:pt>
                <c:pt idx="41">
                  <c:v>0.0418113577209368</c:v>
                </c:pt>
                <c:pt idx="42">
                  <c:v>0.0527251273562254</c:v>
                </c:pt>
                <c:pt idx="43">
                  <c:v>0.071964081990356</c:v>
                </c:pt>
                <c:pt idx="44">
                  <c:v>0.0892406335296623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(T2)'!$N$10:$N$37</c:f>
              <c:numCache>
                <c:formatCode>General</c:formatCode>
                <c:ptCount val="28"/>
              </c:numCache>
            </c:numRef>
          </c:xVal>
          <c:yVal>
            <c:numRef>
              <c:f>'EXPT-202mm_sd_90mmZi (T2)'!$O$10:$O$37</c:f>
              <c:numCache>
                <c:formatCode>0.00E+00</c:formatCode>
                <c:ptCount val="28"/>
                <c:pt idx="0">
                  <c:v>16931.12432326229</c:v>
                </c:pt>
                <c:pt idx="1">
                  <c:v>21273.909884144254</c:v>
                </c:pt>
                <c:pt idx="2">
                  <c:v>21981.764799354092</c:v>
                </c:pt>
                <c:pt idx="3">
                  <c:v>28409.85267801639</c:v>
                </c:pt>
                <c:pt idx="4">
                  <c:v>29940.3497919836</c:v>
                </c:pt>
                <c:pt idx="5">
                  <c:v>33517.886795881954</c:v>
                </c:pt>
                <c:pt idx="6">
                  <c:v>47866.29723932458</c:v>
                </c:pt>
                <c:pt idx="7">
                  <c:v>60339.84871815735</c:v>
                </c:pt>
                <c:pt idx="8">
                  <c:v>70728.09787920982</c:v>
                </c:pt>
                <c:pt idx="9">
                  <c:v>79241.48807565244</c:v>
                </c:pt>
                <c:pt idx="10">
                  <c:v>87391.38520752784</c:v>
                </c:pt>
                <c:pt idx="11">
                  <c:v>94909.9522798918</c:v>
                </c:pt>
                <c:pt idx="12">
                  <c:v>99558.8372635672</c:v>
                </c:pt>
                <c:pt idx="13">
                  <c:v>106312.1557789475</c:v>
                </c:pt>
                <c:pt idx="14">
                  <c:v>110348.84191703604</c:v>
                </c:pt>
                <c:pt idx="15">
                  <c:v>113964.6413487836</c:v>
                </c:pt>
                <c:pt idx="16">
                  <c:v>117312.60378558688</c:v>
                </c:pt>
                <c:pt idx="17">
                  <c:v>120947.53443125899</c:v>
                </c:pt>
                <c:pt idx="18">
                  <c:v>123817.21651994753</c:v>
                </c:pt>
                <c:pt idx="19">
                  <c:v>126132.09340482294</c:v>
                </c:pt>
                <c:pt idx="20">
                  <c:v>127146.0477428262</c:v>
                </c:pt>
                <c:pt idx="21">
                  <c:v>130207.04197076062</c:v>
                </c:pt>
                <c:pt idx="22">
                  <c:v>131029.68416951799</c:v>
                </c:pt>
                <c:pt idx="23">
                  <c:v>132866.28070627866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(T2)'!$N$10:$N$37</c:f>
              <c:numCache>
                <c:formatCode>General</c:formatCode>
                <c:ptCount val="28"/>
              </c:numCache>
            </c:numRef>
          </c:xVal>
          <c:yVal>
            <c:numRef>
              <c:f>'EXPT-202mm_sd_90mmZi (T2)'!$P$10:$P$37</c:f>
              <c:numCache>
                <c:formatCode>General</c:formatCode>
                <c:ptCount val="28"/>
                <c:pt idx="0">
                  <c:v>8.245140122092527</c:v>
                </c:pt>
                <c:pt idx="1">
                  <c:v>5.526337663199512</c:v>
                </c:pt>
                <c:pt idx="2">
                  <c:v>7.009046951780927</c:v>
                </c:pt>
                <c:pt idx="3">
                  <c:v>4.104663473225745</c:v>
                </c:pt>
                <c:pt idx="4">
                  <c:v>4.110730006119892</c:v>
                </c:pt>
                <c:pt idx="5">
                  <c:v>3.781916610440323</c:v>
                </c:pt>
                <c:pt idx="6">
                  <c:v>3.2748667633774873</c:v>
                </c:pt>
                <c:pt idx="7">
                  <c:v>3.1704251932631884</c:v>
                </c:pt>
                <c:pt idx="8">
                  <c:v>3.286030353626519</c:v>
                </c:pt>
                <c:pt idx="9">
                  <c:v>3.3900318789950363</c:v>
                </c:pt>
                <c:pt idx="10">
                  <c:v>3.59080086740447</c:v>
                </c:pt>
                <c:pt idx="11">
                  <c:v>3.7276434244087167</c:v>
                </c:pt>
                <c:pt idx="12">
                  <c:v>4.0019955360942205</c:v>
                </c:pt>
                <c:pt idx="13">
                  <c:v>4.1082106157029985</c:v>
                </c:pt>
                <c:pt idx="14">
                  <c:v>4.409049154232203</c:v>
                </c:pt>
                <c:pt idx="15">
                  <c:v>4.707162082611876</c:v>
                </c:pt>
                <c:pt idx="16">
                  <c:v>5.052917955063314</c:v>
                </c:pt>
                <c:pt idx="17">
                  <c:v>5.279341830479345</c:v>
                </c:pt>
                <c:pt idx="18">
                  <c:v>5.4094827643082635</c:v>
                </c:pt>
                <c:pt idx="19">
                  <c:v>5.773285080916477</c:v>
                </c:pt>
                <c:pt idx="20">
                  <c:v>6.152358052264959</c:v>
                </c:pt>
                <c:pt idx="21">
                  <c:v>6.357490338992814</c:v>
                </c:pt>
                <c:pt idx="22">
                  <c:v>6.802472200237482</c:v>
                </c:pt>
                <c:pt idx="23">
                  <c:v>7.037054912385341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(T2)'!$N$10:$N$37</c:f>
              <c:numCache>
                <c:formatCode>General</c:formatCode>
                <c:ptCount val="28"/>
              </c:numCache>
            </c:numRef>
          </c:xVal>
          <c:yVal>
            <c:numRef>
              <c:f>'EXPT-202mm_sd_90mmZi (T2)'!$Q$10:$Q$37</c:f>
              <c:numCache>
                <c:formatCode>General</c:formatCode>
                <c:ptCount val="28"/>
                <c:pt idx="0">
                  <c:v>8.26356501622011</c:v>
                </c:pt>
                <c:pt idx="1">
                  <c:v>5.509851529834505</c:v>
                </c:pt>
                <c:pt idx="2">
                  <c:v>7.003995386410272</c:v>
                </c:pt>
                <c:pt idx="3">
                  <c:v>4.087113843173949</c:v>
                </c:pt>
                <c:pt idx="4">
                  <c:v>4.1157278541516495</c:v>
                </c:pt>
                <c:pt idx="5">
                  <c:v>3.770042460956994</c:v>
                </c:pt>
                <c:pt idx="6">
                  <c:v>3.2748667633774877</c:v>
                </c:pt>
                <c:pt idx="7">
                  <c:v>3.164828230155197</c:v>
                </c:pt>
                <c:pt idx="8">
                  <c:v>3.2857144195477166</c:v>
                </c:pt>
                <c:pt idx="9">
                  <c:v>3.390031878995036</c:v>
                </c:pt>
                <c:pt idx="10">
                  <c:v>3.588623609415839</c:v>
                </c:pt>
                <c:pt idx="11">
                  <c:v>3.7237209655264905</c:v>
                </c:pt>
                <c:pt idx="12">
                  <c:v>4.001125586314509</c:v>
                </c:pt>
                <c:pt idx="13">
                  <c:v>4.106890518134231</c:v>
                </c:pt>
                <c:pt idx="14">
                  <c:v>4.406861267576423</c:v>
                </c:pt>
                <c:pt idx="15">
                  <c:v>4.7048995031799</c:v>
                </c:pt>
                <c:pt idx="16">
                  <c:v>5.049737206216293</c:v>
                </c:pt>
                <c:pt idx="17">
                  <c:v>5.2772726772367875</c:v>
                </c:pt>
                <c:pt idx="18">
                  <c:v>5.411249414459899</c:v>
                </c:pt>
                <c:pt idx="19">
                  <c:v>5.77113151857348</c:v>
                </c:pt>
                <c:pt idx="20">
                  <c:v>6.151782679258744</c:v>
                </c:pt>
                <c:pt idx="21">
                  <c:v>6.355724369454203</c:v>
                </c:pt>
                <c:pt idx="22">
                  <c:v>6.801279655805008</c:v>
                </c:pt>
                <c:pt idx="23">
                  <c:v>7.037054912385339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(T2)'!$N$10:$N$37</c:f>
              <c:numCache>
                <c:formatCode>General</c:formatCode>
                <c:ptCount val="28"/>
              </c:numCache>
            </c:numRef>
          </c:xVal>
          <c:yVal>
            <c:numRef>
              <c:f>'EXPT-202mm_sd_90mmZi (T2)'!$T$10:$T$37</c:f>
              <c:numCache>
                <c:formatCode>General</c:formatCode>
                <c:ptCount val="28"/>
                <c:pt idx="0">
                  <c:v>0.03564985509222572</c:v>
                </c:pt>
                <c:pt idx="1">
                  <c:v>0.05050679281923817</c:v>
                </c:pt>
                <c:pt idx="2">
                  <c:v>0.06332240927685774</c:v>
                </c:pt>
                <c:pt idx="3">
                  <c:v>0.09085590187984778</c:v>
                </c:pt>
                <c:pt idx="4">
                  <c:v>0.1003187447716825</c:v>
                </c:pt>
                <c:pt idx="5">
                  <c:v>0.12989822905822634</c:v>
                </c:pt>
                <c:pt idx="6">
                  <c:v>0.3128759485762448</c:v>
                </c:pt>
                <c:pt idx="7">
                  <c:v>0.5726476534976443</c:v>
                </c:pt>
                <c:pt idx="8">
                  <c:v>0.8978590999557641</c:v>
                </c:pt>
                <c:pt idx="9">
                  <c:v>1.2163077867088425</c:v>
                </c:pt>
                <c:pt idx="10">
                  <c:v>1.6326189306660108</c:v>
                </c:pt>
                <c:pt idx="11">
                  <c:v>2.0621232940657115</c:v>
                </c:pt>
                <c:pt idx="12">
                  <c:v>2.3794433752367983</c:v>
                </c:pt>
                <c:pt idx="13">
                  <c:v>2.8672119726167047</c:v>
                </c:pt>
                <c:pt idx="14">
                  <c:v>3.228633023304238</c:v>
                </c:pt>
                <c:pt idx="15">
                  <c:v>3.6140332646579325</c:v>
                </c:pt>
                <c:pt idx="16">
                  <c:v>4.013752995829069</c:v>
                </c:pt>
                <c:pt idx="17">
                  <c:v>4.388355006121962</c:v>
                </c:pt>
                <c:pt idx="18">
                  <c:v>4.62925286685688</c:v>
                </c:pt>
                <c:pt idx="19">
                  <c:v>4.978303158035623</c:v>
                </c:pt>
                <c:pt idx="20">
                  <c:v>5.166536844890009</c:v>
                </c:pt>
                <c:pt idx="21">
                  <c:v>5.542830012150579</c:v>
                </c:pt>
                <c:pt idx="22">
                  <c:v>5.760978752548974</c:v>
                </c:pt>
                <c:pt idx="23">
                  <c:v>5.9868795631320495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(T2)'!$B$64:$B$118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'EXPT-202mm_sd_90mmZi (T2)'!$I$64:$I$118</c:f>
              <c:numCache>
                <c:formatCode>0.00E+00</c:formatCode>
                <c:ptCount val="55"/>
                <c:pt idx="0">
                  <c:v>4.350558127101227e-9</c:v>
                </c:pt>
                <c:pt idx="1">
                  <c:v>8.7354158933015e-9</c:v>
                </c:pt>
                <c:pt idx="2">
                  <c:v>1.3153614573295264e-8</c:v>
                </c:pt>
                <c:pt idx="3">
                  <c:v>1.7602163688596447e-8</c:v>
                </c:pt>
                <c:pt idx="4">
                  <c:v>2.2066203872156132e-8</c:v>
                </c:pt>
                <c:pt idx="5">
                  <c:v>2.655711114591638e-8</c:v>
                </c:pt>
                <c:pt idx="6">
                  <c:v>3.107262913169148e-8</c:v>
                </c:pt>
                <c:pt idx="7">
                  <c:v>3.561441070693875e-8</c:v>
                </c:pt>
                <c:pt idx="8">
                  <c:v>4.017163191572336e-8</c:v>
                </c:pt>
                <c:pt idx="9">
                  <c:v>4.473209440223958e-8</c:v>
                </c:pt>
                <c:pt idx="10">
                  <c:v>9.111223838198156e-8</c:v>
                </c:pt>
                <c:pt idx="11">
                  <c:v>1.3792155444275556e-7</c:v>
                </c:pt>
                <c:pt idx="12">
                  <c:v>1.8412228805476573e-7</c:v>
                </c:pt>
                <c:pt idx="13">
                  <c:v>2.2833496960027023e-7</c:v>
                </c:pt>
                <c:pt idx="14">
                  <c:v>2.6961765830536536e-7</c:v>
                </c:pt>
                <c:pt idx="15">
                  <c:v>3.0697742964017946e-7</c:v>
                </c:pt>
                <c:pt idx="16">
                  <c:v>3.3983337635482587e-7</c:v>
                </c:pt>
                <c:pt idx="17">
                  <c:v>3.672981937331224e-7</c:v>
                </c:pt>
                <c:pt idx="18">
                  <c:v>3.890242213274111e-7</c:v>
                </c:pt>
                <c:pt idx="19">
                  <c:v>2.8274920558715386e-7</c:v>
                </c:pt>
                <c:pt idx="20">
                  <c:v>1.3134392933513806e-7</c:v>
                </c:pt>
                <c:pt idx="21">
                  <c:v>5.448650090179668e-7</c:v>
                </c:pt>
                <c:pt idx="22">
                  <c:v>0.0000010388020326561813</c:v>
                </c:pt>
                <c:pt idx="23">
                  <c:v>0.0000011074846936223897</c:v>
                </c:pt>
                <c:pt idx="24">
                  <c:v>0.000001396299595408404</c:v>
                </c:pt>
                <c:pt idx="25">
                  <c:v>0.000002247197100618113</c:v>
                </c:pt>
                <c:pt idx="26">
                  <c:v>0.0000031068897565925563</c:v>
                </c:pt>
                <c:pt idx="27">
                  <c:v>0.0000037235018784197813</c:v>
                </c:pt>
                <c:pt idx="28">
                  <c:v>0.000027230865119875336</c:v>
                </c:pt>
                <c:pt idx="29">
                  <c:v>0.00007820629118723985</c:v>
                </c:pt>
                <c:pt idx="30">
                  <c:v>0.00020092086807886364</c:v>
                </c:pt>
                <c:pt idx="31">
                  <c:v>0.0003961762905045065</c:v>
                </c:pt>
                <c:pt idx="32">
                  <c:v>0.0006872956950459289</c:v>
                </c:pt>
                <c:pt idx="33">
                  <c:v>0.0011007490340268322</c:v>
                </c:pt>
                <c:pt idx="34">
                  <c:v>0.001624961511478472</c:v>
                </c:pt>
                <c:pt idx="35">
                  <c:v>0.002424639681331933</c:v>
                </c:pt>
                <c:pt idx="36">
                  <c:v>0.003316404737627391</c:v>
                </c:pt>
                <c:pt idx="37">
                  <c:v>0.025179019369875853</c:v>
                </c:pt>
                <c:pt idx="38">
                  <c:v>0.08393918686578372</c:v>
                </c:pt>
                <c:pt idx="39">
                  <c:v>0.19646699066950368</c:v>
                </c:pt>
                <c:pt idx="40">
                  <c:v>0.38977228206679954</c:v>
                </c:pt>
                <c:pt idx="41">
                  <c:v>0.6865965472471912</c:v>
                </c:pt>
                <c:pt idx="42">
                  <c:v>1.0101172128993785</c:v>
                </c:pt>
                <c:pt idx="43">
                  <c:v>1.5756576813465621</c:v>
                </c:pt>
                <c:pt idx="44">
                  <c:v>2.1981698584594027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65856"/>
          <c:y val="0.575756"/>
          <c:w val="0.329069"/>
          <c:h val="0.2378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1286691" y="6879225"/>
      <a:ext cx="7916362" cy="3865789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'EXPT-202mm_sd_90mmZi (T2)'!$E$10:$E$32</c:f>
              <c:numCache>
                <c:formatCode>General</c:formatCode>
                <c:ptCount val="23"/>
                <c:pt idx="0">
                  <c:v>44.25</c:v>
                </c:pt>
                <c:pt idx="1">
                  <c:v>55.599999999999994</c:v>
                </c:pt>
                <c:pt idx="2">
                  <c:v>57.45</c:v>
                </c:pt>
                <c:pt idx="3">
                  <c:v>74.25</c:v>
                </c:pt>
                <c:pt idx="4">
                  <c:v>78.25</c:v>
                </c:pt>
                <c:pt idx="5">
                  <c:v>87.6</c:v>
                </c:pt>
                <c:pt idx="6">
                  <c:v>125.1</c:v>
                </c:pt>
                <c:pt idx="7">
                  <c:v>157.7</c:v>
                </c:pt>
                <c:pt idx="8">
                  <c:v>184.85000000000002</c:v>
                </c:pt>
                <c:pt idx="9">
                  <c:v>207.1</c:v>
                </c:pt>
                <c:pt idx="10">
                  <c:v>228.4</c:v>
                </c:pt>
                <c:pt idx="11">
                  <c:v>248.05</c:v>
                </c:pt>
                <c:pt idx="12">
                  <c:v>260.2</c:v>
                </c:pt>
                <c:pt idx="13">
                  <c:v>277.85</c:v>
                </c:pt>
                <c:pt idx="14">
                  <c:v>288.4</c:v>
                </c:pt>
                <c:pt idx="15">
                  <c:v>297.85</c:v>
                </c:pt>
                <c:pt idx="16">
                  <c:v>306.6</c:v>
                </c:pt>
                <c:pt idx="17">
                  <c:v>316.1</c:v>
                </c:pt>
                <c:pt idx="18">
                  <c:v>323.6</c:v>
                </c:pt>
                <c:pt idx="19">
                  <c:v>329.65</c:v>
                </c:pt>
                <c:pt idx="20">
                  <c:v>332.3</c:v>
                </c:pt>
                <c:pt idx="21">
                  <c:v>340.29999999999995</c:v>
                </c:pt>
                <c:pt idx="22">
                  <c:v>342.45</c:v>
                </c:pt>
              </c:numCache>
            </c:numRef>
          </c:xVal>
          <c:yVal>
            <c:numRef>
              <c:f>'EXPT-202mm_sd_90mmZi (T2)'!$I$10:$I$32</c:f>
              <c:numCache>
                <c:formatCode>General</c:formatCode>
                <c:ptCount val="23"/>
                <c:pt idx="0">
                  <c:v>4.633849164044945</c:v>
                </c:pt>
                <c:pt idx="1">
                  <c:v>5.822418384653083</c:v>
                </c:pt>
                <c:pt idx="2">
                  <c:v>6.0161499316244536</c:v>
                </c:pt>
                <c:pt idx="3">
                  <c:v>7.775441817634738</c:v>
                </c:pt>
                <c:pt idx="4">
                  <c:v>8.194320838113377</c:v>
                </c:pt>
                <c:pt idx="5">
                  <c:v>9.173450548482196</c:v>
                </c:pt>
                <c:pt idx="6">
                  <c:v>13.100441365469438</c:v>
                </c:pt>
                <c:pt idx="7">
                  <c:v>16.514305382370342</c:v>
                </c:pt>
                <c:pt idx="8">
                  <c:v>19.35744673386911</c:v>
                </c:pt>
                <c:pt idx="9">
                  <c:v>21.68746128528154</c:v>
                </c:pt>
                <c:pt idx="10">
                  <c:v>23.917992069330293</c:v>
                </c:pt>
                <c:pt idx="11">
                  <c:v>25.97573525743161</c:v>
                </c:pt>
                <c:pt idx="12">
                  <c:v>27.248080282135472</c:v>
                </c:pt>
                <c:pt idx="13">
                  <c:v>29.096383959997468</c:v>
                </c:pt>
                <c:pt idx="14">
                  <c:v>30.20117737650988</c:v>
                </c:pt>
                <c:pt idx="15">
                  <c:v>31.190779062390668</c:v>
                </c:pt>
                <c:pt idx="16">
                  <c:v>32.107076919687685</c:v>
                </c:pt>
                <c:pt idx="17">
                  <c:v>33.10191459332445</c:v>
                </c:pt>
                <c:pt idx="18">
                  <c:v>33.887312756721904</c:v>
                </c:pt>
                <c:pt idx="19">
                  <c:v>34.52086727519584</c:v>
                </c:pt>
                <c:pt idx="20">
                  <c:v>34.79837462626294</c:v>
                </c:pt>
                <c:pt idx="21">
                  <c:v>35.63613266722022</c:v>
                </c:pt>
                <c:pt idx="22">
                  <c:v>35.86128014072749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'EXPT-202mm_sd_90mmZi (T2)'!$D$64:$D$118</c:f>
              <c:numCache>
                <c:formatCode>General</c:formatCode>
                <c:ptCount val="55"/>
                <c:pt idx="0">
                  <c:v>0.002613529920113061</c:v>
                </c:pt>
                <c:pt idx="1">
                  <c:v>0.005227059840226122</c:v>
                </c:pt>
                <c:pt idx="2">
                  <c:v>0.007840589760339182</c:v>
                </c:pt>
                <c:pt idx="3">
                  <c:v>0.010454119680452244</c:v>
                </c:pt>
                <c:pt idx="4">
                  <c:v>0.013067649600565305</c:v>
                </c:pt>
                <c:pt idx="5">
                  <c:v>0.015681179520678365</c:v>
                </c:pt>
                <c:pt idx="6">
                  <c:v>0.018294709440791427</c:v>
                </c:pt>
                <c:pt idx="7">
                  <c:v>0.02090823936090449</c:v>
                </c:pt>
                <c:pt idx="8">
                  <c:v>0.02352176928101755</c:v>
                </c:pt>
                <c:pt idx="9">
                  <c:v>0.02613529920113061</c:v>
                </c:pt>
                <c:pt idx="10">
                  <c:v>0.05227059840226122</c:v>
                </c:pt>
                <c:pt idx="11">
                  <c:v>0.07840589760339182</c:v>
                </c:pt>
                <c:pt idx="12">
                  <c:v>0.10454119680452244</c:v>
                </c:pt>
                <c:pt idx="13">
                  <c:v>0.13067649600565304</c:v>
                </c:pt>
                <c:pt idx="14">
                  <c:v>0.15681179520678365</c:v>
                </c:pt>
                <c:pt idx="15">
                  <c:v>0.1829470944079143</c:v>
                </c:pt>
                <c:pt idx="16">
                  <c:v>0.20908239360904488</c:v>
                </c:pt>
                <c:pt idx="17">
                  <c:v>0.23521769281017546</c:v>
                </c:pt>
                <c:pt idx="18">
                  <c:v>0.2613529920113061</c:v>
                </c:pt>
                <c:pt idx="19">
                  <c:v>0.5227059840226121</c:v>
                </c:pt>
                <c:pt idx="20">
                  <c:v>0.7840589760339184</c:v>
                </c:pt>
                <c:pt idx="21">
                  <c:v>1.0454119680452243</c:v>
                </c:pt>
                <c:pt idx="22">
                  <c:v>1.3067649600565305</c:v>
                </c:pt>
                <c:pt idx="23">
                  <c:v>1.5681179520678368</c:v>
                </c:pt>
                <c:pt idx="24">
                  <c:v>1.8294709440791426</c:v>
                </c:pt>
                <c:pt idx="25">
                  <c:v>2.0908239360904486</c:v>
                </c:pt>
                <c:pt idx="26">
                  <c:v>2.3521769281017546</c:v>
                </c:pt>
                <c:pt idx="27">
                  <c:v>2.613529920113061</c:v>
                </c:pt>
                <c:pt idx="28">
                  <c:v>5.227059840226122</c:v>
                </c:pt>
                <c:pt idx="29">
                  <c:v>7.840589760339184</c:v>
                </c:pt>
                <c:pt idx="30">
                  <c:v>10.454119680452244</c:v>
                </c:pt>
                <c:pt idx="31">
                  <c:v>13.067649600565305</c:v>
                </c:pt>
                <c:pt idx="32">
                  <c:v>15.681179520678368</c:v>
                </c:pt>
                <c:pt idx="33">
                  <c:v>18.294709440791426</c:v>
                </c:pt>
                <c:pt idx="34">
                  <c:v>20.90823936090449</c:v>
                </c:pt>
                <c:pt idx="35">
                  <c:v>23.52176928101755</c:v>
                </c:pt>
                <c:pt idx="36">
                  <c:v>26.13529920113061</c:v>
                </c:pt>
                <c:pt idx="37">
                  <c:v>52.27059840226122</c:v>
                </c:pt>
                <c:pt idx="38">
                  <c:v>78.40589760339184</c:v>
                </c:pt>
                <c:pt idx="39">
                  <c:v>104.54119680452244</c:v>
                </c:pt>
                <c:pt idx="40">
                  <c:v>130.67649600565306</c:v>
                </c:pt>
                <c:pt idx="41">
                  <c:v>156.81179520678367</c:v>
                </c:pt>
                <c:pt idx="42">
                  <c:v>182.94709440791428</c:v>
                </c:pt>
                <c:pt idx="43">
                  <c:v>209.08239360904489</c:v>
                </c:pt>
                <c:pt idx="44">
                  <c:v>235.21769281017546</c:v>
                </c:pt>
                <c:pt idx="45">
                  <c:v>261.3529920113061</c:v>
                </c:pt>
                <c:pt idx="46">
                  <c:v>522.7059840226123</c:v>
                </c:pt>
                <c:pt idx="47">
                  <c:v>784.0589760339183</c:v>
                </c:pt>
                <c:pt idx="48">
                  <c:v>1045.4119680452245</c:v>
                </c:pt>
                <c:pt idx="49">
                  <c:v>1306.7649600565305</c:v>
                </c:pt>
                <c:pt idx="50">
                  <c:v>1568.1179520678365</c:v>
                </c:pt>
                <c:pt idx="51">
                  <c:v>1829.4709440791428</c:v>
                </c:pt>
                <c:pt idx="52">
                  <c:v>2090.823936090449</c:v>
                </c:pt>
                <c:pt idx="53">
                  <c:v>2352.1769281017546</c:v>
                </c:pt>
                <c:pt idx="54">
                  <c:v>2613.529920113061</c:v>
                </c:pt>
              </c:numCache>
            </c:numRef>
          </c:xVal>
          <c:yVal>
            <c:numRef>
              <c:f>'EXPT-202mm_sd_90mmZi (T2)'!$G$64:$G$118</c:f>
              <c:numCache>
                <c:formatCode>General</c:formatCode>
                <c:ptCount val="55"/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706314" y="21533825"/>
      <a:ext cx="6611081" cy="3166696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(T3)'!$N$10:$N$41</c:f>
              <c:numCache>
                <c:formatCode>0.00E+00</c:formatCode>
                <c:ptCount val="32"/>
                <c:pt idx="0">
                  <c:v>15400.627209295077</c:v>
                </c:pt>
                <c:pt idx="1">
                  <c:v>21197.385028445897</c:v>
                </c:pt>
                <c:pt idx="2">
                  <c:v>27185.454986842622</c:v>
                </c:pt>
                <c:pt idx="3">
                  <c:v>30246.449214777043</c:v>
                </c:pt>
                <c:pt idx="4">
                  <c:v>33422.23072625901</c:v>
                </c:pt>
                <c:pt idx="5">
                  <c:v>36483.224954193436</c:v>
                </c:pt>
                <c:pt idx="6">
                  <c:v>49875.07470140655</c:v>
                </c:pt>
                <c:pt idx="7">
                  <c:v>61296.40941438687</c:v>
                </c:pt>
                <c:pt idx="8">
                  <c:v>71569.87129189179</c:v>
                </c:pt>
                <c:pt idx="9">
                  <c:v>77519.67882243932</c:v>
                </c:pt>
                <c:pt idx="10">
                  <c:v>87448.77884930163</c:v>
                </c:pt>
                <c:pt idx="11">
                  <c:v>94393.40950392785</c:v>
                </c:pt>
                <c:pt idx="12">
                  <c:v>99444.04998001964</c:v>
                </c:pt>
                <c:pt idx="13">
                  <c:v>104456.42802826226</c:v>
                </c:pt>
                <c:pt idx="14">
                  <c:v>109487.93729042947</c:v>
                </c:pt>
                <c:pt idx="15">
                  <c:v>113295.04886142294</c:v>
                </c:pt>
                <c:pt idx="16">
                  <c:v>116949.11072101965</c:v>
                </c:pt>
                <c:pt idx="17">
                  <c:v>120239.67951604916</c:v>
                </c:pt>
                <c:pt idx="18">
                  <c:v>121464.07720722294</c:v>
                </c:pt>
                <c:pt idx="19">
                  <c:v>123893.74137564587</c:v>
                </c:pt>
                <c:pt idx="20">
                  <c:v>130608.79746317703</c:v>
                </c:pt>
                <c:pt idx="21">
                  <c:v>131144.47145306555</c:v>
                </c:pt>
                <c:pt idx="22">
                  <c:v>132560.18128348523</c:v>
                </c:pt>
                <c:pt idx="23">
                  <c:v>134396.7778202459</c:v>
                </c:pt>
                <c:pt idx="24">
                  <c:v>32113.556683840743</c:v>
                </c:pt>
                <c:pt idx="25">
                  <c:v>48138.221469077274</c:v>
                </c:pt>
                <c:pt idx="26">
                  <c:v>68369.76217989695</c:v>
                </c:pt>
                <c:pt idx="27">
                  <c:v>88601.30289071662</c:v>
                </c:pt>
                <c:pt idx="28">
                  <c:v>118948.61395694611</c:v>
                </c:pt>
                <c:pt idx="29">
                  <c:v>144511.00507728333</c:v>
                </c:pt>
                <c:pt idx="30">
                  <c:v>176624.5617611241</c:v>
                </c:pt>
                <c:pt idx="31">
                  <c:v>200709.72927400467</c:v>
                </c:pt>
              </c:numCache>
            </c:numRef>
          </c:xVal>
          <c:yVal>
            <c:numRef>
              <c:f>'EXPT-202mm_sd_90mmZi (T3)'!$O$10:$O$41</c:f>
              <c:numCache>
                <c:formatCode>General</c:formatCode>
                <c:ptCount val="32"/>
                <c:pt idx="0">
                  <c:v>11.65955997430137</c:v>
                </c:pt>
                <c:pt idx="1">
                  <c:v>5.961962735750923</c:v>
                </c:pt>
                <c:pt idx="2">
                  <c:v>3.9724716281318257</c:v>
                </c:pt>
                <c:pt idx="3">
                  <c:v>3.67612786333781</c:v>
                </c:pt>
                <c:pt idx="4">
                  <c:v>3.3743492230230077</c:v>
                </c:pt>
                <c:pt idx="5">
                  <c:v>3.243424105299362</c:v>
                </c:pt>
                <c:pt idx="6">
                  <c:v>3.039952592096976</c:v>
                </c:pt>
                <c:pt idx="7">
                  <c:v>3.065071844803227</c:v>
                </c:pt>
                <c:pt idx="8">
                  <c:v>3.2293764177802213</c:v>
                </c:pt>
                <c:pt idx="9">
                  <c:v>3.5420304980151336</c:v>
                </c:pt>
                <c:pt idx="10">
                  <c:v>3.6021221569461623</c:v>
                </c:pt>
                <c:pt idx="11">
                  <c:v>3.7652512829452087</c:v>
                </c:pt>
                <c:pt idx="12">
                  <c:v>4.0397400885675285</c:v>
                </c:pt>
                <c:pt idx="13">
                  <c:v>4.297731417769622</c:v>
                </c:pt>
                <c:pt idx="14">
                  <c:v>4.438075248932727</c:v>
                </c:pt>
                <c:pt idx="15">
                  <c:v>4.729623083835938</c:v>
                </c:pt>
                <c:pt idx="16">
                  <c:v>5.026801072229396</c:v>
                </c:pt>
                <c:pt idx="17">
                  <c:v>5.27860586194825</c:v>
                </c:pt>
                <c:pt idx="18">
                  <c:v>5.667007358103685</c:v>
                </c:pt>
                <c:pt idx="19">
                  <c:v>6.011357572785766</c:v>
                </c:pt>
                <c:pt idx="20">
                  <c:v>5.822877904155791</c:v>
                </c:pt>
                <c:pt idx="21">
                  <c:v>6.435730467439652</c:v>
                </c:pt>
                <c:pt idx="22">
                  <c:v>6.68857501624917</c:v>
                </c:pt>
                <c:pt idx="23">
                  <c:v>7.006123637585452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(T3)'!$N$10:$N$41</c:f>
              <c:numCache>
                <c:formatCode>0.00E+00</c:formatCode>
                <c:ptCount val="32"/>
                <c:pt idx="0">
                  <c:v>15400.627209295077</c:v>
                </c:pt>
                <c:pt idx="1">
                  <c:v>21197.385028445897</c:v>
                </c:pt>
                <c:pt idx="2">
                  <c:v>27185.454986842622</c:v>
                </c:pt>
                <c:pt idx="3">
                  <c:v>30246.449214777043</c:v>
                </c:pt>
                <c:pt idx="4">
                  <c:v>33422.23072625901</c:v>
                </c:pt>
                <c:pt idx="5">
                  <c:v>36483.224954193436</c:v>
                </c:pt>
                <c:pt idx="6">
                  <c:v>49875.07470140655</c:v>
                </c:pt>
                <c:pt idx="7">
                  <c:v>61296.40941438687</c:v>
                </c:pt>
                <c:pt idx="8">
                  <c:v>71569.87129189179</c:v>
                </c:pt>
                <c:pt idx="9">
                  <c:v>77519.67882243932</c:v>
                </c:pt>
                <c:pt idx="10">
                  <c:v>87448.77884930163</c:v>
                </c:pt>
                <c:pt idx="11">
                  <c:v>94393.40950392785</c:v>
                </c:pt>
                <c:pt idx="12">
                  <c:v>99444.04998001964</c:v>
                </c:pt>
                <c:pt idx="13">
                  <c:v>104456.42802826226</c:v>
                </c:pt>
                <c:pt idx="14">
                  <c:v>109487.93729042947</c:v>
                </c:pt>
                <c:pt idx="15">
                  <c:v>113295.04886142294</c:v>
                </c:pt>
                <c:pt idx="16">
                  <c:v>116949.11072101965</c:v>
                </c:pt>
                <c:pt idx="17">
                  <c:v>120239.67951604916</c:v>
                </c:pt>
                <c:pt idx="18">
                  <c:v>121464.07720722294</c:v>
                </c:pt>
                <c:pt idx="19">
                  <c:v>123893.74137564587</c:v>
                </c:pt>
                <c:pt idx="20">
                  <c:v>130608.79746317703</c:v>
                </c:pt>
                <c:pt idx="21">
                  <c:v>131144.47145306555</c:v>
                </c:pt>
                <c:pt idx="22">
                  <c:v>132560.18128348523</c:v>
                </c:pt>
                <c:pt idx="23">
                  <c:v>134396.7778202459</c:v>
                </c:pt>
                <c:pt idx="24">
                  <c:v>32113.556683840743</c:v>
                </c:pt>
                <c:pt idx="25">
                  <c:v>48138.221469077274</c:v>
                </c:pt>
                <c:pt idx="26">
                  <c:v>68369.76217989695</c:v>
                </c:pt>
                <c:pt idx="27">
                  <c:v>88601.30289071662</c:v>
                </c:pt>
                <c:pt idx="28">
                  <c:v>118948.61395694611</c:v>
                </c:pt>
                <c:pt idx="29">
                  <c:v>144511.00507728333</c:v>
                </c:pt>
                <c:pt idx="30">
                  <c:v>176624.5617611241</c:v>
                </c:pt>
                <c:pt idx="31">
                  <c:v>200709.72927400467</c:v>
                </c:pt>
              </c:numCache>
            </c:numRef>
          </c:xVal>
          <c:yVal>
            <c:numRef>
              <c:f>'EXPT-202mm_sd_90mmZi (T3)'!$P$10:$P$41</c:f>
              <c:numCache>
                <c:formatCode>General</c:formatCode>
                <c:ptCount val="32"/>
                <c:pt idx="0">
                  <c:v>11.62895745468378</c:v>
                </c:pt>
                <c:pt idx="1">
                  <c:v>5.946471021555663</c:v>
                </c:pt>
                <c:pt idx="2">
                  <c:v>3.96212317262997</c:v>
                </c:pt>
                <c:pt idx="3">
                  <c:v>3.677905331755248</c:v>
                </c:pt>
                <c:pt idx="4">
                  <c:v>3.368361025644085</c:v>
                </c:pt>
                <c:pt idx="5">
                  <c:v>3.236518305217107</c:v>
                </c:pt>
                <c:pt idx="6">
                  <c:v>3.043556566717126</c:v>
                </c:pt>
                <c:pt idx="7">
                  <c:v>3.07138157306648</c:v>
                </c:pt>
                <c:pt idx="8">
                  <c:v>3.2290715007357704</c:v>
                </c:pt>
                <c:pt idx="9">
                  <c:v>3.5417905393065086</c:v>
                </c:pt>
                <c:pt idx="10">
                  <c:v>3.596773298058818</c:v>
                </c:pt>
                <c:pt idx="11">
                  <c:v>3.7617957046410586</c:v>
                </c:pt>
                <c:pt idx="12">
                  <c:v>4.036784735660867</c:v>
                </c:pt>
                <c:pt idx="13">
                  <c:v>4.295769879012082</c:v>
                </c:pt>
                <c:pt idx="14">
                  <c:v>4.4370251344092315</c:v>
                </c:pt>
                <c:pt idx="15">
                  <c:v>4.730576233945471</c:v>
                </c:pt>
                <c:pt idx="16">
                  <c:v>5.023097187107357</c:v>
                </c:pt>
                <c:pt idx="17">
                  <c:v>5.277919752500729</c:v>
                </c:pt>
                <c:pt idx="18">
                  <c:v>5.669190575027557</c:v>
                </c:pt>
                <c:pt idx="19">
                  <c:v>6.008493258182051</c:v>
                </c:pt>
                <c:pt idx="20">
                  <c:v>5.821950739037156</c:v>
                </c:pt>
                <c:pt idx="21">
                  <c:v>6.434566822349743</c:v>
                </c:pt>
                <c:pt idx="22">
                  <c:v>6.687786092635545</c:v>
                </c:pt>
                <c:pt idx="23">
                  <c:v>7.004152805566465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(T3)'!$N$10:$N$33</c:f>
              <c:numCache>
                <c:formatCode>0.00E+00</c:formatCode>
                <c:ptCount val="24"/>
                <c:pt idx="0">
                  <c:v>15400.627209295077</c:v>
                </c:pt>
                <c:pt idx="1">
                  <c:v>21197.385028445897</c:v>
                </c:pt>
                <c:pt idx="2">
                  <c:v>27185.454986842622</c:v>
                </c:pt>
                <c:pt idx="3">
                  <c:v>30246.449214777043</c:v>
                </c:pt>
                <c:pt idx="4">
                  <c:v>33422.23072625901</c:v>
                </c:pt>
                <c:pt idx="5">
                  <c:v>36483.224954193436</c:v>
                </c:pt>
                <c:pt idx="6">
                  <c:v>49875.07470140655</c:v>
                </c:pt>
                <c:pt idx="7">
                  <c:v>61296.40941438687</c:v>
                </c:pt>
                <c:pt idx="8">
                  <c:v>71569.87129189179</c:v>
                </c:pt>
                <c:pt idx="9">
                  <c:v>77519.67882243932</c:v>
                </c:pt>
                <c:pt idx="10">
                  <c:v>87448.77884930163</c:v>
                </c:pt>
                <c:pt idx="11">
                  <c:v>94393.40950392785</c:v>
                </c:pt>
                <c:pt idx="12">
                  <c:v>99444.04998001964</c:v>
                </c:pt>
                <c:pt idx="13">
                  <c:v>104456.42802826226</c:v>
                </c:pt>
                <c:pt idx="14">
                  <c:v>109487.93729042947</c:v>
                </c:pt>
                <c:pt idx="15">
                  <c:v>113295.04886142294</c:v>
                </c:pt>
                <c:pt idx="16">
                  <c:v>116949.11072101965</c:v>
                </c:pt>
                <c:pt idx="17">
                  <c:v>120239.67951604916</c:v>
                </c:pt>
                <c:pt idx="18">
                  <c:v>121464.07720722294</c:v>
                </c:pt>
                <c:pt idx="19">
                  <c:v>123893.74137564587</c:v>
                </c:pt>
                <c:pt idx="20">
                  <c:v>130608.79746317703</c:v>
                </c:pt>
                <c:pt idx="21">
                  <c:v>131144.47145306555</c:v>
                </c:pt>
                <c:pt idx="22">
                  <c:v>132560.18128348523</c:v>
                </c:pt>
                <c:pt idx="23">
                  <c:v>134396.7778202459</c:v>
                </c:pt>
              </c:numCache>
            </c:numRef>
          </c:xVal>
          <c:yVal>
            <c:numRef>
              <c:f>'EXPT-202mm_sd_90mmZi (T3)'!$Q$10:$Q$33</c:f>
              <c:numCache>
                <c:formatCode>General</c:formatCode>
                <c:ptCount val="24"/>
                <c:pt idx="0">
                  <c:v>4.401610620812087</c:v>
                </c:pt>
                <c:pt idx="1">
                  <c:v>2.5924245223833378</c:v>
                </c:pt>
                <c:pt idx="2">
                  <c:v>1.8512325251637305</c:v>
                </c:pt>
                <c:pt idx="3">
                  <c:v>1.687688770857725</c:v>
                </c:pt>
                <c:pt idx="4">
                  <c:v>1.537142011768956</c:v>
                </c:pt>
                <c:pt idx="5">
                  <c:v>1.451021087468364</c:v>
                </c:pt>
                <c:pt idx="6">
                  <c:v>1.243586827703885</c:v>
                </c:pt>
                <c:pt idx="7">
                  <c:v>1.156754637873007</c:v>
                </c:pt>
                <c:pt idx="8">
                  <c:v>1.135979056228589</c:v>
                </c:pt>
                <c:pt idx="9">
                  <c:v>1.1246464554400417</c:v>
                </c:pt>
                <c:pt idx="10">
                  <c:v>1.1043359384928133</c:v>
                </c:pt>
                <c:pt idx="11">
                  <c:v>1.0908858872979905</c:v>
                </c:pt>
                <c:pt idx="12">
                  <c:v>1.0962366452578667</c:v>
                </c:pt>
                <c:pt idx="13">
                  <c:v>1.1028300979958234</c:v>
                </c:pt>
                <c:pt idx="14">
                  <c:v>1.0849270736429155</c:v>
                </c:pt>
                <c:pt idx="15">
                  <c:v>1.0958546125632742</c:v>
                </c:pt>
                <c:pt idx="16">
                  <c:v>1.1105997808792683</c:v>
                </c:pt>
                <c:pt idx="17">
                  <c:v>1.1148727726139556</c:v>
                </c:pt>
                <c:pt idx="18">
                  <c:v>1.1282623173130273</c:v>
                </c:pt>
                <c:pt idx="19">
                  <c:v>1.138495977467499</c:v>
                </c:pt>
                <c:pt idx="20">
                  <c:v>1.1002917004503208</c:v>
                </c:pt>
                <c:pt idx="21">
                  <c:v>1.1386036137723212</c:v>
                </c:pt>
                <c:pt idx="22">
                  <c:v>1.1425552260171616</c:v>
                </c:pt>
                <c:pt idx="23">
                  <c:v>1.1498704766305679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(T3)'!$N$10:$N$33</c:f>
              <c:numCache>
                <c:formatCode>0.00E+00</c:formatCode>
                <c:ptCount val="24"/>
                <c:pt idx="0">
                  <c:v>15400.627209295077</c:v>
                </c:pt>
                <c:pt idx="1">
                  <c:v>21197.385028445897</c:v>
                </c:pt>
                <c:pt idx="2">
                  <c:v>27185.454986842622</c:v>
                </c:pt>
                <c:pt idx="3">
                  <c:v>30246.449214777043</c:v>
                </c:pt>
                <c:pt idx="4">
                  <c:v>33422.23072625901</c:v>
                </c:pt>
                <c:pt idx="5">
                  <c:v>36483.224954193436</c:v>
                </c:pt>
                <c:pt idx="6">
                  <c:v>49875.07470140655</c:v>
                </c:pt>
                <c:pt idx="7">
                  <c:v>61296.40941438687</c:v>
                </c:pt>
                <c:pt idx="8">
                  <c:v>71569.87129189179</c:v>
                </c:pt>
                <c:pt idx="9">
                  <c:v>77519.67882243932</c:v>
                </c:pt>
                <c:pt idx="10">
                  <c:v>87448.77884930163</c:v>
                </c:pt>
                <c:pt idx="11">
                  <c:v>94393.40950392785</c:v>
                </c:pt>
                <c:pt idx="12">
                  <c:v>99444.04998001964</c:v>
                </c:pt>
                <c:pt idx="13">
                  <c:v>104456.42802826226</c:v>
                </c:pt>
                <c:pt idx="14">
                  <c:v>109487.93729042947</c:v>
                </c:pt>
                <c:pt idx="15">
                  <c:v>113295.04886142294</c:v>
                </c:pt>
                <c:pt idx="16">
                  <c:v>116949.11072101965</c:v>
                </c:pt>
                <c:pt idx="17">
                  <c:v>120239.67951604916</c:v>
                </c:pt>
                <c:pt idx="18">
                  <c:v>121464.07720722294</c:v>
                </c:pt>
                <c:pt idx="19">
                  <c:v>123893.74137564587</c:v>
                </c:pt>
                <c:pt idx="20">
                  <c:v>130608.79746317703</c:v>
                </c:pt>
                <c:pt idx="21">
                  <c:v>131144.47145306555</c:v>
                </c:pt>
                <c:pt idx="22">
                  <c:v>132560.18128348523</c:v>
                </c:pt>
                <c:pt idx="23">
                  <c:v>134396.7778202459</c:v>
                </c:pt>
              </c:numCache>
            </c:numRef>
          </c:xVal>
          <c:yVal>
            <c:numRef>
              <c:f>'EXPT-202mm_sd_90mmZi (T3)'!$T$10:$T$33</c:f>
              <c:numCache>
                <c:formatCode>General</c:formatCode>
                <c:ptCount val="24"/>
                <c:pt idx="0">
                  <c:v>2.186059914826323</c:v>
                </c:pt>
                <c:pt idx="1">
                  <c:v>1.2875276390416845</c:v>
                </c:pt>
                <c:pt idx="2">
                  <c:v>0.9194146336225667</c:v>
                </c:pt>
                <c:pt idx="3">
                  <c:v>0.8381906280464891</c:v>
                </c:pt>
                <c:pt idx="4">
                  <c:v>0.763421580145052</c:v>
                </c:pt>
                <c:pt idx="5">
                  <c:v>0.720649623091163</c:v>
                </c:pt>
                <c:pt idx="6">
                  <c:v>0.6176273979791345</c:v>
                </c:pt>
                <c:pt idx="7">
                  <c:v>0.5745021908996288</c:v>
                </c:pt>
                <c:pt idx="8">
                  <c:v>0.5641839982759287</c:v>
                </c:pt>
                <c:pt idx="9">
                  <c:v>0.5585556620942967</c:v>
                </c:pt>
                <c:pt idx="10">
                  <c:v>0.5484684438524557</c:v>
                </c:pt>
                <c:pt idx="11">
                  <c:v>0.541788475926547</c:v>
                </c:pt>
                <c:pt idx="12">
                  <c:v>0.5444459298673194</c:v>
                </c:pt>
                <c:pt idx="13">
                  <c:v>0.5477205681696257</c:v>
                </c:pt>
                <c:pt idx="14">
                  <c:v>0.538829031124754</c:v>
                </c:pt>
                <c:pt idx="15">
                  <c:v>0.5442561933295501</c:v>
                </c:pt>
                <c:pt idx="16">
                  <c:v>0.5515793811736885</c:v>
                </c:pt>
                <c:pt idx="17">
                  <c:v>0.553701562518721</c:v>
                </c:pt>
                <c:pt idx="18">
                  <c:v>0.560351479893515</c:v>
                </c:pt>
                <c:pt idx="19">
                  <c:v>0.5654340272092333</c:v>
                </c:pt>
                <c:pt idx="20">
                  <c:v>0.5464598730286517</c:v>
                </c:pt>
                <c:pt idx="21">
                  <c:v>0.5654874847800233</c:v>
                </c:pt>
                <c:pt idx="22">
                  <c:v>0.5674500530014233</c:v>
                </c:pt>
                <c:pt idx="23">
                  <c:v>0.5710831722185715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(T3)'!$B$68:$B$122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'EXPT-202mm_sd_90mmZi (T3)'!$I$68:$I$122</c:f>
              <c:numCache>
                <c:formatCode>0.00E+00</c:formatCode>
                <c:ptCount val="55"/>
                <c:pt idx="0">
                  <c:v>972629.3739082268</c:v>
                </c:pt>
                <c:pt idx="1">
                  <c:v>244115.8652209212</c:v>
                </c:pt>
                <c:pt idx="2">
                  <c:v>108914.01136479576</c:v>
                </c:pt>
                <c:pt idx="3">
                  <c:v>61487.733828119846</c:v>
                </c:pt>
                <c:pt idx="4">
                  <c:v>39465.7189807631</c:v>
                </c:pt>
                <c:pt idx="5">
                  <c:v>27487.13565618281</c:v>
                </c:pt>
                <c:pt idx="6">
                  <c:v>20252.85657978586</c:v>
                </c:pt>
                <c:pt idx="7">
                  <c:v>15550.995922537384</c:v>
                </c:pt>
                <c:pt idx="8">
                  <c:v>12319.536033321136</c:v>
                </c:pt>
                <c:pt idx="9">
                  <c:v>10000.4982581495</c:v>
                </c:pt>
                <c:pt idx="10">
                  <c:v>2546.180190675047</c:v>
                </c:pt>
                <c:pt idx="11">
                  <c:v>1142.0123088086916</c:v>
                </c:pt>
                <c:pt idx="12">
                  <c:v>643.1744665043832</c:v>
                </c:pt>
                <c:pt idx="13">
                  <c:v>408.38033564514643</c:v>
                </c:pt>
                <c:pt idx="14">
                  <c:v>279.05961263717853</c:v>
                </c:pt>
                <c:pt idx="15">
                  <c:v>200.08509191109505</c:v>
                </c:pt>
                <c:pt idx="16">
                  <c:v>148.38789538096674</c:v>
                </c:pt>
                <c:pt idx="17">
                  <c:v>112.64026669770134</c:v>
                </c:pt>
                <c:pt idx="18">
                  <c:v>86.97191803225651</c:v>
                </c:pt>
                <c:pt idx="19">
                  <c:v>7.901577647306399</c:v>
                </c:pt>
                <c:pt idx="20">
                  <c:v>1.0875485314391713</c:v>
                </c:pt>
                <c:pt idx="21">
                  <c:v>1.9033179806444736</c:v>
                </c:pt>
                <c:pt idx="22">
                  <c:v>1.85791218711551</c:v>
                </c:pt>
                <c:pt idx="23">
                  <c:v>1.1462685773119408</c:v>
                </c:pt>
                <c:pt idx="24">
                  <c:v>0.9100953552519692</c:v>
                </c:pt>
                <c:pt idx="25">
                  <c:v>0.9812363101108831</c:v>
                </c:pt>
                <c:pt idx="26">
                  <c:v>0.9527977451400763</c:v>
                </c:pt>
                <c:pt idx="27">
                  <c:v>0.8324419982331319</c:v>
                </c:pt>
                <c:pt idx="28">
                  <c:v>0.7609810775638057</c:v>
                </c:pt>
                <c:pt idx="29">
                  <c:v>0.647560473944439</c:v>
                </c:pt>
                <c:pt idx="30">
                  <c:v>0.7018551284664843</c:v>
                </c:pt>
                <c:pt idx="31">
                  <c:v>0.7085669215456339</c:v>
                </c:pt>
                <c:pt idx="32">
                  <c:v>0.7113646473759186</c:v>
                </c:pt>
                <c:pt idx="33">
                  <c:v>0.7174581919669601</c:v>
                </c:pt>
                <c:pt idx="34">
                  <c:v>0.7095377780421506</c:v>
                </c:pt>
                <c:pt idx="35">
                  <c:v>0.743570387796409</c:v>
                </c:pt>
                <c:pt idx="36">
                  <c:v>0.741429621061986</c:v>
                </c:pt>
                <c:pt idx="37">
                  <c:v>0.7036411516027437</c:v>
                </c:pt>
                <c:pt idx="38">
                  <c:v>0.695029757889688</c:v>
                </c:pt>
                <c:pt idx="39">
                  <c:v>0.6862968804297832</c:v>
                </c:pt>
                <c:pt idx="40">
                  <c:v>0.6971132615134299</c:v>
                </c:pt>
                <c:pt idx="41">
                  <c:v>0.7106410155666444</c:v>
                </c:pt>
                <c:pt idx="42">
                  <c:v>0.6583851966603925</c:v>
                </c:pt>
                <c:pt idx="43">
                  <c:v>0.6880093111623821</c:v>
                </c:pt>
                <c:pt idx="44">
                  <c:v>0.6741183140247693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yVal>
          <c:smooth val="1"/>
        </c:ser>
        <c:ser>
          <c:idx val="13"/>
          <c:order val="13"/>
          <c:tx>
            <c:v>Juliannes's Data &lt;3</c:v>
          </c:tx>
          <c:spPr bwMode="auto">
            <a:prstGeom prst="rect">
              <a:avLst/>
            </a:prstGeom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(T3)'!$N$34:$N$41</c:f>
              <c:numCache>
                <c:formatCode>0.00E+00</c:formatCode>
                <c:ptCount val="8"/>
                <c:pt idx="0">
                  <c:v>32113.556683840743</c:v>
                </c:pt>
                <c:pt idx="1">
                  <c:v>48138.221469077274</c:v>
                </c:pt>
                <c:pt idx="2">
                  <c:v>68369.76217989695</c:v>
                </c:pt>
                <c:pt idx="3">
                  <c:v>88601.30289071662</c:v>
                </c:pt>
                <c:pt idx="4">
                  <c:v>118948.61395694611</c:v>
                </c:pt>
                <c:pt idx="5">
                  <c:v>144511.00507728333</c:v>
                </c:pt>
                <c:pt idx="6">
                  <c:v>176624.5617611241</c:v>
                </c:pt>
                <c:pt idx="7">
                  <c:v>200709.72927400467</c:v>
                </c:pt>
              </c:numCache>
            </c:numRef>
          </c:xVal>
          <c:yVal>
            <c:numRef>
              <c:f>'EXPT-202mm_sd_90mmZi (T3)'!$Q$34:$Q$41</c:f>
              <c:numCache>
                <c:formatCode>General</c:formatCode>
                <c:ptCount val="8"/>
                <c:pt idx="0">
                  <c:v>7.00031352321295</c:v>
                </c:pt>
                <c:pt idx="1">
                  <c:v>3.167559532984276</c:v>
                </c:pt>
                <c:pt idx="2">
                  <c:v>1.6740733224974458</c:v>
                </c:pt>
                <c:pt idx="3">
                  <c:v>1.1668788091441977</c:v>
                </c:pt>
                <c:pt idx="4">
                  <c:v>0.718095479229229</c:v>
                </c:pt>
                <c:pt idx="5">
                  <c:v>0.4865186853409869</c:v>
                </c:pt>
                <c:pt idx="6">
                  <c:v>0.3256899802805593</c:v>
                </c:pt>
                <c:pt idx="7">
                  <c:v>0.25221195401543706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57981"/>
          <c:y val="0.545917"/>
          <c:w val="0.334372"/>
          <c:h val="0.267719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'EXPT-202mm_sd_90mmZi (T3)'!$E$10:$E$32</c:f>
              <c:numCache>
                <c:formatCode>General</c:formatCode>
                <c:ptCount val="23"/>
                <c:pt idx="0">
                  <c:v>40.25</c:v>
                </c:pt>
                <c:pt idx="1">
                  <c:v>55.4</c:v>
                </c:pt>
                <c:pt idx="2">
                  <c:v>71.05000000000001</c:v>
                </c:pt>
                <c:pt idx="3">
                  <c:v>79.05000000000001</c:v>
                </c:pt>
                <c:pt idx="4">
                  <c:v>87.35</c:v>
                </c:pt>
                <c:pt idx="5">
                  <c:v>95.35</c:v>
                </c:pt>
                <c:pt idx="6">
                  <c:v>130.35</c:v>
                </c:pt>
                <c:pt idx="7">
                  <c:v>160.2</c:v>
                </c:pt>
                <c:pt idx="8">
                  <c:v>187.05</c:v>
                </c:pt>
                <c:pt idx="9">
                  <c:v>202.60000000000002</c:v>
                </c:pt>
                <c:pt idx="10">
                  <c:v>228.55</c:v>
                </c:pt>
                <c:pt idx="11">
                  <c:v>246.7</c:v>
                </c:pt>
                <c:pt idx="12">
                  <c:v>259.9</c:v>
                </c:pt>
                <c:pt idx="13">
                  <c:v>273</c:v>
                </c:pt>
                <c:pt idx="14">
                  <c:v>286.15</c:v>
                </c:pt>
                <c:pt idx="15">
                  <c:v>296.1</c:v>
                </c:pt>
                <c:pt idx="16">
                  <c:v>305.65</c:v>
                </c:pt>
                <c:pt idx="17">
                  <c:v>314.25</c:v>
                </c:pt>
                <c:pt idx="18">
                  <c:v>317.45000000000005</c:v>
                </c:pt>
                <c:pt idx="19">
                  <c:v>323.8</c:v>
                </c:pt>
                <c:pt idx="20">
                  <c:v>341.35</c:v>
                </c:pt>
                <c:pt idx="21">
                  <c:v>342.75</c:v>
                </c:pt>
                <c:pt idx="22">
                  <c:v>346.45</c:v>
                </c:pt>
              </c:numCache>
            </c:numRef>
          </c:xVal>
          <c:yVal>
            <c:numRef>
              <c:f>'EXPT-202mm_sd_90mmZi (T3)'!$I$10:$I$32</c:f>
              <c:numCache>
                <c:formatCode>General</c:formatCode>
                <c:ptCount val="23"/>
                <c:pt idx="0">
                  <c:v>0.017062</c:v>
                </c:pt>
                <c:pt idx="1">
                  <c:v>0.019037600000000002</c:v>
                </c:pt>
                <c:pt idx="2">
                  <c:v>0.0223602</c:v>
                </c:pt>
                <c:pt idx="3">
                  <c:v>0.025233800000000004</c:v>
                </c:pt>
                <c:pt idx="4">
                  <c:v>0.0280625</c:v>
                </c:pt>
                <c:pt idx="5">
                  <c:v>0.0315647</c:v>
                </c:pt>
                <c:pt idx="6">
                  <c:v>0.050557399999999995</c:v>
                </c:pt>
                <c:pt idx="7">
                  <c:v>0.0710318</c:v>
                </c:pt>
                <c:pt idx="8">
                  <c:v>0.09509820000000002</c:v>
                </c:pt>
                <c:pt idx="9">
                  <c:v>0.11045400000000001</c:v>
                </c:pt>
                <c:pt idx="10">
                  <c:v>0.1380226</c:v>
                </c:pt>
                <c:pt idx="11">
                  <c:v>0.15885620000000003</c:v>
                </c:pt>
                <c:pt idx="12">
                  <c:v>0.1771754</c:v>
                </c:pt>
                <c:pt idx="13">
                  <c:v>0.196662</c:v>
                </c:pt>
                <c:pt idx="14">
                  <c:v>0.2125566</c:v>
                </c:pt>
                <c:pt idx="15">
                  <c:v>0.229888</c:v>
                </c:pt>
                <c:pt idx="16">
                  <c:v>0.2482521</c:v>
                </c:pt>
                <c:pt idx="17">
                  <c:v>0.2634283</c:v>
                </c:pt>
                <c:pt idx="18">
                  <c:v>0.27204910000000004</c:v>
                </c:pt>
                <c:pt idx="19">
                  <c:v>0.28560890000000005</c:v>
                </c:pt>
                <c:pt idx="20">
                  <c:v>0.30675680000000005</c:v>
                </c:pt>
                <c:pt idx="21">
                  <c:v>0.32004720000000003</c:v>
                </c:pt>
                <c:pt idx="22">
                  <c:v>0.3281292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'EXPT-202mm_sd_90mmZi (T3)'!$D$68:$D$122</c:f>
              <c:numCache>
                <c:formatCode>General</c:formatCode>
                <c:ptCount val="55"/>
                <c:pt idx="0">
                  <c:v>0.002613529920113061</c:v>
                </c:pt>
                <c:pt idx="1">
                  <c:v>0.005227059840226122</c:v>
                </c:pt>
                <c:pt idx="2">
                  <c:v>0.007840589760339182</c:v>
                </c:pt>
                <c:pt idx="3">
                  <c:v>0.010454119680452244</c:v>
                </c:pt>
                <c:pt idx="4">
                  <c:v>0.013067649600565305</c:v>
                </c:pt>
                <c:pt idx="5">
                  <c:v>0.015681179520678365</c:v>
                </c:pt>
                <c:pt idx="6">
                  <c:v>0.018294709440791427</c:v>
                </c:pt>
                <c:pt idx="7">
                  <c:v>0.02090823936090449</c:v>
                </c:pt>
                <c:pt idx="8">
                  <c:v>0.02352176928101755</c:v>
                </c:pt>
                <c:pt idx="9">
                  <c:v>0.02613529920113061</c:v>
                </c:pt>
                <c:pt idx="10">
                  <c:v>0.05227059840226122</c:v>
                </c:pt>
                <c:pt idx="11">
                  <c:v>0.07840589760339182</c:v>
                </c:pt>
                <c:pt idx="12">
                  <c:v>0.10454119680452244</c:v>
                </c:pt>
                <c:pt idx="13">
                  <c:v>0.13067649600565304</c:v>
                </c:pt>
                <c:pt idx="14">
                  <c:v>0.15681179520678365</c:v>
                </c:pt>
                <c:pt idx="15">
                  <c:v>0.1829470944079143</c:v>
                </c:pt>
                <c:pt idx="16">
                  <c:v>0.20908239360904488</c:v>
                </c:pt>
                <c:pt idx="17">
                  <c:v>0.23521769281017546</c:v>
                </c:pt>
                <c:pt idx="18">
                  <c:v>0.2613529920113061</c:v>
                </c:pt>
                <c:pt idx="19">
                  <c:v>0.5227059840226121</c:v>
                </c:pt>
                <c:pt idx="20">
                  <c:v>0.7840589760339184</c:v>
                </c:pt>
                <c:pt idx="21">
                  <c:v>1.0454119680452243</c:v>
                </c:pt>
                <c:pt idx="22">
                  <c:v>1.3067649600565305</c:v>
                </c:pt>
                <c:pt idx="23">
                  <c:v>1.5681179520678368</c:v>
                </c:pt>
                <c:pt idx="24">
                  <c:v>1.8294709440791426</c:v>
                </c:pt>
                <c:pt idx="25">
                  <c:v>2.0908239360904486</c:v>
                </c:pt>
                <c:pt idx="26">
                  <c:v>2.3521769281017546</c:v>
                </c:pt>
                <c:pt idx="27">
                  <c:v>2.613529920113061</c:v>
                </c:pt>
                <c:pt idx="28">
                  <c:v>5.227059840226122</c:v>
                </c:pt>
                <c:pt idx="29">
                  <c:v>7.840589760339184</c:v>
                </c:pt>
                <c:pt idx="30">
                  <c:v>10.454119680452244</c:v>
                </c:pt>
                <c:pt idx="31">
                  <c:v>13.067649600565305</c:v>
                </c:pt>
                <c:pt idx="32">
                  <c:v>15.681179520678368</c:v>
                </c:pt>
                <c:pt idx="33">
                  <c:v>18.294709440791426</c:v>
                </c:pt>
                <c:pt idx="34">
                  <c:v>20.90823936090449</c:v>
                </c:pt>
                <c:pt idx="35">
                  <c:v>23.52176928101755</c:v>
                </c:pt>
                <c:pt idx="36">
                  <c:v>26.13529920113061</c:v>
                </c:pt>
                <c:pt idx="37">
                  <c:v>52.27059840226122</c:v>
                </c:pt>
                <c:pt idx="38">
                  <c:v>78.40589760339184</c:v>
                </c:pt>
                <c:pt idx="39">
                  <c:v>104.54119680452244</c:v>
                </c:pt>
                <c:pt idx="40">
                  <c:v>130.67649600565306</c:v>
                </c:pt>
                <c:pt idx="41">
                  <c:v>156.81179520678367</c:v>
                </c:pt>
                <c:pt idx="42">
                  <c:v>182.94709440791428</c:v>
                </c:pt>
                <c:pt idx="43">
                  <c:v>209.08239360904489</c:v>
                </c:pt>
                <c:pt idx="44">
                  <c:v>235.21769281017546</c:v>
                </c:pt>
                <c:pt idx="45">
                  <c:v>261.3529920113061</c:v>
                </c:pt>
                <c:pt idx="46">
                  <c:v>522.7059840226123</c:v>
                </c:pt>
                <c:pt idx="47">
                  <c:v>784.0589760339183</c:v>
                </c:pt>
                <c:pt idx="48">
                  <c:v>1045.4119680452245</c:v>
                </c:pt>
                <c:pt idx="49">
                  <c:v>1306.7649600565305</c:v>
                </c:pt>
                <c:pt idx="50">
                  <c:v>1568.1179520678365</c:v>
                </c:pt>
                <c:pt idx="51">
                  <c:v>1829.4709440791428</c:v>
                </c:pt>
                <c:pt idx="52">
                  <c:v>2090.823936090449</c:v>
                </c:pt>
                <c:pt idx="53">
                  <c:v>2352.1769281017546</c:v>
                </c:pt>
                <c:pt idx="54">
                  <c:v>2613.529920113061</c:v>
                </c:pt>
              </c:numCache>
            </c:numRef>
          </c:xVal>
          <c:yVal>
            <c:numRef>
              <c:f>'EXPT-202mm_sd_90mmZi (T3)'!$G$68:$G$122</c:f>
              <c:numCache>
                <c:formatCode>General</c:formatCode>
                <c:ptCount val="55"/>
                <c:pt idx="0">
                  <c:v>0.0000158960375959306</c:v>
                </c:pt>
                <c:pt idx="1">
                  <c:v>0.0000159586994816837</c:v>
                </c:pt>
                <c:pt idx="2">
                  <c:v>0.0000160201937062574</c:v>
                </c:pt>
                <c:pt idx="3">
                  <c:v>0.0000160786643684087</c:v>
                </c:pt>
                <c:pt idx="4">
                  <c:v>0.0000161250669961731</c:v>
                </c:pt>
                <c:pt idx="5">
                  <c:v>0.0000161723632110958</c:v>
                </c:pt>
                <c:pt idx="6">
                  <c:v>0.0000162189922846547</c:v>
                </c:pt>
                <c:pt idx="7">
                  <c:v>0.000016265959303813</c:v>
                </c:pt>
                <c:pt idx="8">
                  <c:v>0.0000163087573432204</c:v>
                </c:pt>
                <c:pt idx="9">
                  <c:v>0.000016344180070443</c:v>
                </c:pt>
                <c:pt idx="10">
                  <c:v>0.0000166452616475485</c:v>
                </c:pt>
                <c:pt idx="11">
                  <c:v>0.0000167978923673718</c:v>
                </c:pt>
                <c:pt idx="12">
                  <c:v>0.0000168186168743219</c:v>
                </c:pt>
                <c:pt idx="13">
                  <c:v>0.000016685772975294</c:v>
                </c:pt>
                <c:pt idx="14">
                  <c:v>0.0000164187839342984</c:v>
                </c:pt>
                <c:pt idx="15">
                  <c:v>0.000016023312806251</c:v>
                </c:pt>
                <c:pt idx="16">
                  <c:v>0.0000155210089403164</c:v>
                </c:pt>
                <c:pt idx="17">
                  <c:v>0.0000149114607212461</c:v>
                </c:pt>
                <c:pt idx="18">
                  <c:v>0.0000142141386628674</c:v>
                </c:pt>
                <c:pt idx="19">
                  <c:v>0.00000516553493933852</c:v>
                </c:pt>
                <c:pt idx="20">
                  <c:v>0.00000159967830771155</c:v>
                </c:pt>
                <c:pt idx="21">
                  <c:v>0.00000497705950306864</c:v>
                </c:pt>
                <c:pt idx="22">
                  <c:v>0.00000759113460085374</c:v>
                </c:pt>
                <c:pt idx="23">
                  <c:v>0.00000674419917798345</c:v>
                </c:pt>
                <c:pt idx="24">
                  <c:v>0.00000728827041606781</c:v>
                </c:pt>
                <c:pt idx="25">
                  <c:v>0.0000102634904974517</c:v>
                </c:pt>
                <c:pt idx="26">
                  <c:v>0.0000126132568471964</c:v>
                </c:pt>
                <c:pt idx="27">
                  <c:v>0.0000136049040418905</c:v>
                </c:pt>
                <c:pt idx="28">
                  <c:v>0.000049747968314547</c:v>
                </c:pt>
                <c:pt idx="29">
                  <c:v>0.0000952498590319938</c:v>
                </c:pt>
                <c:pt idx="30">
                  <c:v>0.00018353080107659</c:v>
                </c:pt>
                <c:pt idx="31">
                  <c:v>0.000289509208910263</c:v>
                </c:pt>
                <c:pt idx="32">
                  <c:v>0.000418539334065123</c:v>
                </c:pt>
                <c:pt idx="33">
                  <c:v>0.000574558400403064</c:v>
                </c:pt>
                <c:pt idx="34">
                  <c:v>0.00074215906683026</c:v>
                </c:pt>
                <c:pt idx="35">
                  <c:v>0.000984347867433996</c:v>
                </c:pt>
                <c:pt idx="36">
                  <c:v>0.00121174554741033</c:v>
                </c:pt>
                <c:pt idx="37">
                  <c:v>0.00459994587865552</c:v>
                </c:pt>
                <c:pt idx="38">
                  <c:v>0.0102232129856205</c:v>
                </c:pt>
                <c:pt idx="39">
                  <c:v>0.0179462414867369</c:v>
                </c:pt>
                <c:pt idx="40">
                  <c:v>0.0284829425033509</c:v>
                </c:pt>
                <c:pt idx="41">
                  <c:v>0.0418113577209368</c:v>
                </c:pt>
                <c:pt idx="42">
                  <c:v>0.0527251273562254</c:v>
                </c:pt>
                <c:pt idx="43">
                  <c:v>0.071964081990356</c:v>
                </c:pt>
                <c:pt idx="44">
                  <c:v>0.0892406335296623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153"/>
          <c:y val="0.050635"/>
          <c:w val="0.779805"/>
          <c:h val="0.772207"/>
        </c:manualLayout>
      </c:layout>
      <c:scatterChart>
        <c:scatterStyle val="smoothMarker"/>
        <c:varyColors val="0"/>
        <c:ser>
          <c:idx val="4"/>
          <c:order val="4"/>
          <c:tx>
            <c:v>Reference (curve 10)</c:v>
          </c:tx>
          <c:spPr bwMode="auto">
            <a:prstGeom prst="rect">
              <a:avLst/>
            </a:prstGeom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brown_paddle_curve!$B$5:$B$26</c:f>
              <c:numCache>
                <c:formatCode>General</c:formatCode>
                <c:ptCount val="22"/>
                <c:pt idx="0">
                  <c:v>2.87582222532924</c:v>
                </c:pt>
                <c:pt idx="1">
                  <c:v>7.8132831382543895</c:v>
                </c:pt>
                <c:pt idx="2">
                  <c:v>11.007232230110064</c:v>
                </c:pt>
                <c:pt idx="3">
                  <c:v>12.966411716179879</c:v>
                </c:pt>
                <c:pt idx="4">
                  <c:v>16.210397805452526</c:v>
                </c:pt>
                <c:pt idx="5">
                  <c:v>19.668394624517575</c:v>
                </c:pt>
                <c:pt idx="6">
                  <c:v>27.27232387807712</c:v>
                </c:pt>
                <c:pt idx="7">
                  <c:v>35.11131075858912</c:v>
                </c:pt>
                <c:pt idx="8">
                  <c:v>50.14571611216286</c:v>
                </c:pt>
                <c:pt idx="9">
                  <c:v>69.49934999269861</c:v>
                </c:pt>
                <c:pt idx="10">
                  <c:v>99.24903032631045</c:v>
                </c:pt>
                <c:pt idx="11">
                  <c:v>116.82554795022173</c:v>
                </c:pt>
                <c:pt idx="12">
                  <c:v>148.12180037252332</c:v>
                </c:pt>
                <c:pt idx="13">
                  <c:v>196.34162435717442</c:v>
                </c:pt>
                <c:pt idx="14">
                  <c:v>399.9523501646932</c:v>
                </c:pt>
                <c:pt idx="15">
                  <c:v>1002.219529069094</c:v>
                </c:pt>
                <c:pt idx="16">
                  <c:v>1981.7215906142246</c:v>
                </c:pt>
                <c:pt idx="17">
                  <c:v>3976.2831607594794</c:v>
                </c:pt>
                <c:pt idx="18">
                  <c:v>9966.799193675373</c:v>
                </c:pt>
                <c:pt idx="19">
                  <c:v>20000.07558018866</c:v>
                </c:pt>
                <c:pt idx="20">
                  <c:v>29406.657756019667</c:v>
                </c:pt>
                <c:pt idx="21">
                  <c:v>986535.6693511598</c:v>
                </c:pt>
              </c:numCache>
            </c:numRef>
          </c:xVal>
          <c:yVal>
            <c:numRef>
              <c:f>brown_paddle_curve!$C$5:$C$26</c:f>
              <c:numCache>
                <c:formatCode>General</c:formatCode>
                <c:ptCount val="22"/>
                <c:pt idx="0">
                  <c:v>12.050092241830198</c:v>
                </c:pt>
                <c:pt idx="1">
                  <c:v>4.520778251032803</c:v>
                </c:pt>
                <c:pt idx="2">
                  <c:v>3.425236071254423</c:v>
                </c:pt>
                <c:pt idx="3">
                  <c:v>3.0480108328896636</c:v>
                </c:pt>
                <c:pt idx="4">
                  <c:v>2.634770416819265</c:v>
                </c:pt>
                <c:pt idx="5">
                  <c:v>2.380064467818829</c:v>
                </c:pt>
                <c:pt idx="6">
                  <c:v>2.1208987931564143</c:v>
                </c:pt>
                <c:pt idx="7">
                  <c:v>1.9168404688106395</c:v>
                </c:pt>
                <c:pt idx="8">
                  <c:v>1.7339522712788504</c:v>
                </c:pt>
                <c:pt idx="9">
                  <c:v>1.6634811413802417</c:v>
                </c:pt>
                <c:pt idx="10">
                  <c:v>1.5271403584551668</c:v>
                </c:pt>
                <c:pt idx="11">
                  <c:v>1.529270044364904</c:v>
                </c:pt>
                <c:pt idx="12">
                  <c:v>1.4878005134971144</c:v>
                </c:pt>
                <c:pt idx="13">
                  <c:v>1.4480057580674226</c:v>
                </c:pt>
                <c:pt idx="14">
                  <c:v>1.4568380610727434</c:v>
                </c:pt>
                <c:pt idx="15">
                  <c:v>1.5576223613223157</c:v>
                </c:pt>
                <c:pt idx="16">
                  <c:v>1.590021607340106</c:v>
                </c:pt>
                <c:pt idx="17">
                  <c:v>1.6719323732946978</c:v>
                </c:pt>
                <c:pt idx="18">
                  <c:v>1.7101723872520325</c:v>
                </c:pt>
                <c:pt idx="19">
                  <c:v>1.771926352529751</c:v>
                </c:pt>
                <c:pt idx="20">
                  <c:v>1.7517264994524848</c:v>
                </c:pt>
                <c:pt idx="21">
                  <c:v>1.8051204645900818</c:v>
                </c:pt>
              </c:numCache>
            </c:numRef>
          </c:yVal>
          <c:smooth val="1"/>
        </c:ser>
        <c:ser>
          <c:idx val="8"/>
          <c:order val="8"/>
          <c:tx>
            <c:v>PSU Power</c:v>
          </c:tx>
          <c:spPr bwMode="auto">
            <a:prstGeom prst="rect">
              <a:avLst/>
            </a:prstGeom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 (2)'!$N$10:$N$41</c:f>
              <c:numCache>
                <c:formatCode>0.00E+00</c:formatCode>
                <c:ptCount val="32"/>
                <c:pt idx="0">
                  <c:v>15400.627209295077</c:v>
                </c:pt>
                <c:pt idx="1">
                  <c:v>21197.385028445897</c:v>
                </c:pt>
                <c:pt idx="2">
                  <c:v>27185.454986842622</c:v>
                </c:pt>
                <c:pt idx="3">
                  <c:v>30246.449214777043</c:v>
                </c:pt>
                <c:pt idx="4">
                  <c:v>33422.23072625901</c:v>
                </c:pt>
                <c:pt idx="5">
                  <c:v>36483.224954193436</c:v>
                </c:pt>
                <c:pt idx="6">
                  <c:v>49875.07470140655</c:v>
                </c:pt>
                <c:pt idx="7">
                  <c:v>61296.40941438687</c:v>
                </c:pt>
                <c:pt idx="8">
                  <c:v>71569.87129189179</c:v>
                </c:pt>
                <c:pt idx="9">
                  <c:v>77519.67882243932</c:v>
                </c:pt>
                <c:pt idx="10">
                  <c:v>87448.77884930163</c:v>
                </c:pt>
                <c:pt idx="11">
                  <c:v>94393.40950392785</c:v>
                </c:pt>
                <c:pt idx="12">
                  <c:v>99444.04998001964</c:v>
                </c:pt>
                <c:pt idx="13">
                  <c:v>104456.42802826226</c:v>
                </c:pt>
                <c:pt idx="14">
                  <c:v>109487.93729042947</c:v>
                </c:pt>
                <c:pt idx="15">
                  <c:v>113295.04886142294</c:v>
                </c:pt>
                <c:pt idx="16">
                  <c:v>116949.11072101965</c:v>
                </c:pt>
                <c:pt idx="17">
                  <c:v>120239.67951604916</c:v>
                </c:pt>
                <c:pt idx="18">
                  <c:v>121464.07720722294</c:v>
                </c:pt>
                <c:pt idx="19">
                  <c:v>123893.74137564587</c:v>
                </c:pt>
                <c:pt idx="20">
                  <c:v>130608.79746317703</c:v>
                </c:pt>
                <c:pt idx="21">
                  <c:v>131144.47145306555</c:v>
                </c:pt>
                <c:pt idx="22">
                  <c:v>132560.18128348523</c:v>
                </c:pt>
                <c:pt idx="23">
                  <c:v>134396.7778202459</c:v>
                </c:pt>
                <c:pt idx="24">
                  <c:v>32113.556683840743</c:v>
                </c:pt>
                <c:pt idx="25">
                  <c:v>48138.221469077274</c:v>
                </c:pt>
                <c:pt idx="26">
                  <c:v>68369.76217989695</c:v>
                </c:pt>
                <c:pt idx="27">
                  <c:v>88601.30289071662</c:v>
                </c:pt>
                <c:pt idx="28">
                  <c:v>118948.61395694611</c:v>
                </c:pt>
                <c:pt idx="29">
                  <c:v>144511.00507728333</c:v>
                </c:pt>
                <c:pt idx="30">
                  <c:v>176624.5617611241</c:v>
                </c:pt>
                <c:pt idx="31">
                  <c:v>200709.72927400467</c:v>
                </c:pt>
              </c:numCache>
            </c:numRef>
          </c:xVal>
          <c:yVal>
            <c:numRef>
              <c:f>'EXPT-202mm_sd_90mmZi (T3) (2)'!$O$10:$O$41</c:f>
              <c:numCache>
                <c:formatCode>General</c:formatCode>
                <c:ptCount val="32"/>
                <c:pt idx="0">
                  <c:v>11.65955997430137</c:v>
                </c:pt>
                <c:pt idx="1">
                  <c:v>5.961962735750923</c:v>
                </c:pt>
                <c:pt idx="2">
                  <c:v>3.9724716281318257</c:v>
                </c:pt>
                <c:pt idx="3">
                  <c:v>3.67612786333781</c:v>
                </c:pt>
                <c:pt idx="4">
                  <c:v>3.3743492230230077</c:v>
                </c:pt>
                <c:pt idx="5">
                  <c:v>3.243424105299362</c:v>
                </c:pt>
                <c:pt idx="6">
                  <c:v>3.039952592096976</c:v>
                </c:pt>
                <c:pt idx="7">
                  <c:v>3.065071844803227</c:v>
                </c:pt>
                <c:pt idx="8">
                  <c:v>3.2293764177802213</c:v>
                </c:pt>
                <c:pt idx="9">
                  <c:v>3.5420304980151336</c:v>
                </c:pt>
                <c:pt idx="10">
                  <c:v>3.6021221569461623</c:v>
                </c:pt>
                <c:pt idx="11">
                  <c:v>3.7652512829452087</c:v>
                </c:pt>
                <c:pt idx="12">
                  <c:v>4.0397400885675285</c:v>
                </c:pt>
                <c:pt idx="13">
                  <c:v>4.297731417769622</c:v>
                </c:pt>
                <c:pt idx="14">
                  <c:v>4.438075248932727</c:v>
                </c:pt>
                <c:pt idx="15">
                  <c:v>4.729623083835938</c:v>
                </c:pt>
                <c:pt idx="16">
                  <c:v>5.026801072229396</c:v>
                </c:pt>
                <c:pt idx="17">
                  <c:v>5.27860586194825</c:v>
                </c:pt>
                <c:pt idx="18">
                  <c:v>5.667007358103685</c:v>
                </c:pt>
                <c:pt idx="19">
                  <c:v>6.011357572785766</c:v>
                </c:pt>
                <c:pt idx="20">
                  <c:v>5.822877904155791</c:v>
                </c:pt>
                <c:pt idx="21">
                  <c:v>6.435730467439652</c:v>
                </c:pt>
                <c:pt idx="22">
                  <c:v>6.68857501624917</c:v>
                </c:pt>
                <c:pt idx="23">
                  <c:v>7.006123637585452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</c:ser>
        <c:ser>
          <c:idx val="9"/>
          <c:order val="9"/>
          <c:tx>
            <c:v>IV Power</c:v>
          </c:tx>
          <c:spPr bwMode="auto">
            <a:prstGeom prst="rect">
              <a:avLst/>
            </a:prstGeom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 (2)'!$N$10:$N$41</c:f>
              <c:numCache>
                <c:formatCode>0.00E+00</c:formatCode>
                <c:ptCount val="32"/>
                <c:pt idx="0">
                  <c:v>15400.627209295077</c:v>
                </c:pt>
                <c:pt idx="1">
                  <c:v>21197.385028445897</c:v>
                </c:pt>
                <c:pt idx="2">
                  <c:v>27185.454986842622</c:v>
                </c:pt>
                <c:pt idx="3">
                  <c:v>30246.449214777043</c:v>
                </c:pt>
                <c:pt idx="4">
                  <c:v>33422.23072625901</c:v>
                </c:pt>
                <c:pt idx="5">
                  <c:v>36483.224954193436</c:v>
                </c:pt>
                <c:pt idx="6">
                  <c:v>49875.07470140655</c:v>
                </c:pt>
                <c:pt idx="7">
                  <c:v>61296.40941438687</c:v>
                </c:pt>
                <c:pt idx="8">
                  <c:v>71569.87129189179</c:v>
                </c:pt>
                <c:pt idx="9">
                  <c:v>77519.67882243932</c:v>
                </c:pt>
                <c:pt idx="10">
                  <c:v>87448.77884930163</c:v>
                </c:pt>
                <c:pt idx="11">
                  <c:v>94393.40950392785</c:v>
                </c:pt>
                <c:pt idx="12">
                  <c:v>99444.04998001964</c:v>
                </c:pt>
                <c:pt idx="13">
                  <c:v>104456.42802826226</c:v>
                </c:pt>
                <c:pt idx="14">
                  <c:v>109487.93729042947</c:v>
                </c:pt>
                <c:pt idx="15">
                  <c:v>113295.04886142294</c:v>
                </c:pt>
                <c:pt idx="16">
                  <c:v>116949.11072101965</c:v>
                </c:pt>
                <c:pt idx="17">
                  <c:v>120239.67951604916</c:v>
                </c:pt>
                <c:pt idx="18">
                  <c:v>121464.07720722294</c:v>
                </c:pt>
                <c:pt idx="19">
                  <c:v>123893.74137564587</c:v>
                </c:pt>
                <c:pt idx="20">
                  <c:v>130608.79746317703</c:v>
                </c:pt>
                <c:pt idx="21">
                  <c:v>131144.47145306555</c:v>
                </c:pt>
                <c:pt idx="22">
                  <c:v>132560.18128348523</c:v>
                </c:pt>
                <c:pt idx="23">
                  <c:v>134396.7778202459</c:v>
                </c:pt>
                <c:pt idx="24">
                  <c:v>32113.556683840743</c:v>
                </c:pt>
                <c:pt idx="25">
                  <c:v>48138.221469077274</c:v>
                </c:pt>
                <c:pt idx="26">
                  <c:v>68369.76217989695</c:v>
                </c:pt>
                <c:pt idx="27">
                  <c:v>88601.30289071662</c:v>
                </c:pt>
                <c:pt idx="28">
                  <c:v>118948.61395694611</c:v>
                </c:pt>
                <c:pt idx="29">
                  <c:v>144511.00507728333</c:v>
                </c:pt>
                <c:pt idx="30">
                  <c:v>176624.5617611241</c:v>
                </c:pt>
                <c:pt idx="31">
                  <c:v>200709.72927400467</c:v>
                </c:pt>
              </c:numCache>
            </c:numRef>
          </c:xVal>
          <c:yVal>
            <c:numRef>
              <c:f>'EXPT-202mm_sd_90mmZi (T3) (2)'!$P$10:$P$41</c:f>
              <c:numCache>
                <c:formatCode>General</c:formatCode>
                <c:ptCount val="32"/>
                <c:pt idx="0">
                  <c:v>11.62895745468378</c:v>
                </c:pt>
                <c:pt idx="1">
                  <c:v>5.946471021555663</c:v>
                </c:pt>
                <c:pt idx="2">
                  <c:v>3.96212317262997</c:v>
                </c:pt>
                <c:pt idx="3">
                  <c:v>3.677905331755248</c:v>
                </c:pt>
                <c:pt idx="4">
                  <c:v>3.368361025644085</c:v>
                </c:pt>
                <c:pt idx="5">
                  <c:v>3.236518305217107</c:v>
                </c:pt>
                <c:pt idx="6">
                  <c:v>3.043556566717126</c:v>
                </c:pt>
                <c:pt idx="7">
                  <c:v>3.07138157306648</c:v>
                </c:pt>
                <c:pt idx="8">
                  <c:v>3.2290715007357704</c:v>
                </c:pt>
                <c:pt idx="9">
                  <c:v>3.5417905393065086</c:v>
                </c:pt>
                <c:pt idx="10">
                  <c:v>3.596773298058818</c:v>
                </c:pt>
                <c:pt idx="11">
                  <c:v>3.7617957046410586</c:v>
                </c:pt>
                <c:pt idx="12">
                  <c:v>4.036784735660867</c:v>
                </c:pt>
                <c:pt idx="13">
                  <c:v>4.295769879012082</c:v>
                </c:pt>
                <c:pt idx="14">
                  <c:v>4.4370251344092315</c:v>
                </c:pt>
                <c:pt idx="15">
                  <c:v>4.730576233945471</c:v>
                </c:pt>
                <c:pt idx="16">
                  <c:v>5.023097187107357</c:v>
                </c:pt>
                <c:pt idx="17">
                  <c:v>5.277919752500729</c:v>
                </c:pt>
                <c:pt idx="18">
                  <c:v>5.669190575027557</c:v>
                </c:pt>
                <c:pt idx="19">
                  <c:v>6.008493258182051</c:v>
                </c:pt>
                <c:pt idx="20">
                  <c:v>5.821950739037156</c:v>
                </c:pt>
                <c:pt idx="21">
                  <c:v>6.434566822349743</c:v>
                </c:pt>
                <c:pt idx="22">
                  <c:v>6.687786092635545</c:v>
                </c:pt>
                <c:pt idx="23">
                  <c:v>7.004152805566465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</c:ser>
        <c:ser>
          <c:idx val="10"/>
          <c:order val="10"/>
          <c:tx>
            <c:v>Mech Power</c:v>
          </c:tx>
          <c:spPr bwMode="auto">
            <a:prstGeom prst="rect">
              <a:avLst/>
            </a:prstGeom>
            <a:ln w="19050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 (2)'!$N$10:$N$33</c:f>
              <c:numCache>
                <c:formatCode>0.00E+00</c:formatCode>
                <c:ptCount val="24"/>
                <c:pt idx="0">
                  <c:v>15400.627209295077</c:v>
                </c:pt>
                <c:pt idx="1">
                  <c:v>21197.385028445897</c:v>
                </c:pt>
                <c:pt idx="2">
                  <c:v>27185.454986842622</c:v>
                </c:pt>
                <c:pt idx="3">
                  <c:v>30246.449214777043</c:v>
                </c:pt>
                <c:pt idx="4">
                  <c:v>33422.23072625901</c:v>
                </c:pt>
                <c:pt idx="5">
                  <c:v>36483.224954193436</c:v>
                </c:pt>
                <c:pt idx="6">
                  <c:v>49875.07470140655</c:v>
                </c:pt>
                <c:pt idx="7">
                  <c:v>61296.40941438687</c:v>
                </c:pt>
                <c:pt idx="8">
                  <c:v>71569.87129189179</c:v>
                </c:pt>
                <c:pt idx="9">
                  <c:v>77519.67882243932</c:v>
                </c:pt>
                <c:pt idx="10">
                  <c:v>87448.77884930163</c:v>
                </c:pt>
                <c:pt idx="11">
                  <c:v>94393.40950392785</c:v>
                </c:pt>
                <c:pt idx="12">
                  <c:v>99444.04998001964</c:v>
                </c:pt>
                <c:pt idx="13">
                  <c:v>104456.42802826226</c:v>
                </c:pt>
                <c:pt idx="14">
                  <c:v>109487.93729042947</c:v>
                </c:pt>
                <c:pt idx="15">
                  <c:v>113295.04886142294</c:v>
                </c:pt>
                <c:pt idx="16">
                  <c:v>116949.11072101965</c:v>
                </c:pt>
                <c:pt idx="17">
                  <c:v>120239.67951604916</c:v>
                </c:pt>
                <c:pt idx="18">
                  <c:v>121464.07720722294</c:v>
                </c:pt>
                <c:pt idx="19">
                  <c:v>123893.74137564587</c:v>
                </c:pt>
                <c:pt idx="20">
                  <c:v>130608.79746317703</c:v>
                </c:pt>
                <c:pt idx="21">
                  <c:v>131144.47145306555</c:v>
                </c:pt>
                <c:pt idx="22">
                  <c:v>132560.18128348523</c:v>
                </c:pt>
                <c:pt idx="23">
                  <c:v>134396.7778202459</c:v>
                </c:pt>
              </c:numCache>
            </c:numRef>
          </c:xVal>
          <c:yVal>
            <c:numRef>
              <c:f>'EXPT-202mm_sd_90mmZi (T3) (2)'!$Q$10:$Q$33</c:f>
              <c:numCache>
                <c:formatCode>General</c:formatCode>
                <c:ptCount val="24"/>
                <c:pt idx="0">
                  <c:v>4.401610620812087</c:v>
                </c:pt>
                <c:pt idx="1">
                  <c:v>2.5924245223833378</c:v>
                </c:pt>
                <c:pt idx="2">
                  <c:v>1.8512325251637305</c:v>
                </c:pt>
                <c:pt idx="3">
                  <c:v>1.687688770857725</c:v>
                </c:pt>
                <c:pt idx="4">
                  <c:v>1.537142011768956</c:v>
                </c:pt>
                <c:pt idx="5">
                  <c:v>1.451021087468364</c:v>
                </c:pt>
                <c:pt idx="6">
                  <c:v>1.243586827703885</c:v>
                </c:pt>
                <c:pt idx="7">
                  <c:v>1.156754637873007</c:v>
                </c:pt>
                <c:pt idx="8">
                  <c:v>1.135979056228589</c:v>
                </c:pt>
                <c:pt idx="9">
                  <c:v>1.1246464554400417</c:v>
                </c:pt>
                <c:pt idx="10">
                  <c:v>1.1043359384928133</c:v>
                </c:pt>
                <c:pt idx="11">
                  <c:v>1.0908858872979905</c:v>
                </c:pt>
                <c:pt idx="12">
                  <c:v>1.0962366452578667</c:v>
                </c:pt>
                <c:pt idx="13">
                  <c:v>1.1028300979958234</c:v>
                </c:pt>
                <c:pt idx="14">
                  <c:v>1.0849270736429155</c:v>
                </c:pt>
                <c:pt idx="15">
                  <c:v>1.0958546125632742</c:v>
                </c:pt>
                <c:pt idx="16">
                  <c:v>1.1105997808792683</c:v>
                </c:pt>
                <c:pt idx="17">
                  <c:v>1.1148727726139556</c:v>
                </c:pt>
                <c:pt idx="18">
                  <c:v>1.1282623173130273</c:v>
                </c:pt>
                <c:pt idx="19">
                  <c:v>1.138495977467499</c:v>
                </c:pt>
                <c:pt idx="20">
                  <c:v>1.1002917004503208</c:v>
                </c:pt>
                <c:pt idx="21">
                  <c:v>1.1386036137723212</c:v>
                </c:pt>
                <c:pt idx="22">
                  <c:v>1.1425552260171616</c:v>
                </c:pt>
                <c:pt idx="23">
                  <c:v>1.1498704766305679</c:v>
                </c:pt>
              </c:numCache>
            </c:numRef>
          </c:yVal>
          <c:smooth val="1"/>
        </c:ser>
        <c:ser>
          <c:idx val="12"/>
          <c:order val="11"/>
          <c:tx>
            <c:v>Mech Power (η=0.4967)</c:v>
          </c:tx>
          <c:spPr bwMode="auto">
            <a:prstGeom prst="rect">
              <a:avLst/>
            </a:prstGeom>
            <a:ln w="19050" cap="rnd">
              <a:solidFill>
                <a:srgbClr val="00FFFF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 (2)'!$N$10:$N$33</c:f>
              <c:numCache>
                <c:formatCode>0.00E+00</c:formatCode>
                <c:ptCount val="24"/>
                <c:pt idx="0">
                  <c:v>15400.627209295077</c:v>
                </c:pt>
                <c:pt idx="1">
                  <c:v>21197.385028445897</c:v>
                </c:pt>
                <c:pt idx="2">
                  <c:v>27185.454986842622</c:v>
                </c:pt>
                <c:pt idx="3">
                  <c:v>30246.449214777043</c:v>
                </c:pt>
                <c:pt idx="4">
                  <c:v>33422.23072625901</c:v>
                </c:pt>
                <c:pt idx="5">
                  <c:v>36483.224954193436</c:v>
                </c:pt>
                <c:pt idx="6">
                  <c:v>49875.07470140655</c:v>
                </c:pt>
                <c:pt idx="7">
                  <c:v>61296.40941438687</c:v>
                </c:pt>
                <c:pt idx="8">
                  <c:v>71569.87129189179</c:v>
                </c:pt>
                <c:pt idx="9">
                  <c:v>77519.67882243932</c:v>
                </c:pt>
                <c:pt idx="10">
                  <c:v>87448.77884930163</c:v>
                </c:pt>
                <c:pt idx="11">
                  <c:v>94393.40950392785</c:v>
                </c:pt>
                <c:pt idx="12">
                  <c:v>99444.04998001964</c:v>
                </c:pt>
                <c:pt idx="13">
                  <c:v>104456.42802826226</c:v>
                </c:pt>
                <c:pt idx="14">
                  <c:v>109487.93729042947</c:v>
                </c:pt>
                <c:pt idx="15">
                  <c:v>113295.04886142294</c:v>
                </c:pt>
                <c:pt idx="16">
                  <c:v>116949.11072101965</c:v>
                </c:pt>
                <c:pt idx="17">
                  <c:v>120239.67951604916</c:v>
                </c:pt>
                <c:pt idx="18">
                  <c:v>121464.07720722294</c:v>
                </c:pt>
                <c:pt idx="19">
                  <c:v>123893.74137564587</c:v>
                </c:pt>
                <c:pt idx="20">
                  <c:v>130608.79746317703</c:v>
                </c:pt>
                <c:pt idx="21">
                  <c:v>131144.47145306555</c:v>
                </c:pt>
                <c:pt idx="22">
                  <c:v>132560.18128348523</c:v>
                </c:pt>
                <c:pt idx="23">
                  <c:v>134396.7778202459</c:v>
                </c:pt>
              </c:numCache>
            </c:numRef>
          </c:xVal>
          <c:yVal>
            <c:numRef>
              <c:f>'EXPT-202mm_sd_90mmZi (T3) (2)'!$T$10:$T$33</c:f>
              <c:numCache>
                <c:formatCode>General</c:formatCode>
                <c:ptCount val="24"/>
                <c:pt idx="0">
                  <c:v>2.186059914826323</c:v>
                </c:pt>
                <c:pt idx="1">
                  <c:v>1.2875276390416845</c:v>
                </c:pt>
                <c:pt idx="2">
                  <c:v>0.9194146336225667</c:v>
                </c:pt>
                <c:pt idx="3">
                  <c:v>0.8381906280464891</c:v>
                </c:pt>
                <c:pt idx="4">
                  <c:v>0.763421580145052</c:v>
                </c:pt>
                <c:pt idx="5">
                  <c:v>0.720649623091163</c:v>
                </c:pt>
                <c:pt idx="6">
                  <c:v>0.6176273979791345</c:v>
                </c:pt>
                <c:pt idx="7">
                  <c:v>0.5745021908996288</c:v>
                </c:pt>
                <c:pt idx="8">
                  <c:v>0.5641839982759287</c:v>
                </c:pt>
                <c:pt idx="9">
                  <c:v>0.5585556620942967</c:v>
                </c:pt>
                <c:pt idx="10">
                  <c:v>0.5484684438524557</c:v>
                </c:pt>
                <c:pt idx="11">
                  <c:v>0.541788475926547</c:v>
                </c:pt>
                <c:pt idx="12">
                  <c:v>0.5444459298673194</c:v>
                </c:pt>
                <c:pt idx="13">
                  <c:v>0.5477205681696257</c:v>
                </c:pt>
                <c:pt idx="14">
                  <c:v>0.538829031124754</c:v>
                </c:pt>
                <c:pt idx="15">
                  <c:v>0.5442561933295501</c:v>
                </c:pt>
                <c:pt idx="16">
                  <c:v>0.5515793811736885</c:v>
                </c:pt>
                <c:pt idx="17">
                  <c:v>0.553701562518721</c:v>
                </c:pt>
                <c:pt idx="18">
                  <c:v>0.560351479893515</c:v>
                </c:pt>
                <c:pt idx="19">
                  <c:v>0.5654340272092333</c:v>
                </c:pt>
                <c:pt idx="20">
                  <c:v>0.5464598730286517</c:v>
                </c:pt>
                <c:pt idx="21">
                  <c:v>0.5654874847800233</c:v>
                </c:pt>
                <c:pt idx="22">
                  <c:v>0.5674500530014233</c:v>
                </c:pt>
                <c:pt idx="23">
                  <c:v>0.5710831722185715</c:v>
                </c:pt>
              </c:numCache>
            </c:numRef>
          </c:yVal>
          <c:smooth val="1"/>
        </c:ser>
        <c:ser>
          <c:idx val="11"/>
          <c:order val="12"/>
          <c:tx>
            <c:v>CFD</c:v>
          </c:tx>
          <c:spPr bwMode="auto">
            <a:prstGeom prst="rect">
              <a:avLst/>
            </a:prstGeom>
            <a:ln w="19050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 (2)'!$B$68:$B$122</c:f>
              <c:numCache>
                <c:formatCode>General</c:formatCode>
                <c:ptCount val="5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600</c:v>
                </c:pt>
                <c:pt idx="24">
                  <c:v>700</c:v>
                </c:pt>
                <c:pt idx="25">
                  <c:v>800</c:v>
                </c:pt>
                <c:pt idx="26">
                  <c:v>900</c:v>
                </c:pt>
                <c:pt idx="27">
                  <c:v>1000</c:v>
                </c:pt>
                <c:pt idx="28">
                  <c:v>2000</c:v>
                </c:pt>
                <c:pt idx="29">
                  <c:v>3000</c:v>
                </c:pt>
                <c:pt idx="30">
                  <c:v>4000</c:v>
                </c:pt>
                <c:pt idx="31">
                  <c:v>5000</c:v>
                </c:pt>
                <c:pt idx="32">
                  <c:v>6000</c:v>
                </c:pt>
                <c:pt idx="33">
                  <c:v>7000</c:v>
                </c:pt>
                <c:pt idx="34">
                  <c:v>8000</c:v>
                </c:pt>
                <c:pt idx="35">
                  <c:v>9000</c:v>
                </c:pt>
                <c:pt idx="36">
                  <c:v>10000</c:v>
                </c:pt>
                <c:pt idx="37">
                  <c:v>20000</c:v>
                </c:pt>
                <c:pt idx="38">
                  <c:v>30000</c:v>
                </c:pt>
                <c:pt idx="39">
                  <c:v>40000</c:v>
                </c:pt>
                <c:pt idx="40">
                  <c:v>50000</c:v>
                </c:pt>
                <c:pt idx="41">
                  <c:v>60000</c:v>
                </c:pt>
                <c:pt idx="42">
                  <c:v>70000</c:v>
                </c:pt>
                <c:pt idx="43">
                  <c:v>80000</c:v>
                </c:pt>
                <c:pt idx="44">
                  <c:v>90000</c:v>
                </c:pt>
                <c:pt idx="45">
                  <c:v>100000</c:v>
                </c:pt>
                <c:pt idx="46">
                  <c:v>200000</c:v>
                </c:pt>
                <c:pt idx="47">
                  <c:v>300000</c:v>
                </c:pt>
                <c:pt idx="48">
                  <c:v>400000</c:v>
                </c:pt>
                <c:pt idx="49">
                  <c:v>500000</c:v>
                </c:pt>
                <c:pt idx="50">
                  <c:v>600000</c:v>
                </c:pt>
                <c:pt idx="51">
                  <c:v>700000</c:v>
                </c:pt>
                <c:pt idx="52">
                  <c:v>800000</c:v>
                </c:pt>
                <c:pt idx="53">
                  <c:v>900000</c:v>
                </c:pt>
                <c:pt idx="54">
                  <c:v>1000000</c:v>
                </c:pt>
              </c:numCache>
            </c:numRef>
          </c:xVal>
          <c:yVal>
            <c:numRef>
              <c:f>'EXPT-202mm_sd_90mmZi (T3) (2)'!$I$68:$I$122</c:f>
              <c:numCache>
                <c:formatCode>0.00E+00</c:formatCode>
                <c:ptCount val="55"/>
                <c:pt idx="0">
                  <c:v>972629.3739082268</c:v>
                </c:pt>
                <c:pt idx="1">
                  <c:v>244115.8652209212</c:v>
                </c:pt>
                <c:pt idx="2">
                  <c:v>108914.01136479576</c:v>
                </c:pt>
                <c:pt idx="3">
                  <c:v>61487.733828119846</c:v>
                </c:pt>
                <c:pt idx="4">
                  <c:v>39465.7189807631</c:v>
                </c:pt>
                <c:pt idx="5">
                  <c:v>27487.13565618281</c:v>
                </c:pt>
                <c:pt idx="6">
                  <c:v>20252.85657978586</c:v>
                </c:pt>
                <c:pt idx="7">
                  <c:v>15550.995922537384</c:v>
                </c:pt>
                <c:pt idx="8">
                  <c:v>12319.536033321136</c:v>
                </c:pt>
                <c:pt idx="9">
                  <c:v>10000.4982581495</c:v>
                </c:pt>
                <c:pt idx="10">
                  <c:v>2546.180190675047</c:v>
                </c:pt>
                <c:pt idx="11">
                  <c:v>1142.0123088086916</c:v>
                </c:pt>
                <c:pt idx="12">
                  <c:v>643.1744665043832</c:v>
                </c:pt>
                <c:pt idx="13">
                  <c:v>408.38033564514643</c:v>
                </c:pt>
                <c:pt idx="14">
                  <c:v>279.05961263717853</c:v>
                </c:pt>
                <c:pt idx="15">
                  <c:v>200.08509191109505</c:v>
                </c:pt>
                <c:pt idx="16">
                  <c:v>148.38789538096674</c:v>
                </c:pt>
                <c:pt idx="17">
                  <c:v>112.64026669770134</c:v>
                </c:pt>
                <c:pt idx="18">
                  <c:v>86.97191803225651</c:v>
                </c:pt>
                <c:pt idx="19">
                  <c:v>7.901577647306399</c:v>
                </c:pt>
                <c:pt idx="20">
                  <c:v>1.0875485314391713</c:v>
                </c:pt>
                <c:pt idx="21">
                  <c:v>1.9033179806444736</c:v>
                </c:pt>
                <c:pt idx="22">
                  <c:v>1.85791218711551</c:v>
                </c:pt>
                <c:pt idx="23">
                  <c:v>1.1462685773119408</c:v>
                </c:pt>
                <c:pt idx="24">
                  <c:v>0.9100953552519692</c:v>
                </c:pt>
                <c:pt idx="25">
                  <c:v>0.9812363101108831</c:v>
                </c:pt>
                <c:pt idx="26">
                  <c:v>0.9527977451400763</c:v>
                </c:pt>
                <c:pt idx="27">
                  <c:v>0.8324419982331319</c:v>
                </c:pt>
                <c:pt idx="28">
                  <c:v>0.7609810775638057</c:v>
                </c:pt>
                <c:pt idx="29">
                  <c:v>0.647560473944439</c:v>
                </c:pt>
                <c:pt idx="30">
                  <c:v>0.7018551284664843</c:v>
                </c:pt>
                <c:pt idx="31">
                  <c:v>0.7085669215456339</c:v>
                </c:pt>
                <c:pt idx="32">
                  <c:v>0.7113646473759186</c:v>
                </c:pt>
                <c:pt idx="33">
                  <c:v>0.7174581919669601</c:v>
                </c:pt>
                <c:pt idx="34">
                  <c:v>0.7095377780421506</c:v>
                </c:pt>
                <c:pt idx="35">
                  <c:v>0.743570387796409</c:v>
                </c:pt>
                <c:pt idx="36">
                  <c:v>0.741429621061986</c:v>
                </c:pt>
                <c:pt idx="37">
                  <c:v>0.7036411516027437</c:v>
                </c:pt>
                <c:pt idx="38">
                  <c:v>0.695029757889688</c:v>
                </c:pt>
                <c:pt idx="39">
                  <c:v>0.6862968804297832</c:v>
                </c:pt>
                <c:pt idx="40">
                  <c:v>0.6971132615134299</c:v>
                </c:pt>
                <c:pt idx="41">
                  <c:v>0.7106410155666444</c:v>
                </c:pt>
                <c:pt idx="42">
                  <c:v>0.6583851966603925</c:v>
                </c:pt>
                <c:pt idx="43">
                  <c:v>0.6880093111623821</c:v>
                </c:pt>
                <c:pt idx="44">
                  <c:v>0.6741183140247693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yVal>
          <c:smooth val="1"/>
        </c:ser>
        <c:ser>
          <c:idx val="13"/>
          <c:order val="13"/>
          <c:tx>
            <c:v>Juliannes's Data &lt;3</c:v>
          </c:tx>
          <c:spPr bwMode="auto">
            <a:prstGeom prst="rect">
              <a:avLst/>
            </a:prstGeom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'EXPT-202mm_sd_90mmZi (T3) (2)'!$N$34:$N$41</c:f>
              <c:numCache>
                <c:formatCode>0.00E+00</c:formatCode>
                <c:ptCount val="8"/>
                <c:pt idx="0">
                  <c:v>32113.556683840743</c:v>
                </c:pt>
                <c:pt idx="1">
                  <c:v>48138.221469077274</c:v>
                </c:pt>
                <c:pt idx="2">
                  <c:v>68369.76217989695</c:v>
                </c:pt>
                <c:pt idx="3">
                  <c:v>88601.30289071662</c:v>
                </c:pt>
                <c:pt idx="4">
                  <c:v>118948.61395694611</c:v>
                </c:pt>
                <c:pt idx="5">
                  <c:v>144511.00507728333</c:v>
                </c:pt>
                <c:pt idx="6">
                  <c:v>176624.5617611241</c:v>
                </c:pt>
                <c:pt idx="7">
                  <c:v>200709.72927400467</c:v>
                </c:pt>
              </c:numCache>
            </c:numRef>
          </c:xVal>
          <c:yVal>
            <c:numRef>
              <c:f>'EXPT-202mm_sd_90mmZi (T3) (2)'!$Q$34:$Q$41</c:f>
              <c:numCache>
                <c:formatCode>General</c:formatCode>
                <c:ptCount val="8"/>
                <c:pt idx="0">
                  <c:v>7.00031352321295</c:v>
                </c:pt>
                <c:pt idx="1">
                  <c:v>3.167559532984276</c:v>
                </c:pt>
                <c:pt idx="2">
                  <c:v>1.6740733224974458</c:v>
                </c:pt>
                <c:pt idx="3">
                  <c:v>1.1668788091441977</c:v>
                </c:pt>
                <c:pt idx="4">
                  <c:v>0.718095479229229</c:v>
                </c:pt>
                <c:pt idx="5">
                  <c:v>0.4865186853409869</c:v>
                </c:pt>
                <c:pt idx="6">
                  <c:v>0.3256899802805593</c:v>
                </c:pt>
                <c:pt idx="7">
                  <c:v>0.25221195401543706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285907343"/>
        <c:axId val="1285908783"/>
      </c:scatterChart>
      <c:valAx>
        <c:axId val="1285907343"/>
        <c:scaling>
          <c:logBase val="10.000000"/>
          <c:orientation val="minMax"/>
          <c:max val="1000000.000000"/>
          <c:min val="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Reynold's</a:t>
                </a:r>
                <a:r>
                  <a:rPr lang="en-PH" sz="1200" b="1"/>
                  <a:t> Number, </a:t>
                </a:r>
                <a:r>
                  <a:rPr lang="en-PH" sz="1200" b="1" i="1"/>
                  <a:t>N</a:t>
                </a:r>
                <a:r>
                  <a:rPr lang="en-PH" sz="700" b="1" i="1"/>
                  <a:t>Re</a:t>
                </a:r>
                <a:endParaRPr lang="en-PH" sz="700" b="1" i="1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PH"/>
            </a:p>
          </c:txPr>
        </c:title>
        <c:numFmt formatCode="General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chemeClr val="tx1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1285908783"/>
        <c:crosses val="autoZero"/>
        <c:crossesAt val="0.100000"/>
        <c:crossBetween val="midCat"/>
      </c:valAx>
      <c:valAx>
        <c:axId val="1285908783"/>
        <c:scaling>
          <c:logBase val="10.000000"/>
          <c:orientation val="minMax"/>
          <c:max val="100.000000"/>
          <c:min val="0.1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Helvetica"/>
                    <a:ea typeface="CMU Serif"/>
                    <a:cs typeface="Helvetica"/>
                  </a:defRPr>
                </a:pPr>
                <a:r>
                  <a:rPr lang="en-PH" sz="1200" b="1"/>
                  <a:t>Power Number</a:t>
                </a:r>
                <a:r>
                  <a:rPr lang="en-PH" sz="1200" b="1"/>
                  <a:t>, </a:t>
                </a:r>
                <a:r>
                  <a:rPr lang="en-PH" sz="1200" b="1" i="1"/>
                  <a:t>N</a:t>
                </a:r>
                <a:r>
                  <a:rPr lang="en-PH" sz="700" b="1" i="1"/>
                  <a:t>Po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>
                  <a:solidFill>
                    <a:sysClr val="windowText" lastClr="000000"/>
                  </a:solidFill>
                  <a:latin typeface="Helvetica"/>
                  <a:ea typeface="CMU Serif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635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>
                <a:solidFill>
                  <a:sysClr val="windowText" lastClr="000000"/>
                </a:solidFill>
                <a:latin typeface="Helvetica"/>
                <a:ea typeface="CMU Serif"/>
                <a:cs typeface="Helvetica"/>
              </a:defRPr>
            </a:pPr>
            <a:endParaRPr lang="en-US"/>
          </a:p>
        </c:txPr>
        <c:crossAx val="1285907343"/>
        <c:crosses val="autoZero"/>
        <c:crossBetween val="midCat"/>
        <c:majorUnit val="10.000000"/>
      </c:valAx>
      <c:spPr bwMode="auto">
        <a:prstGeom prst="rect">
          <a:avLst/>
        </a:prstGeom>
        <a:noFill/>
        <a:ln w="6350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157981"/>
          <c:y val="0.545917"/>
          <c:w val="0.334372"/>
          <c:h val="0.267719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>
              <a:solidFill>
                <a:sysClr val="windowText" lastClr="000000"/>
              </a:solidFill>
              <a:latin typeface="Helvetica"/>
              <a:ea typeface="CMU Serif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ea typeface="CMU Serif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spc="0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r>
              <a:rPr lang="en-PH" b="1"/>
              <a:t>Torque vs RPM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spc="0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Expt Data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>
                      <a:solidFill>
                        <a:sysClr val="windowText" lastClr="000000"/>
                      </a:solidFill>
                      <a:latin typeface="Helvetica"/>
                      <a:ea typeface="+mn-ea"/>
                      <a:cs typeface="Helvetica"/>
                    </a:defRPr>
                  </a:pPr>
                  <a:endParaRPr lang="en-US"/>
                </a:p>
              </c:txPr>
            </c:trendlineLbl>
          </c:trendline>
          <c:xVal>
            <c:numRef>
              <c:f>'EXPT-202mm_sd_90mmZi (T3) (2)'!$E$10:$E$32</c:f>
              <c:numCache>
                <c:formatCode>General</c:formatCode>
                <c:ptCount val="23"/>
                <c:pt idx="0">
                  <c:v>40.25</c:v>
                </c:pt>
                <c:pt idx="1">
                  <c:v>55.4</c:v>
                </c:pt>
                <c:pt idx="2">
                  <c:v>71.05000000000001</c:v>
                </c:pt>
                <c:pt idx="3">
                  <c:v>79.05000000000001</c:v>
                </c:pt>
                <c:pt idx="4">
                  <c:v>87.35</c:v>
                </c:pt>
                <c:pt idx="5">
                  <c:v>95.35</c:v>
                </c:pt>
                <c:pt idx="6">
                  <c:v>130.35</c:v>
                </c:pt>
                <c:pt idx="7">
                  <c:v>160.2</c:v>
                </c:pt>
                <c:pt idx="8">
                  <c:v>187.05</c:v>
                </c:pt>
                <c:pt idx="9">
                  <c:v>202.60000000000002</c:v>
                </c:pt>
                <c:pt idx="10">
                  <c:v>228.55</c:v>
                </c:pt>
                <c:pt idx="11">
                  <c:v>246.7</c:v>
                </c:pt>
                <c:pt idx="12">
                  <c:v>259.9</c:v>
                </c:pt>
                <c:pt idx="13">
                  <c:v>273</c:v>
                </c:pt>
                <c:pt idx="14">
                  <c:v>286.15</c:v>
                </c:pt>
                <c:pt idx="15">
                  <c:v>296.1</c:v>
                </c:pt>
                <c:pt idx="16">
                  <c:v>305.65</c:v>
                </c:pt>
                <c:pt idx="17">
                  <c:v>314.25</c:v>
                </c:pt>
                <c:pt idx="18">
                  <c:v>317.45000000000005</c:v>
                </c:pt>
                <c:pt idx="19">
                  <c:v>323.8</c:v>
                </c:pt>
                <c:pt idx="20">
                  <c:v>341.35</c:v>
                </c:pt>
                <c:pt idx="21">
                  <c:v>342.75</c:v>
                </c:pt>
                <c:pt idx="22">
                  <c:v>346.45</c:v>
                </c:pt>
              </c:numCache>
            </c:numRef>
          </c:xVal>
          <c:yVal>
            <c:numRef>
              <c:f>'EXPT-202mm_sd_90mmZi (T3) (2)'!$I$10:$I$32</c:f>
              <c:numCache>
                <c:formatCode>General</c:formatCode>
                <c:ptCount val="23"/>
                <c:pt idx="0">
                  <c:v>0.017062</c:v>
                </c:pt>
                <c:pt idx="1">
                  <c:v>0.019037600000000002</c:v>
                </c:pt>
                <c:pt idx="2">
                  <c:v>0.0223602</c:v>
                </c:pt>
                <c:pt idx="3">
                  <c:v>0.025233800000000004</c:v>
                </c:pt>
                <c:pt idx="4">
                  <c:v>0.0280625</c:v>
                </c:pt>
                <c:pt idx="5">
                  <c:v>0.0315647</c:v>
                </c:pt>
                <c:pt idx="6">
                  <c:v>0.050557399999999995</c:v>
                </c:pt>
                <c:pt idx="7">
                  <c:v>0.0710318</c:v>
                </c:pt>
                <c:pt idx="8">
                  <c:v>0.09509820000000002</c:v>
                </c:pt>
                <c:pt idx="9">
                  <c:v>0.11045400000000001</c:v>
                </c:pt>
                <c:pt idx="10">
                  <c:v>0.1380226</c:v>
                </c:pt>
                <c:pt idx="11">
                  <c:v>0.15885620000000003</c:v>
                </c:pt>
                <c:pt idx="12">
                  <c:v>0.1771754</c:v>
                </c:pt>
                <c:pt idx="13">
                  <c:v>0.196662</c:v>
                </c:pt>
                <c:pt idx="14">
                  <c:v>0.2125566</c:v>
                </c:pt>
                <c:pt idx="15">
                  <c:v>0.229888</c:v>
                </c:pt>
                <c:pt idx="16">
                  <c:v>0.2482521</c:v>
                </c:pt>
                <c:pt idx="17">
                  <c:v>0.2634283</c:v>
                </c:pt>
                <c:pt idx="18">
                  <c:v>0.27204910000000004</c:v>
                </c:pt>
                <c:pt idx="19">
                  <c:v>0.28560890000000005</c:v>
                </c:pt>
                <c:pt idx="20">
                  <c:v>0.30675680000000005</c:v>
                </c:pt>
                <c:pt idx="21">
                  <c:v>0.32004720000000003</c:v>
                </c:pt>
                <c:pt idx="22">
                  <c:v>0.3281292</c:v>
                </c:pt>
              </c:numCache>
            </c:numRef>
          </c:yVal>
          <c:smooth val="1"/>
        </c:ser>
        <c:ser>
          <c:idx val="1"/>
          <c:order val="1"/>
          <c:tx>
            <c:v>CFD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'EXPT-202mm_sd_90mmZi (T3) (2)'!$D$68:$D$122</c:f>
              <c:numCache>
                <c:formatCode>General</c:formatCode>
                <c:ptCount val="55"/>
                <c:pt idx="0">
                  <c:v>0.002613529920113061</c:v>
                </c:pt>
                <c:pt idx="1">
                  <c:v>0.005227059840226122</c:v>
                </c:pt>
                <c:pt idx="2">
                  <c:v>0.007840589760339182</c:v>
                </c:pt>
                <c:pt idx="3">
                  <c:v>0.010454119680452244</c:v>
                </c:pt>
                <c:pt idx="4">
                  <c:v>0.013067649600565305</c:v>
                </c:pt>
                <c:pt idx="5">
                  <c:v>0.015681179520678365</c:v>
                </c:pt>
                <c:pt idx="6">
                  <c:v>0.018294709440791427</c:v>
                </c:pt>
                <c:pt idx="7">
                  <c:v>0.02090823936090449</c:v>
                </c:pt>
                <c:pt idx="8">
                  <c:v>0.02352176928101755</c:v>
                </c:pt>
                <c:pt idx="9">
                  <c:v>0.02613529920113061</c:v>
                </c:pt>
                <c:pt idx="10">
                  <c:v>0.05227059840226122</c:v>
                </c:pt>
                <c:pt idx="11">
                  <c:v>0.07840589760339182</c:v>
                </c:pt>
                <c:pt idx="12">
                  <c:v>0.10454119680452244</c:v>
                </c:pt>
                <c:pt idx="13">
                  <c:v>0.13067649600565304</c:v>
                </c:pt>
                <c:pt idx="14">
                  <c:v>0.15681179520678365</c:v>
                </c:pt>
                <c:pt idx="15">
                  <c:v>0.1829470944079143</c:v>
                </c:pt>
                <c:pt idx="16">
                  <c:v>0.20908239360904488</c:v>
                </c:pt>
                <c:pt idx="17">
                  <c:v>0.23521769281017546</c:v>
                </c:pt>
                <c:pt idx="18">
                  <c:v>0.2613529920113061</c:v>
                </c:pt>
                <c:pt idx="19">
                  <c:v>0.5227059840226121</c:v>
                </c:pt>
                <c:pt idx="20">
                  <c:v>0.7840589760339184</c:v>
                </c:pt>
                <c:pt idx="21">
                  <c:v>1.0454119680452243</c:v>
                </c:pt>
                <c:pt idx="22">
                  <c:v>1.3067649600565305</c:v>
                </c:pt>
                <c:pt idx="23">
                  <c:v>1.5681179520678368</c:v>
                </c:pt>
                <c:pt idx="24">
                  <c:v>1.8294709440791426</c:v>
                </c:pt>
                <c:pt idx="25">
                  <c:v>2.0908239360904486</c:v>
                </c:pt>
                <c:pt idx="26">
                  <c:v>2.3521769281017546</c:v>
                </c:pt>
                <c:pt idx="27">
                  <c:v>2.613529920113061</c:v>
                </c:pt>
                <c:pt idx="28">
                  <c:v>5.227059840226122</c:v>
                </c:pt>
                <c:pt idx="29">
                  <c:v>7.840589760339184</c:v>
                </c:pt>
                <c:pt idx="30">
                  <c:v>10.454119680452244</c:v>
                </c:pt>
                <c:pt idx="31">
                  <c:v>13.067649600565305</c:v>
                </c:pt>
                <c:pt idx="32">
                  <c:v>15.681179520678368</c:v>
                </c:pt>
                <c:pt idx="33">
                  <c:v>18.294709440791426</c:v>
                </c:pt>
                <c:pt idx="34">
                  <c:v>20.90823936090449</c:v>
                </c:pt>
                <c:pt idx="35">
                  <c:v>23.52176928101755</c:v>
                </c:pt>
                <c:pt idx="36">
                  <c:v>26.13529920113061</c:v>
                </c:pt>
                <c:pt idx="37">
                  <c:v>52.27059840226122</c:v>
                </c:pt>
                <c:pt idx="38">
                  <c:v>78.40589760339184</c:v>
                </c:pt>
                <c:pt idx="39">
                  <c:v>104.54119680452244</c:v>
                </c:pt>
                <c:pt idx="40">
                  <c:v>130.67649600565306</c:v>
                </c:pt>
                <c:pt idx="41">
                  <c:v>156.81179520678367</c:v>
                </c:pt>
                <c:pt idx="42">
                  <c:v>182.94709440791428</c:v>
                </c:pt>
                <c:pt idx="43">
                  <c:v>209.08239360904489</c:v>
                </c:pt>
                <c:pt idx="44">
                  <c:v>235.21769281017546</c:v>
                </c:pt>
                <c:pt idx="45">
                  <c:v>261.3529920113061</c:v>
                </c:pt>
                <c:pt idx="46">
                  <c:v>522.7059840226123</c:v>
                </c:pt>
                <c:pt idx="47">
                  <c:v>784.0589760339183</c:v>
                </c:pt>
                <c:pt idx="48">
                  <c:v>1045.4119680452245</c:v>
                </c:pt>
                <c:pt idx="49">
                  <c:v>1306.7649600565305</c:v>
                </c:pt>
                <c:pt idx="50">
                  <c:v>1568.1179520678365</c:v>
                </c:pt>
                <c:pt idx="51">
                  <c:v>1829.4709440791428</c:v>
                </c:pt>
                <c:pt idx="52">
                  <c:v>2090.823936090449</c:v>
                </c:pt>
                <c:pt idx="53">
                  <c:v>2352.1769281017546</c:v>
                </c:pt>
                <c:pt idx="54">
                  <c:v>2613.529920113061</c:v>
                </c:pt>
              </c:numCache>
            </c:numRef>
          </c:xVal>
          <c:yVal>
            <c:numRef>
              <c:f>'EXPT-202mm_sd_90mmZi (T3) (2)'!$G$68:$G$122</c:f>
              <c:numCache>
                <c:formatCode>General</c:formatCode>
                <c:ptCount val="55"/>
                <c:pt idx="0">
                  <c:v>0.0000158960375959306</c:v>
                </c:pt>
                <c:pt idx="1">
                  <c:v>0.0000159586994816837</c:v>
                </c:pt>
                <c:pt idx="2">
                  <c:v>0.0000160201937062574</c:v>
                </c:pt>
                <c:pt idx="3">
                  <c:v>0.0000160786643684087</c:v>
                </c:pt>
                <c:pt idx="4">
                  <c:v>0.0000161250669961731</c:v>
                </c:pt>
                <c:pt idx="5">
                  <c:v>0.0000161723632110958</c:v>
                </c:pt>
                <c:pt idx="6">
                  <c:v>0.0000162189922846547</c:v>
                </c:pt>
                <c:pt idx="7">
                  <c:v>0.000016265959303813</c:v>
                </c:pt>
                <c:pt idx="8">
                  <c:v>0.0000163087573432204</c:v>
                </c:pt>
                <c:pt idx="9">
                  <c:v>0.000016344180070443</c:v>
                </c:pt>
                <c:pt idx="10">
                  <c:v>0.0000166452616475485</c:v>
                </c:pt>
                <c:pt idx="11">
                  <c:v>0.0000167978923673718</c:v>
                </c:pt>
                <c:pt idx="12">
                  <c:v>0.0000168186168743219</c:v>
                </c:pt>
                <c:pt idx="13">
                  <c:v>0.000016685772975294</c:v>
                </c:pt>
                <c:pt idx="14">
                  <c:v>0.0000164187839342984</c:v>
                </c:pt>
                <c:pt idx="15">
                  <c:v>0.000016023312806251</c:v>
                </c:pt>
                <c:pt idx="16">
                  <c:v>0.0000155210089403164</c:v>
                </c:pt>
                <c:pt idx="17">
                  <c:v>0.0000149114607212461</c:v>
                </c:pt>
                <c:pt idx="18">
                  <c:v>0.0000142141386628674</c:v>
                </c:pt>
                <c:pt idx="19">
                  <c:v>0.00000516553493933852</c:v>
                </c:pt>
                <c:pt idx="20">
                  <c:v>0.00000159967830771155</c:v>
                </c:pt>
                <c:pt idx="21">
                  <c:v>0.00000497705950306864</c:v>
                </c:pt>
                <c:pt idx="22">
                  <c:v>0.00000759113460085374</c:v>
                </c:pt>
                <c:pt idx="23">
                  <c:v>0.00000674419917798345</c:v>
                </c:pt>
                <c:pt idx="24">
                  <c:v>0.00000728827041606781</c:v>
                </c:pt>
                <c:pt idx="25">
                  <c:v>0.0000102634904974517</c:v>
                </c:pt>
                <c:pt idx="26">
                  <c:v>0.0000126132568471964</c:v>
                </c:pt>
                <c:pt idx="27">
                  <c:v>0.0000136049040418905</c:v>
                </c:pt>
                <c:pt idx="28">
                  <c:v>0.000049747968314547</c:v>
                </c:pt>
                <c:pt idx="29">
                  <c:v>0.0000952498590319938</c:v>
                </c:pt>
                <c:pt idx="30">
                  <c:v>0.00018353080107659</c:v>
                </c:pt>
                <c:pt idx="31">
                  <c:v>0.000289509208910263</c:v>
                </c:pt>
                <c:pt idx="32">
                  <c:v>0.000418539334065123</c:v>
                </c:pt>
                <c:pt idx="33">
                  <c:v>0.000574558400403064</c:v>
                </c:pt>
                <c:pt idx="34">
                  <c:v>0.00074215906683026</c:v>
                </c:pt>
                <c:pt idx="35">
                  <c:v>0.000984347867433996</c:v>
                </c:pt>
                <c:pt idx="36">
                  <c:v>0.00121174554741033</c:v>
                </c:pt>
                <c:pt idx="37">
                  <c:v>0.00459994587865552</c:v>
                </c:pt>
                <c:pt idx="38">
                  <c:v>0.0102232129856205</c:v>
                </c:pt>
                <c:pt idx="39">
                  <c:v>0.0179462414867369</c:v>
                </c:pt>
                <c:pt idx="40">
                  <c:v>0.0284829425033509</c:v>
                </c:pt>
                <c:pt idx="41">
                  <c:v>0.0418113577209368</c:v>
                </c:pt>
                <c:pt idx="42">
                  <c:v>0.0527251273562254</c:v>
                </c:pt>
                <c:pt idx="43">
                  <c:v>0.071964081990356</c:v>
                </c:pt>
                <c:pt idx="44">
                  <c:v>0.0892406335296623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72815264"/>
        <c:axId val="272815744"/>
      </c:scatterChart>
      <c:valAx>
        <c:axId val="272815264"/>
        <c:scaling>
          <c:orientation val="minMax"/>
          <c:max val="500.000000"/>
          <c:min val="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RPM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744"/>
        <c:crosses val="autoZero"/>
        <c:crossBetween val="midCat"/>
      </c:valAx>
      <c:valAx>
        <c:axId val="272815744"/>
        <c:scaling>
          <c:orientation val="minMax"/>
          <c:max val="0.5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>
                    <a:solidFill>
                      <a:sysClr val="windowText" lastClr="000000"/>
                    </a:solidFill>
                    <a:latin typeface="Helvetica"/>
                    <a:ea typeface="+mn-ea"/>
                    <a:cs typeface="Helvetica"/>
                  </a:defRPr>
                </a:pPr>
                <a:r>
                  <a:rPr lang="en-PH" b="1"/>
                  <a:t>Torque [Nm]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>
                  <a:solidFill>
                    <a:sysClr val="windowText" lastClr="000000"/>
                  </a:solidFill>
                  <a:latin typeface="Helvetica"/>
                  <a:ea typeface="+mn-ea"/>
                  <a:cs typeface="Helvetica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ysClr val="windowText" lastClr="000000"/>
                </a:solidFill>
                <a:latin typeface="Helvetica"/>
                <a:ea typeface="+mn-ea"/>
                <a:cs typeface="Helvetica"/>
              </a:defRPr>
            </a:pPr>
            <a:endParaRPr lang="en-US"/>
          </a:p>
        </c:txPr>
        <c:crossAx val="272815264"/>
        <c:crosses val="autoZero"/>
        <c:crossBetween val="midCat"/>
        <c:majorUnit val="0.100000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ysClr val="windowText" lastClr="000000"/>
              </a:solidFill>
              <a:latin typeface="Helvetica"/>
              <a:ea typeface="+mn-ea"/>
              <a:cs typeface="Helvetica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Helvetica"/>
          <a:cs typeface="Helvetica"/>
        </a:defRPr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Relationship Id="rId2" Type="http://schemas.openxmlformats.org/officeDocument/2006/relationships/image" Target="../media/image1.png"/><Relationship Id="rId3" Type="http://schemas.openxmlformats.org/officeDocument/2006/relationships/chart" Target="../charts/chart3.xml" /><Relationship Id="rId4" Type="http://schemas.openxmlformats.org/officeDocument/2006/relationships/image" Target="../media/image2.png"/><Relationship Id="rId5" Type="http://schemas.openxmlformats.org/officeDocument/2006/relationships/chart" Target="../charts/chart4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Relationship Id="rId2" Type="http://schemas.openxmlformats.org/officeDocument/2006/relationships/chart" Target="../charts/chart6.xml" /><Relationship Id="rId3" Type="http://schemas.openxmlformats.org/officeDocument/2006/relationships/chart" Target="../charts/chart7.xml" /><Relationship Id="rId4" Type="http://schemas.openxmlformats.org/officeDocument/2006/relationships/chart" Target="../charts/chart8.xml" /><Relationship Id="rId5" Type="http://schemas.openxmlformats.org/officeDocument/2006/relationships/chart" Target="../charts/chart9.xml" /><Relationship Id="rId6" Type="http://schemas.openxmlformats.org/officeDocument/2006/relationships/chart" Target="../charts/chart10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1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12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13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14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15.xml" /><Relationship Id="rId3" Type="http://schemas.openxmlformats.org/officeDocument/2006/relationships/chart" Target="../charts/chart16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17.xml" /><Relationship Id="rId3" Type="http://schemas.openxmlformats.org/officeDocument/2006/relationships/chart" Target="../charts/chart18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19.xml" /><Relationship Id="rId3" Type="http://schemas.openxmlformats.org/officeDocument/2006/relationships/chart" Target="../charts/chart20.xm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21.xml" /><Relationship Id="rId3" Type="http://schemas.openxmlformats.org/officeDocument/2006/relationships/chart" Target="../charts/chart22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23.xml" /><Relationship Id="rId3" Type="http://schemas.openxmlformats.org/officeDocument/2006/relationships/chart" Target="../charts/chart24.xml" /><Relationship Id="rId4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25.xml" /><Relationship Id="rId3" Type="http://schemas.openxmlformats.org/officeDocument/2006/relationships/chart" Target="../charts/chart26.xml" /><Relationship Id="rId4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27.xml" /><Relationship Id="rId3" Type="http://schemas.openxmlformats.org/officeDocument/2006/relationships/chart" Target="../charts/chart28.xml" /><Relationship Id="rId4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29.xml" /><Relationship Id="rId3" Type="http://schemas.openxmlformats.org/officeDocument/2006/relationships/chart" Target="../charts/chart30.xml" /><Relationship Id="rId4" Type="http://schemas.openxmlformats.org/officeDocument/2006/relationships/image" Target="../media/image4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31.xml" /><Relationship Id="rId3" Type="http://schemas.openxmlformats.org/officeDocument/2006/relationships/chart" Target="../charts/chart32.xml" /><Relationship Id="rId4" Type="http://schemas.openxmlformats.org/officeDocument/2006/relationships/image" Target="../media/image4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33.xml" /><Relationship Id="rId3" Type="http://schemas.openxmlformats.org/officeDocument/2006/relationships/chart" Target="../charts/chart34.xml" /><Relationship Id="rId4" Type="http://schemas.openxmlformats.org/officeDocument/2006/relationships/image" Target="../media/image4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35.xml" /><Relationship Id="rId3" Type="http://schemas.openxmlformats.org/officeDocument/2006/relationships/chart" Target="../charts/chart36.xml" /><Relationship Id="rId4" Type="http://schemas.openxmlformats.org/officeDocument/2006/relationships/image" Target="../media/image4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37.xml" /><Relationship Id="rId3" Type="http://schemas.openxmlformats.org/officeDocument/2006/relationships/chart" Target="../charts/chart38.xml" /><Relationship Id="rId4" Type="http://schemas.openxmlformats.org/officeDocument/2006/relationships/image" Target="../media/image4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39.xml" /><Relationship Id="rId3" Type="http://schemas.openxmlformats.org/officeDocument/2006/relationships/chart" Target="../charts/chart40.xml" /><Relationship Id="rId4" Type="http://schemas.openxmlformats.org/officeDocument/2006/relationships/image" Target="../media/image4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41.xml" /><Relationship Id="rId3" Type="http://schemas.openxmlformats.org/officeDocument/2006/relationships/chart" Target="../charts/chart42.xml" /><Relationship Id="rId4" Type="http://schemas.openxmlformats.org/officeDocument/2006/relationships/image" Target="../media/image4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chart" Target="../charts/chart43.xml" /><Relationship Id="rId3" Type="http://schemas.openxmlformats.org/officeDocument/2006/relationships/chart" Target="../charts/chart44.xml" 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17183</xdr:colOff>
      <xdr:row>4</xdr:row>
      <xdr:rowOff>77992</xdr:rowOff>
    </xdr:from>
    <xdr:to>
      <xdr:col>18</xdr:col>
      <xdr:colOff>474383</xdr:colOff>
      <xdr:row>22</xdr:row>
      <xdr:rowOff>119902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226026</xdr:colOff>
      <xdr:row>1</xdr:row>
      <xdr:rowOff>64655</xdr:rowOff>
    </xdr:from>
    <xdr:to>
      <xdr:col>16</xdr:col>
      <xdr:colOff>350520</xdr:colOff>
      <xdr:row>12</xdr:row>
      <xdr:rowOff>53340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318654</xdr:colOff>
      <xdr:row>13</xdr:row>
      <xdr:rowOff>138547</xdr:rowOff>
    </xdr:from>
    <xdr:to>
      <xdr:col>32</xdr:col>
      <xdr:colOff>590136</xdr:colOff>
      <xdr:row>36</xdr:row>
      <xdr:rowOff>73307</xdr:rowOff>
    </xdr:to>
    <xdr:pic>
      <xdr:nvPicPr>
        <xdr:cNvPr id="4" name="Picture 3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13120254" y="2479965"/>
          <a:ext cx="6973273" cy="4077269"/>
        </a:xfrm>
        <a:prstGeom prst="rect">
          <a:avLst/>
        </a:prstGeom>
      </xdr:spPr>
    </xdr:pic>
    <xdr:clientData/>
  </xdr:twoCellAnchor>
  <xdr:twoCellAnchor editAs="twoCell">
    <xdr:from>
      <xdr:col>22</xdr:col>
      <xdr:colOff>2079</xdr:colOff>
      <xdr:row>11</xdr:row>
      <xdr:rowOff>112219</xdr:rowOff>
    </xdr:from>
    <xdr:to>
      <xdr:col>34</xdr:col>
      <xdr:colOff>568037</xdr:colOff>
      <xdr:row>42</xdr:row>
      <xdr:rowOff>180106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452717</xdr:colOff>
      <xdr:row>329</xdr:row>
      <xdr:rowOff>0</xdr:rowOff>
    </xdr:from>
    <xdr:to>
      <xdr:col>22</xdr:col>
      <xdr:colOff>58412</xdr:colOff>
      <xdr:row>352</xdr:row>
      <xdr:rowOff>4578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6807798" y="59618880"/>
          <a:ext cx="6920895" cy="4210818"/>
        </a:xfrm>
        <a:prstGeom prst="rect">
          <a:avLst/>
        </a:prstGeom>
      </xdr:spPr>
    </xdr:pic>
    <xdr:clientData/>
  </xdr:twoCellAnchor>
  <xdr:twoCellAnchor editAs="twoCell">
    <xdr:from>
      <xdr:col>11</xdr:col>
      <xdr:colOff>457200</xdr:colOff>
      <xdr:row>327</xdr:row>
      <xdr:rowOff>129538</xdr:rowOff>
    </xdr:from>
    <xdr:to>
      <xdr:col>21</xdr:col>
      <xdr:colOff>579120</xdr:colOff>
      <xdr:row>350</xdr:row>
      <xdr:rowOff>22860</xdr:rowOff>
    </xdr:to>
    <xdr:graphicFrame>
      <xdr:nvGraphicFramePr>
        <xdr:cNvPr id="6" name="Chart 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444525</xdr:colOff>
      <xdr:row>4</xdr:row>
      <xdr:rowOff>154874</xdr:rowOff>
    </xdr:from>
    <xdr:to>
      <xdr:col>17</xdr:col>
      <xdr:colOff>378310</xdr:colOff>
      <xdr:row>21</xdr:row>
      <xdr:rowOff>84492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18</xdr:col>
      <xdr:colOff>125504</xdr:colOff>
      <xdr:row>5</xdr:row>
      <xdr:rowOff>80683</xdr:rowOff>
    </xdr:from>
    <xdr:to>
      <xdr:col>26</xdr:col>
      <xdr:colOff>59291</xdr:colOff>
      <xdr:row>22</xdr:row>
      <xdr:rowOff>10302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18</xdr:col>
      <xdr:colOff>170328</xdr:colOff>
      <xdr:row>23</xdr:row>
      <xdr:rowOff>35857</xdr:rowOff>
    </xdr:from>
    <xdr:to>
      <xdr:col>26</xdr:col>
      <xdr:colOff>104114</xdr:colOff>
      <xdr:row>39</xdr:row>
      <xdr:rowOff>144770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9</xdr:col>
      <xdr:colOff>365760</xdr:colOff>
      <xdr:row>22</xdr:row>
      <xdr:rowOff>152400</xdr:rowOff>
    </xdr:from>
    <xdr:to>
      <xdr:col>17</xdr:col>
      <xdr:colOff>299545</xdr:colOff>
      <xdr:row>39</xdr:row>
      <xdr:rowOff>82019</xdr:rowOff>
    </xdr:to>
    <xdr:graphicFrame>
      <xdr:nvGraphicFramePr>
        <xdr:cNvPr id="5" name="Chart 4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9</xdr:col>
      <xdr:colOff>206189</xdr:colOff>
      <xdr:row>47</xdr:row>
      <xdr:rowOff>134469</xdr:rowOff>
    </xdr:from>
    <xdr:to>
      <xdr:col>17</xdr:col>
      <xdr:colOff>139974</xdr:colOff>
      <xdr:row>64</xdr:row>
      <xdr:rowOff>64089</xdr:rowOff>
    </xdr:to>
    <xdr:graphicFrame>
      <xdr:nvGraphicFramePr>
        <xdr:cNvPr id="6" name="Chart 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twoCell">
    <xdr:from>
      <xdr:col>9</xdr:col>
      <xdr:colOff>0</xdr:colOff>
      <xdr:row>67</xdr:row>
      <xdr:rowOff>0</xdr:rowOff>
    </xdr:from>
    <xdr:to>
      <xdr:col>16</xdr:col>
      <xdr:colOff>543384</xdr:colOff>
      <xdr:row>83</xdr:row>
      <xdr:rowOff>108913</xdr:rowOff>
    </xdr:to>
    <xdr:graphicFrame>
      <xdr:nvGraphicFramePr>
        <xdr:cNvPr id="7" name="Chart 6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13</xdr:col>
      <xdr:colOff>15240</xdr:colOff>
      <xdr:row>2</xdr:row>
      <xdr:rowOff>175260</xdr:rowOff>
    </xdr:from>
    <xdr:to>
      <xdr:col>20</xdr:col>
      <xdr:colOff>558625</xdr:colOff>
      <xdr:row>20</xdr:row>
      <xdr:rowOff>83820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34</xdr:row>
      <xdr:rowOff>2174</xdr:rowOff>
    </xdr:from>
    <xdr:to>
      <xdr:col>11</xdr:col>
      <xdr:colOff>220978</xdr:colOff>
      <xdr:row>55</xdr:row>
      <xdr:rowOff>67491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34</xdr:row>
      <xdr:rowOff>2174</xdr:rowOff>
    </xdr:from>
    <xdr:to>
      <xdr:col>11</xdr:col>
      <xdr:colOff>220978</xdr:colOff>
      <xdr:row>55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34</xdr:row>
      <xdr:rowOff>2174</xdr:rowOff>
    </xdr:from>
    <xdr:to>
      <xdr:col>11</xdr:col>
      <xdr:colOff>220978</xdr:colOff>
      <xdr:row>55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34</xdr:row>
      <xdr:rowOff>2174</xdr:rowOff>
    </xdr:from>
    <xdr:to>
      <xdr:col>11</xdr:col>
      <xdr:colOff>220978</xdr:colOff>
      <xdr:row>55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114</xdr:row>
      <xdr:rowOff>178776</xdr:rowOff>
    </xdr:from>
    <xdr:to>
      <xdr:col>8</xdr:col>
      <xdr:colOff>468922</xdr:colOff>
      <xdr:row>132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34</xdr:row>
      <xdr:rowOff>2174</xdr:rowOff>
    </xdr:from>
    <xdr:to>
      <xdr:col>11</xdr:col>
      <xdr:colOff>220978</xdr:colOff>
      <xdr:row>55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114</xdr:row>
      <xdr:rowOff>178776</xdr:rowOff>
    </xdr:from>
    <xdr:to>
      <xdr:col>8</xdr:col>
      <xdr:colOff>468922</xdr:colOff>
      <xdr:row>132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244475</xdr:colOff>
      <xdr:row>5</xdr:row>
      <xdr:rowOff>56109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34</xdr:row>
      <xdr:rowOff>2174</xdr:rowOff>
    </xdr:from>
    <xdr:to>
      <xdr:col>11</xdr:col>
      <xdr:colOff>220978</xdr:colOff>
      <xdr:row>55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114</xdr:row>
      <xdr:rowOff>178776</xdr:rowOff>
    </xdr:from>
    <xdr:to>
      <xdr:col>8</xdr:col>
      <xdr:colOff>468922</xdr:colOff>
      <xdr:row>132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11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118</xdr:row>
      <xdr:rowOff>178776</xdr:rowOff>
    </xdr:from>
    <xdr:to>
      <xdr:col>8</xdr:col>
      <xdr:colOff>468922</xdr:colOff>
      <xdr:row>136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11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118</xdr:row>
      <xdr:rowOff>178776</xdr:rowOff>
    </xdr:from>
    <xdr:to>
      <xdr:col>8</xdr:col>
      <xdr:colOff>468922</xdr:colOff>
      <xdr:row>136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39</xdr:row>
      <xdr:rowOff>5860</xdr:rowOff>
    </xdr:from>
    <xdr:to>
      <xdr:col>15</xdr:col>
      <xdr:colOff>754757</xdr:colOff>
      <xdr:row>56</xdr:row>
      <xdr:rowOff>12261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4476" y="7092461"/>
          <a:ext cx="3281081" cy="3095431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51</xdr:row>
      <xdr:rowOff>76200</xdr:rowOff>
    </xdr:from>
    <xdr:to>
      <xdr:col>14</xdr:col>
      <xdr:colOff>931985</xdr:colOff>
      <xdr:row>52</xdr:row>
      <xdr:rowOff>70339</xdr:rowOff>
    </xdr:to>
    <xdr:sp textlink="">
      <xdr:nvSpPr>
        <xdr:cNvPr id="6" name="Rectangle 5"/>
        <xdr:cNvSpPr/>
      </xdr:nvSpPr>
      <xdr:spPr bwMode="auto">
        <a:xfrm>
          <a:off x="9513277" y="9343292"/>
          <a:ext cx="674077" cy="17584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11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118</xdr:row>
      <xdr:rowOff>178776</xdr:rowOff>
    </xdr:from>
    <xdr:to>
      <xdr:col>8</xdr:col>
      <xdr:colOff>468922</xdr:colOff>
      <xdr:row>136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39</xdr:row>
      <xdr:rowOff>5860</xdr:rowOff>
    </xdr:from>
    <xdr:to>
      <xdr:col>15</xdr:col>
      <xdr:colOff>754757</xdr:colOff>
      <xdr:row>56</xdr:row>
      <xdr:rowOff>12261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7407" y="7138181"/>
          <a:ext cx="3278150" cy="3115360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51</xdr:row>
      <xdr:rowOff>76200</xdr:rowOff>
    </xdr:from>
    <xdr:to>
      <xdr:col>14</xdr:col>
      <xdr:colOff>931985</xdr:colOff>
      <xdr:row>52</xdr:row>
      <xdr:rowOff>70339</xdr:rowOff>
    </xdr:to>
    <xdr:sp textlink="">
      <xdr:nvSpPr>
        <xdr:cNvPr id="6" name="Rectangle 5"/>
        <xdr:cNvSpPr/>
      </xdr:nvSpPr>
      <xdr:spPr bwMode="auto">
        <a:xfrm>
          <a:off x="9516208" y="9403080"/>
          <a:ext cx="674077" cy="1770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11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118</xdr:row>
      <xdr:rowOff>178776</xdr:rowOff>
    </xdr:from>
    <xdr:to>
      <xdr:col>8</xdr:col>
      <xdr:colOff>468922</xdr:colOff>
      <xdr:row>136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39</xdr:row>
      <xdr:rowOff>5860</xdr:rowOff>
    </xdr:from>
    <xdr:to>
      <xdr:col>15</xdr:col>
      <xdr:colOff>754757</xdr:colOff>
      <xdr:row>56</xdr:row>
      <xdr:rowOff>12261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7407" y="7138181"/>
          <a:ext cx="3278150" cy="3115360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51</xdr:row>
      <xdr:rowOff>76200</xdr:rowOff>
    </xdr:from>
    <xdr:to>
      <xdr:col>14</xdr:col>
      <xdr:colOff>931985</xdr:colOff>
      <xdr:row>52</xdr:row>
      <xdr:rowOff>70339</xdr:rowOff>
    </xdr:to>
    <xdr:sp textlink="">
      <xdr:nvSpPr>
        <xdr:cNvPr id="6" name="Rectangle 5"/>
        <xdr:cNvSpPr/>
      </xdr:nvSpPr>
      <xdr:spPr bwMode="auto">
        <a:xfrm>
          <a:off x="9516208" y="9403080"/>
          <a:ext cx="674077" cy="1770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11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118</xdr:row>
      <xdr:rowOff>178776</xdr:rowOff>
    </xdr:from>
    <xdr:to>
      <xdr:col>8</xdr:col>
      <xdr:colOff>468922</xdr:colOff>
      <xdr:row>136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39</xdr:row>
      <xdr:rowOff>5860</xdr:rowOff>
    </xdr:from>
    <xdr:to>
      <xdr:col>15</xdr:col>
      <xdr:colOff>754757</xdr:colOff>
      <xdr:row>56</xdr:row>
      <xdr:rowOff>12261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7407" y="7138181"/>
          <a:ext cx="3278150" cy="3115360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51</xdr:row>
      <xdr:rowOff>76200</xdr:rowOff>
    </xdr:from>
    <xdr:to>
      <xdr:col>14</xdr:col>
      <xdr:colOff>931985</xdr:colOff>
      <xdr:row>52</xdr:row>
      <xdr:rowOff>70339</xdr:rowOff>
    </xdr:to>
    <xdr:sp textlink="">
      <xdr:nvSpPr>
        <xdr:cNvPr id="6" name="Rectangle 5"/>
        <xdr:cNvSpPr/>
      </xdr:nvSpPr>
      <xdr:spPr bwMode="auto">
        <a:xfrm>
          <a:off x="9516208" y="9403080"/>
          <a:ext cx="674077" cy="1770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11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118</xdr:row>
      <xdr:rowOff>178776</xdr:rowOff>
    </xdr:from>
    <xdr:to>
      <xdr:col>8</xdr:col>
      <xdr:colOff>468922</xdr:colOff>
      <xdr:row>136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39</xdr:row>
      <xdr:rowOff>5860</xdr:rowOff>
    </xdr:from>
    <xdr:to>
      <xdr:col>15</xdr:col>
      <xdr:colOff>754757</xdr:colOff>
      <xdr:row>56</xdr:row>
      <xdr:rowOff>12260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7407" y="7138181"/>
          <a:ext cx="3278150" cy="3115360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51</xdr:row>
      <xdr:rowOff>76200</xdr:rowOff>
    </xdr:from>
    <xdr:to>
      <xdr:col>14</xdr:col>
      <xdr:colOff>931985</xdr:colOff>
      <xdr:row>52</xdr:row>
      <xdr:rowOff>70339</xdr:rowOff>
    </xdr:to>
    <xdr:sp textlink="">
      <xdr:nvSpPr>
        <xdr:cNvPr id="6" name="Rectangle 5"/>
        <xdr:cNvSpPr/>
      </xdr:nvSpPr>
      <xdr:spPr bwMode="auto">
        <a:xfrm>
          <a:off x="9516208" y="9403080"/>
          <a:ext cx="674077" cy="1770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11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118</xdr:row>
      <xdr:rowOff>178776</xdr:rowOff>
    </xdr:from>
    <xdr:to>
      <xdr:col>8</xdr:col>
      <xdr:colOff>468922</xdr:colOff>
      <xdr:row>136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39</xdr:row>
      <xdr:rowOff>5860</xdr:rowOff>
    </xdr:from>
    <xdr:to>
      <xdr:col>15</xdr:col>
      <xdr:colOff>754757</xdr:colOff>
      <xdr:row>56</xdr:row>
      <xdr:rowOff>12261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7407" y="7138181"/>
          <a:ext cx="3278150" cy="3115360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51</xdr:row>
      <xdr:rowOff>76200</xdr:rowOff>
    </xdr:from>
    <xdr:to>
      <xdr:col>14</xdr:col>
      <xdr:colOff>931985</xdr:colOff>
      <xdr:row>52</xdr:row>
      <xdr:rowOff>70339</xdr:rowOff>
    </xdr:to>
    <xdr:sp textlink="">
      <xdr:nvSpPr>
        <xdr:cNvPr id="6" name="Rectangle 5"/>
        <xdr:cNvSpPr/>
      </xdr:nvSpPr>
      <xdr:spPr bwMode="auto">
        <a:xfrm>
          <a:off x="9516208" y="9403080"/>
          <a:ext cx="674077" cy="1770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11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118</xdr:row>
      <xdr:rowOff>178776</xdr:rowOff>
    </xdr:from>
    <xdr:to>
      <xdr:col>8</xdr:col>
      <xdr:colOff>468922</xdr:colOff>
      <xdr:row>136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39</xdr:row>
      <xdr:rowOff>5860</xdr:rowOff>
    </xdr:from>
    <xdr:to>
      <xdr:col>15</xdr:col>
      <xdr:colOff>754757</xdr:colOff>
      <xdr:row>56</xdr:row>
      <xdr:rowOff>12261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7407" y="7138181"/>
          <a:ext cx="3278150" cy="3115360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51</xdr:row>
      <xdr:rowOff>76200</xdr:rowOff>
    </xdr:from>
    <xdr:to>
      <xdr:col>14</xdr:col>
      <xdr:colOff>931985</xdr:colOff>
      <xdr:row>52</xdr:row>
      <xdr:rowOff>70339</xdr:rowOff>
    </xdr:to>
    <xdr:sp textlink="">
      <xdr:nvSpPr>
        <xdr:cNvPr id="6" name="Rectangle 5"/>
        <xdr:cNvSpPr/>
      </xdr:nvSpPr>
      <xdr:spPr bwMode="auto">
        <a:xfrm>
          <a:off x="9516208" y="9403080"/>
          <a:ext cx="674077" cy="1770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11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118</xdr:row>
      <xdr:rowOff>178776</xdr:rowOff>
    </xdr:from>
    <xdr:to>
      <xdr:col>8</xdr:col>
      <xdr:colOff>468922</xdr:colOff>
      <xdr:row>136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39</xdr:row>
      <xdr:rowOff>5860</xdr:rowOff>
    </xdr:from>
    <xdr:to>
      <xdr:col>15</xdr:col>
      <xdr:colOff>754757</xdr:colOff>
      <xdr:row>56</xdr:row>
      <xdr:rowOff>12261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7407" y="7138181"/>
          <a:ext cx="3278150" cy="3115360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51</xdr:row>
      <xdr:rowOff>76200</xdr:rowOff>
    </xdr:from>
    <xdr:to>
      <xdr:col>14</xdr:col>
      <xdr:colOff>931985</xdr:colOff>
      <xdr:row>52</xdr:row>
      <xdr:rowOff>70339</xdr:rowOff>
    </xdr:to>
    <xdr:sp textlink="">
      <xdr:nvSpPr>
        <xdr:cNvPr id="6" name="Rectangle 5"/>
        <xdr:cNvSpPr/>
      </xdr:nvSpPr>
      <xdr:spPr bwMode="auto">
        <a:xfrm>
          <a:off x="9516208" y="9403080"/>
          <a:ext cx="674077" cy="1770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38</xdr:row>
      <xdr:rowOff>2174</xdr:rowOff>
    </xdr:from>
    <xdr:to>
      <xdr:col>12</xdr:col>
      <xdr:colOff>220978</xdr:colOff>
      <xdr:row>59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1286691" y="6879225"/>
        <a:ext cx="7916362" cy="386578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20514</xdr:colOff>
      <xdr:row>118</xdr:row>
      <xdr:rowOff>178776</xdr:rowOff>
    </xdr:from>
    <xdr:to>
      <xdr:col>9</xdr:col>
      <xdr:colOff>468921</xdr:colOff>
      <xdr:row>136</xdr:row>
      <xdr:rowOff>87922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706314" y="21533825"/>
        <a:ext cx="6611081" cy="316669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257905</xdr:colOff>
      <xdr:row>39</xdr:row>
      <xdr:rowOff>5860</xdr:rowOff>
    </xdr:from>
    <xdr:to>
      <xdr:col>16</xdr:col>
      <xdr:colOff>754756</xdr:colOff>
      <xdr:row>56</xdr:row>
      <xdr:rowOff>12260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9239981" y="7063885"/>
          <a:ext cx="3611524" cy="3082974"/>
        </a:xfrm>
        <a:prstGeom prst="rect">
          <a:avLst/>
        </a:prstGeom>
      </xdr:spPr>
    </xdr:pic>
    <xdr:clientData/>
  </xdr:twoCellAnchor>
  <xdr:twoCellAnchor editAs="twoCell">
    <xdr:from>
      <xdr:col>15</xdr:col>
      <xdr:colOff>257906</xdr:colOff>
      <xdr:row>51</xdr:row>
      <xdr:rowOff>76199</xdr:rowOff>
    </xdr:from>
    <xdr:to>
      <xdr:col>15</xdr:col>
      <xdr:colOff>931984</xdr:colOff>
      <xdr:row>52</xdr:row>
      <xdr:rowOff>70338</xdr:rowOff>
    </xdr:to>
    <xdr:sp textlink="">
      <xdr:nvSpPr>
        <xdr:cNvPr id="6" name="Rectangle 5"/>
        <xdr:cNvSpPr/>
      </xdr:nvSpPr>
      <xdr:spPr bwMode="auto">
        <a:xfrm>
          <a:off x="11297382" y="9305924"/>
          <a:ext cx="674076" cy="17511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42</xdr:row>
      <xdr:rowOff>2174</xdr:rowOff>
    </xdr:from>
    <xdr:to>
      <xdr:col>11</xdr:col>
      <xdr:colOff>220978</xdr:colOff>
      <xdr:row>63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122</xdr:row>
      <xdr:rowOff>178776</xdr:rowOff>
    </xdr:from>
    <xdr:to>
      <xdr:col>8</xdr:col>
      <xdr:colOff>468922</xdr:colOff>
      <xdr:row>140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43</xdr:row>
      <xdr:rowOff>5860</xdr:rowOff>
    </xdr:from>
    <xdr:to>
      <xdr:col>15</xdr:col>
      <xdr:colOff>754757</xdr:colOff>
      <xdr:row>60</xdr:row>
      <xdr:rowOff>12261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7407" y="7138181"/>
          <a:ext cx="3278150" cy="3115360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55</xdr:row>
      <xdr:rowOff>76200</xdr:rowOff>
    </xdr:from>
    <xdr:to>
      <xdr:col>14</xdr:col>
      <xdr:colOff>931985</xdr:colOff>
      <xdr:row>56</xdr:row>
      <xdr:rowOff>70339</xdr:rowOff>
    </xdr:to>
    <xdr:sp textlink="">
      <xdr:nvSpPr>
        <xdr:cNvPr id="6" name="Rectangle 5"/>
        <xdr:cNvSpPr/>
      </xdr:nvSpPr>
      <xdr:spPr bwMode="auto">
        <a:xfrm>
          <a:off x="9516208" y="9403080"/>
          <a:ext cx="674077" cy="1770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4</xdr:col>
      <xdr:colOff>228600</xdr:colOff>
      <xdr:row>0</xdr:row>
      <xdr:rowOff>180015</xdr:rowOff>
    </xdr:from>
    <xdr:to>
      <xdr:col>9</xdr:col>
      <xdr:colOff>243840</xdr:colOff>
      <xdr:row>5</xdr:row>
      <xdr:rowOff>55475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3101339" y="180016"/>
          <a:ext cx="3291840" cy="789859"/>
        </a:xfrm>
        <a:prstGeom prst="rect">
          <a:avLst/>
        </a:prstGeom>
      </xdr:spPr>
    </xdr:pic>
    <xdr:clientData/>
  </xdr:twoCellAnchor>
  <xdr:twoCellAnchor editAs="twoCell">
    <xdr:from>
      <xdr:col>1</xdr:col>
      <xdr:colOff>600891</xdr:colOff>
      <xdr:row>42</xdr:row>
      <xdr:rowOff>2174</xdr:rowOff>
    </xdr:from>
    <xdr:to>
      <xdr:col>11</xdr:col>
      <xdr:colOff>220978</xdr:colOff>
      <xdr:row>63</xdr:row>
      <xdr:rowOff>67491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20515</xdr:colOff>
      <xdr:row>122</xdr:row>
      <xdr:rowOff>178776</xdr:rowOff>
    </xdr:from>
    <xdr:to>
      <xdr:col>8</xdr:col>
      <xdr:colOff>468922</xdr:colOff>
      <xdr:row>140</xdr:row>
      <xdr:rowOff>87923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257905</xdr:colOff>
      <xdr:row>43</xdr:row>
      <xdr:rowOff>5860</xdr:rowOff>
    </xdr:from>
    <xdr:to>
      <xdr:col>15</xdr:col>
      <xdr:colOff>754757</xdr:colOff>
      <xdr:row>60</xdr:row>
      <xdr:rowOff>12261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7687407" y="7884941"/>
          <a:ext cx="3278150" cy="3115360"/>
        </a:xfrm>
        <a:prstGeom prst="rect">
          <a:avLst/>
        </a:prstGeom>
      </xdr:spPr>
    </xdr:pic>
    <xdr:clientData/>
  </xdr:twoCellAnchor>
  <xdr:twoCellAnchor editAs="twoCell">
    <xdr:from>
      <xdr:col>14</xdr:col>
      <xdr:colOff>257906</xdr:colOff>
      <xdr:row>55</xdr:row>
      <xdr:rowOff>76200</xdr:rowOff>
    </xdr:from>
    <xdr:to>
      <xdr:col>14</xdr:col>
      <xdr:colOff>931985</xdr:colOff>
      <xdr:row>56</xdr:row>
      <xdr:rowOff>70339</xdr:rowOff>
    </xdr:to>
    <xdr:sp textlink="">
      <xdr:nvSpPr>
        <xdr:cNvPr id="6" name="Rectangle 5"/>
        <xdr:cNvSpPr/>
      </xdr:nvSpPr>
      <xdr:spPr bwMode="auto">
        <a:xfrm>
          <a:off x="9516208" y="10149840"/>
          <a:ext cx="674077" cy="1770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PH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autoFormatId="16" applyBorderFormats="0" applyFontFormats="0" applyNumberFormats="0" applyWidthHeightFormats="0" applyAlignmentFormats="0">
  <queryTableRefresh nextId="3">
    <queryTableFields count="2">
      <queryTableField name="Column1" id="1" tableColumnId="1"/>
      <queryTableField name="Column2" id="2" tableColumnId="2"/>
    </queryTableFields>
  </queryTableRefresh>
</queryTable>
</file>

<file path=xl/tables/_rels/table1.xml.rels><?xml version="1.0" encoding="UTF-8" standalone="yes"?><Relationships xmlns="http://schemas.openxmlformats.org/package/2006/relationships"><Relationship 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coulson_6bt_curve2" ref="A3:B33" tableType="queryTable">
  <autoFilter ref="A3:B33"/>
  <tableColumns count="2">
    <tableColumn id="1" name="NRe" uniqueName="1" queryTableFieldId="1"/>
    <tableColumn id="2" name="Npo" uniqueName="2" queryTableFieldId="2"/>
  </tableColumns>
  <tableStyleInfo name="TableStyleMedium7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Relationship  Id="rId2" Type="http://schemas.openxmlformats.org/officeDocument/2006/relationships/table" Target="../tables/table1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4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5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6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7.xm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8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9.xm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0.xml"/></Relationships>
</file>

<file path=xl/worksheets/_rels/sheet2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1.xml"/></Relationships>
</file>

<file path=xl/worksheets/_rels/sheet2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U7" activeCellId="0" sqref="U7"/>
    </sheetView>
  </sheetViews>
  <sheetFormatPr defaultRowHeight="14.4"/>
  <cols>
    <col customWidth="1" min="5" max="5" width="20"/>
  </cols>
  <sheetData>
    <row r="2">
      <c r="I2" t="s">
        <v>0</v>
      </c>
    </row>
    <row r="3">
      <c r="I3" t="s">
        <v>1</v>
      </c>
      <c r="J3">
        <v>3912.3862068965514</v>
      </c>
      <c r="K3">
        <v>15035.144827586208</v>
      </c>
      <c r="L3">
        <v>23377.213793103452</v>
      </c>
      <c r="M3">
        <v>33544.827586206891</v>
      </c>
      <c r="T3">
        <f>J3*0.00087/9</f>
        <v>0.37819733333333327</v>
      </c>
      <c r="U3">
        <f>K3*0.00087/9</f>
        <v>1.4533973333333334</v>
      </c>
      <c r="V3">
        <f>L3*0.00087/9</f>
        <v>2.2597973333333337</v>
      </c>
      <c r="W3">
        <f>M3*0.00087/9</f>
        <v>3.2426666666666661</v>
      </c>
    </row>
    <row r="4">
      <c r="I4" t="s">
        <v>2</v>
      </c>
      <c r="J4">
        <v>105.15765398402837</v>
      </c>
      <c r="K4">
        <v>8.6466918015829997</v>
      </c>
      <c r="L4">
        <v>12.068640355151286</v>
      </c>
      <c r="M4">
        <v>7.8190397309430546</v>
      </c>
    </row>
    <row r="5">
      <c r="C5" t="s">
        <v>1</v>
      </c>
      <c r="D5" t="s">
        <v>2</v>
      </c>
    </row>
    <row r="6">
      <c r="C6">
        <v>3</v>
      </c>
      <c r="D6">
        <v>10</v>
      </c>
    </row>
    <row r="7">
      <c r="C7">
        <v>20</v>
      </c>
      <c r="D7">
        <v>2</v>
      </c>
    </row>
    <row r="8">
      <c r="C8">
        <v>100</v>
      </c>
      <c r="D8">
        <v>1.6000000000000001</v>
      </c>
    </row>
    <row r="9">
      <c r="C9" s="1">
        <v>1000000</v>
      </c>
      <c r="D9">
        <v>1.6000000000000001</v>
      </c>
    </row>
    <row r="17" ht="15"/>
    <row r="18" ht="15">
      <c r="B18" s="2" t="s">
        <v>3</v>
      </c>
      <c r="C18">
        <v>1</v>
      </c>
      <c r="D18" s="3">
        <v>2731.98</v>
      </c>
      <c r="E18" s="4">
        <f t="shared" ref="E18:E46" si="0">C18*D18</f>
        <v>2731.98</v>
      </c>
    </row>
    <row r="19" ht="15">
      <c r="B19" s="5" t="s">
        <v>3</v>
      </c>
      <c r="C19">
        <v>1</v>
      </c>
      <c r="D19" s="6">
        <v>13072.459999999999</v>
      </c>
      <c r="E19" s="4">
        <f t="shared" si="0"/>
        <v>13072.459999999999</v>
      </c>
    </row>
    <row r="20" ht="15">
      <c r="B20" s="5" t="s">
        <v>3</v>
      </c>
      <c r="C20">
        <v>1</v>
      </c>
      <c r="D20" s="7">
        <v>7708.1800000000003</v>
      </c>
      <c r="E20" s="4">
        <f t="shared" si="0"/>
        <v>7708.1800000000003</v>
      </c>
    </row>
    <row r="21" ht="15">
      <c r="B21" s="5" t="s">
        <v>3</v>
      </c>
      <c r="C21">
        <v>1</v>
      </c>
      <c r="D21" s="6">
        <v>1601.21</v>
      </c>
      <c r="E21" s="4">
        <f t="shared" si="0"/>
        <v>1601.21</v>
      </c>
    </row>
    <row r="22" ht="15">
      <c r="B22" s="5" t="s">
        <v>3</v>
      </c>
      <c r="C22">
        <v>1</v>
      </c>
      <c r="D22" s="6">
        <v>5317.3000000000002</v>
      </c>
      <c r="E22" s="4">
        <f t="shared" si="0"/>
        <v>5317.3000000000002</v>
      </c>
    </row>
    <row r="23" ht="15">
      <c r="B23" s="5" t="s">
        <v>3</v>
      </c>
      <c r="C23">
        <v>1</v>
      </c>
      <c r="D23" s="7">
        <v>38</v>
      </c>
      <c r="E23" s="4">
        <f t="shared" si="0"/>
        <v>38</v>
      </c>
      <c r="I23" t="s">
        <v>4</v>
      </c>
    </row>
    <row r="24" ht="15">
      <c r="B24" s="5" t="s">
        <v>5</v>
      </c>
      <c r="C24">
        <v>10</v>
      </c>
      <c r="D24" s="7">
        <v>10</v>
      </c>
      <c r="E24" s="4">
        <f t="shared" si="0"/>
        <v>100</v>
      </c>
      <c r="I24" t="s">
        <v>6</v>
      </c>
      <c r="J24">
        <v>3912.3862068965514</v>
      </c>
      <c r="K24">
        <v>18371.972413793104</v>
      </c>
      <c r="L24">
        <v>27270.179310344829</v>
      </c>
      <c r="M24">
        <v>37517.241379310348</v>
      </c>
      <c r="N24">
        <v>50317.241379310348</v>
      </c>
      <c r="O24">
        <v>64441.379310344819</v>
      </c>
      <c r="P24">
        <v>81213.793103448275</v>
      </c>
      <c r="Q24">
        <v>83862.068965517246</v>
      </c>
      <c r="R24">
        <v>84303.448275862058</v>
      </c>
      <c r="T24">
        <f>J24*0.00087/9</f>
        <v>0.37819733333333327</v>
      </c>
      <c r="U24">
        <f t="shared" ref="U24:AB24" si="1">K24*0.00087/9</f>
        <v>1.7759573333333334</v>
      </c>
      <c r="V24">
        <f t="shared" si="1"/>
        <v>2.6361173333333334</v>
      </c>
      <c r="W24">
        <f t="shared" si="1"/>
        <v>3.6266666666666669</v>
      </c>
      <c r="X24">
        <f t="shared" si="1"/>
        <v>4.8640000000000008</v>
      </c>
      <c r="Y24">
        <f t="shared" si="1"/>
        <v>6.2293333333333329</v>
      </c>
      <c r="Z24">
        <f t="shared" si="1"/>
        <v>7.8506666666666671</v>
      </c>
      <c r="AA24">
        <f t="shared" si="1"/>
        <v>8.1066666666666674</v>
      </c>
      <c r="AB24">
        <f t="shared" si="1"/>
        <v>8.1493333333333329</v>
      </c>
    </row>
    <row r="25" ht="15">
      <c r="B25" s="5" t="s">
        <v>3</v>
      </c>
      <c r="C25">
        <v>1</v>
      </c>
      <c r="D25" s="7">
        <v>280</v>
      </c>
      <c r="E25" s="4">
        <f t="shared" si="0"/>
        <v>280</v>
      </c>
      <c r="I25" t="s">
        <v>2</v>
      </c>
      <c r="J25">
        <v>70.105102656018815</v>
      </c>
      <c r="K25">
        <v>1.5910187410423775</v>
      </c>
      <c r="L25">
        <v>1.3042215013808325</v>
      </c>
      <c r="M25">
        <v>0.67974842396893298</v>
      </c>
      <c r="N25">
        <v>0.5585911108560554</v>
      </c>
      <c r="O25">
        <v>0.39809466299478796</v>
      </c>
      <c r="P25">
        <v>0.39658466729135605</v>
      </c>
      <c r="Q25">
        <v>0.43955682811788005</v>
      </c>
      <c r="R25">
        <v>0.46719888147837541</v>
      </c>
    </row>
    <row r="26" ht="15">
      <c r="B26" s="5" t="s">
        <v>3</v>
      </c>
      <c r="C26">
        <v>1</v>
      </c>
      <c r="D26" s="7">
        <v>300</v>
      </c>
      <c r="E26" s="4">
        <f t="shared" si="0"/>
        <v>300</v>
      </c>
    </row>
    <row r="27" ht="15">
      <c r="B27" s="5" t="s">
        <v>7</v>
      </c>
      <c r="C27">
        <v>5</v>
      </c>
      <c r="D27" s="7">
        <v>11</v>
      </c>
      <c r="E27" s="4">
        <f t="shared" si="0"/>
        <v>55</v>
      </c>
      <c r="I27" t="s">
        <v>8</v>
      </c>
    </row>
    <row r="28" ht="15">
      <c r="B28" s="5" t="s">
        <v>9</v>
      </c>
      <c r="C28">
        <v>1</v>
      </c>
      <c r="D28" s="6">
        <v>2000</v>
      </c>
      <c r="E28" s="4">
        <f t="shared" si="0"/>
        <v>2000</v>
      </c>
      <c r="I28" t="s">
        <v>6</v>
      </c>
      <c r="J28">
        <v>7944.8275862068967</v>
      </c>
      <c r="K28">
        <v>16147.420689655175</v>
      </c>
      <c r="L28">
        <v>24489.489655172416</v>
      </c>
      <c r="M28">
        <v>36634.482758620696</v>
      </c>
      <c r="N28">
        <v>48551.724137931036</v>
      </c>
      <c r="O28">
        <v>64882.758620689652</v>
      </c>
      <c r="P28">
        <v>76800</v>
      </c>
      <c r="Q28">
        <v>79889.655172413797</v>
      </c>
      <c r="R28">
        <v>80331.034482758623</v>
      </c>
      <c r="T28">
        <f t="shared" ref="T28:AB28" si="2">J28*0.00087/9</f>
        <v>0.76800000000000002</v>
      </c>
      <c r="U28">
        <f t="shared" si="2"/>
        <v>1.5609173333333335</v>
      </c>
      <c r="V28">
        <f t="shared" si="2"/>
        <v>2.3673173333333337</v>
      </c>
      <c r="W28">
        <f t="shared" si="2"/>
        <v>3.5413333333333341</v>
      </c>
      <c r="X28">
        <f t="shared" si="2"/>
        <v>4.6933333333333334</v>
      </c>
      <c r="Y28">
        <f t="shared" si="2"/>
        <v>6.2720000000000002</v>
      </c>
      <c r="Z28">
        <f t="shared" si="2"/>
        <v>7.4240000000000004</v>
      </c>
      <c r="AA28">
        <f t="shared" si="2"/>
        <v>7.722666666666667</v>
      </c>
      <c r="AB28">
        <f t="shared" si="2"/>
        <v>7.7653333333333343</v>
      </c>
    </row>
    <row r="29" ht="15">
      <c r="B29" s="5" t="s">
        <v>10</v>
      </c>
      <c r="C29">
        <v>5</v>
      </c>
      <c r="D29" s="7">
        <v>799</v>
      </c>
      <c r="E29" s="4">
        <f t="shared" si="0"/>
        <v>3995</v>
      </c>
      <c r="I29" t="s">
        <v>2</v>
      </c>
      <c r="J29">
        <v>7.9532559988934777</v>
      </c>
      <c r="K29">
        <v>2.1438962594282587</v>
      </c>
      <c r="L29">
        <v>0.83610621752332781</v>
      </c>
      <c r="M29">
        <v>0.35650126434578233</v>
      </c>
      <c r="N29">
        <v>0.30538314152768192</v>
      </c>
      <c r="O29">
        <v>0.22517724026462771</v>
      </c>
      <c r="P29">
        <v>0.20273988162681006</v>
      </c>
      <c r="Q29">
        <v>0.22416666749623648</v>
      </c>
      <c r="R29">
        <v>0.22231412477762175</v>
      </c>
    </row>
    <row r="30" ht="15">
      <c r="B30" s="5" t="s">
        <v>10</v>
      </c>
      <c r="C30">
        <v>5</v>
      </c>
      <c r="D30" s="7">
        <v>749</v>
      </c>
      <c r="E30" s="4">
        <f t="shared" si="0"/>
        <v>3745</v>
      </c>
    </row>
    <row r="31" ht="15">
      <c r="B31" s="5" t="s">
        <v>11</v>
      </c>
      <c r="C31">
        <v>1</v>
      </c>
      <c r="D31" s="7">
        <v>550</v>
      </c>
      <c r="E31" s="4">
        <f t="shared" si="0"/>
        <v>550</v>
      </c>
    </row>
    <row r="32" ht="15">
      <c r="B32" s="5" t="s">
        <v>3</v>
      </c>
      <c r="C32">
        <v>1</v>
      </c>
      <c r="D32" s="7">
        <v>45</v>
      </c>
      <c r="E32" s="4">
        <f t="shared" si="0"/>
        <v>45</v>
      </c>
    </row>
    <row r="33" ht="15">
      <c r="B33" s="5" t="s">
        <v>3</v>
      </c>
      <c r="C33">
        <v>1</v>
      </c>
      <c r="D33" s="7">
        <v>175</v>
      </c>
      <c r="E33" s="4">
        <f t="shared" si="0"/>
        <v>175</v>
      </c>
    </row>
    <row r="34" ht="15">
      <c r="B34" s="5" t="s">
        <v>12</v>
      </c>
      <c r="C34">
        <v>2</v>
      </c>
      <c r="D34" s="7">
        <v>42</v>
      </c>
      <c r="E34" s="4">
        <f t="shared" si="0"/>
        <v>84</v>
      </c>
    </row>
    <row r="35" ht="15">
      <c r="B35" s="5" t="s">
        <v>3</v>
      </c>
      <c r="C35">
        <v>1</v>
      </c>
      <c r="D35" s="7">
        <v>50</v>
      </c>
      <c r="E35" s="4">
        <f t="shared" si="0"/>
        <v>50</v>
      </c>
    </row>
    <row r="36" ht="15">
      <c r="B36" s="5" t="s">
        <v>3</v>
      </c>
      <c r="C36">
        <v>1</v>
      </c>
      <c r="D36" s="7">
        <v>43</v>
      </c>
      <c r="E36" s="4">
        <f t="shared" si="0"/>
        <v>43</v>
      </c>
    </row>
    <row r="37" ht="15">
      <c r="B37" s="5" t="s">
        <v>12</v>
      </c>
      <c r="C37">
        <v>2</v>
      </c>
      <c r="D37" s="7">
        <v>20</v>
      </c>
      <c r="E37" s="4">
        <f t="shared" si="0"/>
        <v>40</v>
      </c>
    </row>
    <row r="38" ht="15">
      <c r="B38" s="5" t="s">
        <v>3</v>
      </c>
      <c r="C38">
        <v>1</v>
      </c>
      <c r="D38" s="7">
        <v>50</v>
      </c>
      <c r="E38" s="4">
        <f t="shared" si="0"/>
        <v>50</v>
      </c>
    </row>
    <row r="39" ht="15">
      <c r="B39" s="5" t="s">
        <v>3</v>
      </c>
      <c r="C39">
        <v>1</v>
      </c>
      <c r="D39" s="7">
        <v>50</v>
      </c>
      <c r="E39" s="4">
        <f t="shared" si="0"/>
        <v>50</v>
      </c>
    </row>
    <row r="40" ht="15">
      <c r="B40" s="5" t="s">
        <v>3</v>
      </c>
      <c r="C40">
        <v>1</v>
      </c>
      <c r="D40" s="7">
        <v>169</v>
      </c>
      <c r="E40" s="4">
        <f t="shared" si="0"/>
        <v>169</v>
      </c>
    </row>
    <row r="41" ht="15">
      <c r="B41" s="5" t="s">
        <v>13</v>
      </c>
      <c r="C41">
        <v>4</v>
      </c>
      <c r="D41" s="7">
        <v>157</v>
      </c>
      <c r="E41" s="4">
        <f t="shared" si="0"/>
        <v>628</v>
      </c>
    </row>
    <row r="42" ht="15">
      <c r="B42" s="5" t="s">
        <v>3</v>
      </c>
      <c r="C42">
        <v>1</v>
      </c>
      <c r="D42" s="7">
        <v>218</v>
      </c>
      <c r="E42" s="4">
        <f t="shared" si="0"/>
        <v>218</v>
      </c>
    </row>
    <row r="43" ht="15">
      <c r="B43" s="5" t="s">
        <v>3</v>
      </c>
      <c r="C43">
        <v>1</v>
      </c>
      <c r="D43" s="7">
        <v>4000</v>
      </c>
      <c r="E43" s="4">
        <f t="shared" si="0"/>
        <v>4000</v>
      </c>
    </row>
    <row r="44" ht="15">
      <c r="B44" s="5" t="s">
        <v>9</v>
      </c>
      <c r="C44">
        <v>1</v>
      </c>
      <c r="D44" s="7">
        <v>2000</v>
      </c>
      <c r="E44" s="4">
        <f t="shared" si="0"/>
        <v>2000</v>
      </c>
    </row>
    <row r="45" ht="15">
      <c r="B45" s="5" t="s">
        <v>9</v>
      </c>
      <c r="C45">
        <v>1</v>
      </c>
      <c r="D45" s="6">
        <v>1000</v>
      </c>
      <c r="E45" s="4">
        <f t="shared" si="0"/>
        <v>1000</v>
      </c>
    </row>
    <row r="46" ht="15">
      <c r="B46" s="5" t="s">
        <v>9</v>
      </c>
      <c r="C46">
        <v>1</v>
      </c>
      <c r="D46" s="6">
        <v>1000</v>
      </c>
      <c r="E46" s="4">
        <f t="shared" si="0"/>
        <v>1000</v>
      </c>
    </row>
    <row r="47">
      <c r="E47">
        <f>SUM(E18:E46)</f>
        <v>51046.129999999997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9" zoomScale="85" workbookViewId="0">
      <selection activeCell="I8" activeCellId="0" sqref="I8"/>
    </sheetView>
  </sheetViews>
  <sheetFormatPr defaultRowHeight="14.4"/>
  <cols>
    <col min="1" max="8" style="8" width="8.88671875"/>
    <col bestFit="1" customWidth="1" min="9" max="9" style="8" width="12.6640625"/>
    <col min="10" max="16384" style="8" width="8.88671875"/>
  </cols>
  <sheetData>
    <row r="2">
      <c r="A2" s="8" t="s">
        <v>14</v>
      </c>
      <c r="B2" s="8">
        <v>0.12</v>
      </c>
    </row>
    <row r="3">
      <c r="A3" s="8" t="s">
        <v>15</v>
      </c>
      <c r="B3" s="9">
        <v>0.001</v>
      </c>
    </row>
    <row r="4">
      <c r="A4" s="8" t="s">
        <v>16</v>
      </c>
      <c r="B4" s="8">
        <v>1000</v>
      </c>
    </row>
    <row r="7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8" t="s">
        <v>23</v>
      </c>
      <c r="H7" s="8" t="s">
        <v>24</v>
      </c>
      <c r="I7" s="8" t="s">
        <v>25</v>
      </c>
    </row>
    <row r="8">
      <c r="A8" s="8">
        <v>10</v>
      </c>
      <c r="B8" s="8">
        <v>-0.0089999999999999993</v>
      </c>
      <c r="C8" s="8">
        <v>0.0040000000000000001</v>
      </c>
      <c r="D8" s="8">
        <v>-0.0030000000000000001</v>
      </c>
      <c r="E8" s="8">
        <f t="shared" ref="E8:E25" si="3">A8/60</f>
        <v>0.16666666666666666</v>
      </c>
      <c r="F8" s="8">
        <f t="shared" ref="F8:F25" si="4">E8*2*PI()</f>
        <v>1.0471975511965976</v>
      </c>
      <c r="G8" s="8">
        <f t="shared" ref="G8:G25" si="5">D8*F8</f>
        <v>-0.0031415926535897929</v>
      </c>
      <c r="H8" s="9">
        <f>E8*($B$2^2)*$B$4/$B$3</f>
        <v>2400</v>
      </c>
      <c r="I8" s="8">
        <f t="shared" ref="I8:I25" si="6">G8/($B$4*((E8)^3)*(($B$2)^5))</f>
        <v>-27.270769562411399</v>
      </c>
    </row>
    <row r="9">
      <c r="A9" s="8">
        <v>20</v>
      </c>
      <c r="B9" s="8">
        <v>-0.0080000000000000002</v>
      </c>
      <c r="C9" s="8">
        <v>0.0050000000000000001</v>
      </c>
      <c r="D9" s="8">
        <v>-0.002</v>
      </c>
      <c r="E9" s="8">
        <f t="shared" si="3"/>
        <v>0.33333333333333331</v>
      </c>
      <c r="F9" s="8">
        <f t="shared" si="4"/>
        <v>2.0943951023931953</v>
      </c>
      <c r="G9" s="8">
        <f t="shared" si="5"/>
        <v>-0.0041887902047863905</v>
      </c>
      <c r="H9" s="9">
        <f t="shared" ref="H9:H25" si="7">$B$4*(($B$2)^2)*E9/($B$3)</f>
        <v>4800</v>
      </c>
      <c r="I9" s="8">
        <f t="shared" si="6"/>
        <v>-4.5451282604018992</v>
      </c>
    </row>
    <row r="10">
      <c r="A10" s="8">
        <v>30</v>
      </c>
      <c r="B10" s="8">
        <v>-0.0070000000000000001</v>
      </c>
      <c r="C10" s="8">
        <v>0.0070000000000000001</v>
      </c>
      <c r="D10" s="9">
        <v>9.0740000000000002e-05</v>
      </c>
      <c r="E10" s="8">
        <f t="shared" si="3"/>
        <v>0.5</v>
      </c>
      <c r="F10" s="8">
        <f t="shared" si="4"/>
        <v>3.1415926535897931</v>
      </c>
      <c r="G10" s="8">
        <f t="shared" si="5"/>
        <v>0.00028506811738673784</v>
      </c>
      <c r="H10" s="9">
        <f t="shared" si="7"/>
        <v>7200</v>
      </c>
      <c r="I10" s="8">
        <f t="shared" si="6"/>
        <v>0.091649986299748548</v>
      </c>
    </row>
    <row r="11">
      <c r="A11" s="8">
        <v>40</v>
      </c>
      <c r="B11" s="8">
        <v>-0.0050000000000000001</v>
      </c>
      <c r="C11" s="8">
        <v>0.0089999999999999993</v>
      </c>
      <c r="D11" s="8">
        <v>0.002</v>
      </c>
      <c r="E11" s="8">
        <f t="shared" si="3"/>
        <v>0.66666666666666663</v>
      </c>
      <c r="F11" s="8">
        <f t="shared" si="4"/>
        <v>4.1887902047863905</v>
      </c>
      <c r="G11" s="8">
        <f t="shared" si="5"/>
        <v>0.008377580409572781</v>
      </c>
      <c r="H11" s="9">
        <f t="shared" si="7"/>
        <v>9600</v>
      </c>
      <c r="I11" s="8">
        <f t="shared" si="6"/>
        <v>1.1362820651004748</v>
      </c>
    </row>
    <row r="12">
      <c r="A12" s="8">
        <v>50</v>
      </c>
      <c r="B12" s="8">
        <v>-0.002</v>
      </c>
      <c r="C12" s="8">
        <v>0.012</v>
      </c>
      <c r="D12" s="8">
        <v>0.0040000000000000001</v>
      </c>
      <c r="E12" s="8">
        <f t="shared" si="3"/>
        <v>0.83333333333333337</v>
      </c>
      <c r="F12" s="8">
        <f t="shared" si="4"/>
        <v>5.2359877559829888</v>
      </c>
      <c r="G12" s="8">
        <f t="shared" si="5"/>
        <v>0.020943951023931956</v>
      </c>
      <c r="H12" s="9">
        <f t="shared" si="7"/>
        <v>12000</v>
      </c>
      <c r="I12" s="8">
        <f t="shared" si="6"/>
        <v>1.4544410433286079</v>
      </c>
    </row>
    <row r="13">
      <c r="A13" s="8">
        <v>60</v>
      </c>
      <c r="B13" s="9">
        <v>0.00041090000000000001</v>
      </c>
      <c r="C13" s="8">
        <v>0.014999999999999999</v>
      </c>
      <c r="D13" s="8">
        <v>0.0080000000000000002</v>
      </c>
      <c r="E13" s="8">
        <f t="shared" si="3"/>
        <v>1</v>
      </c>
      <c r="F13" s="8">
        <f t="shared" si="4"/>
        <v>6.2831853071795862</v>
      </c>
      <c r="G13" s="8">
        <f t="shared" si="5"/>
        <v>0.050265482457436693</v>
      </c>
      <c r="H13" s="9">
        <f t="shared" si="7"/>
        <v>14400</v>
      </c>
      <c r="I13" s="8">
        <f t="shared" si="6"/>
        <v>2.0200570046230668</v>
      </c>
    </row>
    <row r="14">
      <c r="A14" s="8">
        <v>70</v>
      </c>
      <c r="B14" s="8">
        <v>0.0040000000000000001</v>
      </c>
      <c r="C14" s="8">
        <v>0.019</v>
      </c>
      <c r="D14" s="8">
        <v>0.010999999999999999</v>
      </c>
      <c r="E14" s="8">
        <f t="shared" si="3"/>
        <v>1.1666666666666667</v>
      </c>
      <c r="F14" s="8">
        <f t="shared" si="4"/>
        <v>7.3303828583761845</v>
      </c>
      <c r="G14" s="8">
        <f t="shared" si="5"/>
        <v>0.080634211442138032</v>
      </c>
      <c r="H14" s="9">
        <f t="shared" si="7"/>
        <v>16800</v>
      </c>
      <c r="I14" s="8">
        <f t="shared" si="6"/>
        <v>2.0406698312008529</v>
      </c>
    </row>
    <row r="15">
      <c r="A15" s="8">
        <v>80</v>
      </c>
      <c r="B15" s="8">
        <v>0.0070000000000000001</v>
      </c>
      <c r="C15" s="8">
        <v>0.024</v>
      </c>
      <c r="D15" s="8">
        <v>0.014999999999999999</v>
      </c>
      <c r="E15" s="8">
        <f t="shared" si="3"/>
        <v>1.3333333333333333</v>
      </c>
      <c r="F15" s="8">
        <f t="shared" si="4"/>
        <v>8.3775804095727811</v>
      </c>
      <c r="G15" s="8">
        <f t="shared" si="5"/>
        <v>0.12566370614359171</v>
      </c>
      <c r="H15" s="9">
        <f t="shared" si="7"/>
        <v>19200</v>
      </c>
      <c r="I15" s="8">
        <f t="shared" si="6"/>
        <v>2.1305288720633904</v>
      </c>
    </row>
    <row r="16">
      <c r="A16" s="8">
        <v>90</v>
      </c>
      <c r="B16" s="8">
        <v>0.012</v>
      </c>
      <c r="C16" s="8">
        <v>0.029000000000000001</v>
      </c>
      <c r="D16" s="8">
        <v>0.021000000000000001</v>
      </c>
      <c r="E16" s="8">
        <f t="shared" si="3"/>
        <v>1.5</v>
      </c>
      <c r="F16" s="8">
        <f t="shared" si="4"/>
        <v>9.4247779607693793</v>
      </c>
      <c r="G16" s="8">
        <f t="shared" si="5"/>
        <v>0.19792033717615698</v>
      </c>
      <c r="H16" s="9">
        <f t="shared" si="7"/>
        <v>21600</v>
      </c>
      <c r="I16" s="8">
        <f t="shared" si="6"/>
        <v>2.3567331720602445</v>
      </c>
    </row>
    <row r="17">
      <c r="A17" s="8">
        <v>100</v>
      </c>
      <c r="B17" s="8">
        <v>0.017000000000000001</v>
      </c>
      <c r="C17" s="8">
        <v>0.034000000000000002</v>
      </c>
      <c r="D17" s="8">
        <v>0.025999999999999999</v>
      </c>
      <c r="E17" s="8">
        <f t="shared" si="3"/>
        <v>1.6666666666666667</v>
      </c>
      <c r="F17" s="8">
        <f t="shared" si="4"/>
        <v>10.471975511965978</v>
      </c>
      <c r="G17" s="8">
        <f t="shared" si="5"/>
        <v>0.2722713633111154</v>
      </c>
      <c r="H17" s="9">
        <f t="shared" si="7"/>
        <v>24000</v>
      </c>
      <c r="I17" s="8">
        <f t="shared" si="6"/>
        <v>2.3634666954089876</v>
      </c>
    </row>
    <row r="18">
      <c r="A18" s="8">
        <v>110</v>
      </c>
      <c r="B18" s="8">
        <v>0.024</v>
      </c>
      <c r="C18" s="8">
        <v>0.042000000000000003</v>
      </c>
      <c r="D18" s="8">
        <v>0.032000000000000001</v>
      </c>
      <c r="E18" s="8">
        <f t="shared" si="3"/>
        <v>1.8333333333333333</v>
      </c>
      <c r="F18" s="8">
        <f t="shared" si="4"/>
        <v>11.519173063162574</v>
      </c>
      <c r="G18" s="8">
        <f t="shared" si="5"/>
        <v>0.36861353802120239</v>
      </c>
      <c r="H18" s="9">
        <f t="shared" si="7"/>
        <v>26399.999999999996</v>
      </c>
      <c r="I18" s="8">
        <f t="shared" si="6"/>
        <v>2.4040347823613359</v>
      </c>
    </row>
    <row r="19">
      <c r="A19" s="8">
        <v>120</v>
      </c>
      <c r="B19" s="8">
        <v>0.029000000000000001</v>
      </c>
      <c r="C19" s="8">
        <v>0.10100000000000001</v>
      </c>
      <c r="D19" s="8">
        <v>0.039</v>
      </c>
      <c r="E19" s="8">
        <f t="shared" si="3"/>
        <v>2</v>
      </c>
      <c r="F19" s="8">
        <f t="shared" si="4"/>
        <v>12.566370614359172</v>
      </c>
      <c r="G19" s="8">
        <f t="shared" si="5"/>
        <v>0.49008845396000772</v>
      </c>
      <c r="H19" s="9">
        <f t="shared" si="7"/>
        <v>28800</v>
      </c>
      <c r="I19" s="8">
        <f t="shared" si="6"/>
        <v>2.4619444743843624</v>
      </c>
    </row>
    <row r="20">
      <c r="A20" s="8">
        <v>130</v>
      </c>
      <c r="B20" s="8">
        <v>0.035000000000000003</v>
      </c>
      <c r="C20" s="8">
        <v>0.058000000000000003</v>
      </c>
      <c r="D20" s="8">
        <v>0.045999999999999999</v>
      </c>
      <c r="E20" s="8">
        <f t="shared" si="3"/>
        <v>2.1666666666666665</v>
      </c>
      <c r="F20" s="8">
        <f t="shared" si="4"/>
        <v>13.613568165555769</v>
      </c>
      <c r="G20" s="8">
        <f t="shared" si="5"/>
        <v>0.62622413561556534</v>
      </c>
      <c r="H20" s="9">
        <f t="shared" si="7"/>
        <v>31200</v>
      </c>
      <c r="I20" s="8">
        <f t="shared" si="6"/>
        <v>2.474271005662573</v>
      </c>
    </row>
    <row r="21">
      <c r="A21" s="8">
        <v>140</v>
      </c>
      <c r="B21" s="8">
        <v>0.037999999999999999</v>
      </c>
      <c r="C21" s="8">
        <v>0.068000000000000005</v>
      </c>
      <c r="D21" s="8">
        <v>0.055</v>
      </c>
      <c r="E21" s="8">
        <f t="shared" si="3"/>
        <v>2.3333333333333335</v>
      </c>
      <c r="F21" s="8">
        <f t="shared" si="4"/>
        <v>14.660765716752369</v>
      </c>
      <c r="G21" s="8">
        <f t="shared" si="5"/>
        <v>0.80634211442138026</v>
      </c>
      <c r="H21" s="9">
        <f t="shared" si="7"/>
        <v>33600</v>
      </c>
      <c r="I21" s="8">
        <f t="shared" si="6"/>
        <v>2.5508372890010658</v>
      </c>
    </row>
    <row r="22">
      <c r="A22" s="8">
        <v>150</v>
      </c>
      <c r="B22" s="8">
        <v>0.050999999999999997</v>
      </c>
      <c r="C22" s="8">
        <v>0.076999999999999999</v>
      </c>
      <c r="D22" s="8">
        <v>0.063</v>
      </c>
      <c r="E22" s="8">
        <f t="shared" si="3"/>
        <v>2.5</v>
      </c>
      <c r="F22" s="8">
        <f t="shared" si="4"/>
        <v>15.707963267948966</v>
      </c>
      <c r="G22" s="8">
        <f t="shared" si="5"/>
        <v>0.98960168588078479</v>
      </c>
      <c r="H22" s="9">
        <f t="shared" si="7"/>
        <v>36000</v>
      </c>
      <c r="I22" s="8">
        <f t="shared" si="6"/>
        <v>2.5452718258250639</v>
      </c>
    </row>
    <row r="23">
      <c r="A23" s="8">
        <v>200</v>
      </c>
      <c r="B23" s="8">
        <v>0.091999999999999998</v>
      </c>
      <c r="C23" s="8">
        <v>0.14199999999999999</v>
      </c>
      <c r="D23" s="8">
        <v>0.113</v>
      </c>
      <c r="E23" s="8">
        <f t="shared" si="3"/>
        <v>3.3333333333333335</v>
      </c>
      <c r="F23" s="8">
        <f t="shared" si="4"/>
        <v>20.943951023931955</v>
      </c>
      <c r="G23" s="8">
        <f t="shared" si="5"/>
        <v>2.3666664657043111</v>
      </c>
      <c r="H23" s="9">
        <f t="shared" si="7"/>
        <v>48000</v>
      </c>
      <c r="I23" s="8">
        <f t="shared" si="6"/>
        <v>2.5679974671270736</v>
      </c>
    </row>
    <row r="24">
      <c r="A24" s="8">
        <v>250</v>
      </c>
      <c r="B24" s="8">
        <v>0.14299999999999999</v>
      </c>
      <c r="C24" s="8">
        <v>0.221</v>
      </c>
      <c r="D24" s="8">
        <v>0.17799999999999999</v>
      </c>
      <c r="E24" s="8">
        <f t="shared" si="3"/>
        <v>4.166666666666667</v>
      </c>
      <c r="F24" s="8">
        <f t="shared" si="4"/>
        <v>26.179938779914945</v>
      </c>
      <c r="G24" s="8">
        <f t="shared" si="5"/>
        <v>4.6600291028248604</v>
      </c>
      <c r="H24" s="9">
        <f t="shared" si="7"/>
        <v>60000.000000000007</v>
      </c>
      <c r="I24" s="8">
        <f t="shared" si="6"/>
        <v>2.5889050571249221</v>
      </c>
    </row>
    <row r="25">
      <c r="A25" s="8">
        <v>300</v>
      </c>
      <c r="B25" s="8">
        <v>0.20699999999999999</v>
      </c>
      <c r="C25" s="8">
        <v>0.29899999999999999</v>
      </c>
      <c r="D25" s="8">
        <v>0.254</v>
      </c>
      <c r="E25" s="8">
        <f t="shared" si="3"/>
        <v>5</v>
      </c>
      <c r="F25" s="8">
        <f t="shared" si="4"/>
        <v>31.415926535897931</v>
      </c>
      <c r="G25" s="8">
        <f t="shared" si="5"/>
        <v>7.9796453401180747</v>
      </c>
      <c r="H25" s="9">
        <f t="shared" si="7"/>
        <v>72000</v>
      </c>
      <c r="I25" s="8">
        <f t="shared" si="6"/>
        <v>2.5654723958712946</v>
      </c>
    </row>
    <row r="26">
      <c r="A26" s="8" t="s">
        <v>26</v>
      </c>
    </row>
    <row r="27">
      <c r="A27" s="10">
        <v>10</v>
      </c>
      <c r="D27" s="11">
        <v>0.00158198628891648</v>
      </c>
      <c r="E27" s="8">
        <f t="shared" ref="E27:E90" si="8">A27/60</f>
        <v>0.16666666666666666</v>
      </c>
      <c r="F27" s="8">
        <f t="shared" ref="F27:F90" si="9">E27*2*PI()</f>
        <v>1.0471975511965976</v>
      </c>
      <c r="G27" s="8">
        <f t="shared" ref="G27:G90" si="10">D27*F27</f>
        <v>0.001656652167779931</v>
      </c>
      <c r="H27" s="9">
        <f t="shared" ref="H27:H90" si="11">E27*($B$2^2)*$B$4/$B$3</f>
        <v>2400</v>
      </c>
      <c r="I27" s="8">
        <f t="shared" ref="I27:I90" si="12">G27/($B$4*((E27)^3)*(($B$2)^5))</f>
        <v>14.380661178645235</v>
      </c>
      <c r="J27" s="8">
        <f t="shared" ref="J27:J56" si="13">I27*2</f>
        <v>28.761322357290471</v>
      </c>
    </row>
    <row r="28">
      <c r="A28" s="10">
        <v>20</v>
      </c>
      <c r="D28" s="11">
        <v>0.00193504026359162</v>
      </c>
      <c r="E28" s="8">
        <f t="shared" si="8"/>
        <v>0.33333333333333331</v>
      </c>
      <c r="F28" s="8">
        <f t="shared" si="9"/>
        <v>2.0943951023931953</v>
      </c>
      <c r="G28" s="8">
        <f t="shared" si="10"/>
        <v>0.0040527388509999261</v>
      </c>
      <c r="H28" s="9">
        <f t="shared" si="11"/>
        <v>4800</v>
      </c>
      <c r="I28" s="8">
        <f t="shared" si="12"/>
        <v>4.3975030935329062</v>
      </c>
      <c r="J28" s="8">
        <f t="shared" si="13"/>
        <v>8.7950061870658125</v>
      </c>
    </row>
    <row r="29">
      <c r="A29" s="10">
        <v>30</v>
      </c>
      <c r="D29" s="11">
        <v>0.0032760582804198602</v>
      </c>
      <c r="E29" s="8">
        <f t="shared" si="8"/>
        <v>0.5</v>
      </c>
      <c r="F29" s="8">
        <f t="shared" si="9"/>
        <v>3.1415926535897931</v>
      </c>
      <c r="G29" s="8">
        <f t="shared" si="10"/>
        <v>0.010292040626499042</v>
      </c>
      <c r="H29" s="9">
        <f t="shared" si="11"/>
        <v>7200</v>
      </c>
      <c r="I29" s="8">
        <f t="shared" si="12"/>
        <v>3.3089122384577685</v>
      </c>
      <c r="J29" s="8">
        <f t="shared" si="13"/>
        <v>6.617824476915537</v>
      </c>
    </row>
    <row r="30">
      <c r="A30" s="10">
        <v>40</v>
      </c>
      <c r="D30" s="11">
        <v>0.0050629434490018404</v>
      </c>
      <c r="E30" s="8">
        <f t="shared" si="8"/>
        <v>0.66666666666666663</v>
      </c>
      <c r="F30" s="8">
        <f t="shared" si="9"/>
        <v>4.1887902047863905</v>
      </c>
      <c r="G30" s="8">
        <f t="shared" si="10"/>
        <v>0.021207607926566334</v>
      </c>
      <c r="H30" s="9">
        <f t="shared" si="11"/>
        <v>9600</v>
      </c>
      <c r="I30" s="8">
        <f t="shared" si="12"/>
        <v>2.876465918859366</v>
      </c>
      <c r="J30" s="8">
        <f t="shared" si="13"/>
        <v>5.752931837718732</v>
      </c>
    </row>
    <row r="31">
      <c r="A31" s="10">
        <v>50</v>
      </c>
      <c r="D31" s="11">
        <v>0.0075411399176176603</v>
      </c>
      <c r="E31" s="8">
        <f t="shared" si="8"/>
        <v>0.83333333333333337</v>
      </c>
      <c r="F31" s="8">
        <f t="shared" si="9"/>
        <v>5.2359877559829888</v>
      </c>
      <c r="G31" s="8">
        <f t="shared" si="10"/>
        <v>0.039485316274800633</v>
      </c>
      <c r="H31" s="9">
        <f t="shared" si="11"/>
        <v>12000</v>
      </c>
      <c r="I31" s="8">
        <f t="shared" si="12"/>
        <v>2.7420358524167106</v>
      </c>
      <c r="J31" s="8">
        <f t="shared" si="13"/>
        <v>5.4840717048334211</v>
      </c>
    </row>
    <row r="32">
      <c r="A32" s="10">
        <v>60</v>
      </c>
      <c r="D32" s="11">
        <v>0.0102995646001577</v>
      </c>
      <c r="E32" s="8">
        <f t="shared" si="8"/>
        <v>1</v>
      </c>
      <c r="F32" s="8">
        <f t="shared" si="9"/>
        <v>6.2831853071795862</v>
      </c>
      <c r="G32" s="8">
        <f t="shared" si="10"/>
        <v>0.064714072966057856</v>
      </c>
      <c r="H32" s="9">
        <f t="shared" si="11"/>
        <v>14400</v>
      </c>
      <c r="I32" s="8">
        <f t="shared" si="12"/>
        <v>2.6007134518895425</v>
      </c>
      <c r="J32" s="8">
        <f t="shared" si="13"/>
        <v>5.201426903779085</v>
      </c>
    </row>
    <row r="33">
      <c r="A33" s="10">
        <v>70</v>
      </c>
      <c r="D33" s="11">
        <v>0.013825342952078601</v>
      </c>
      <c r="E33" s="8">
        <f t="shared" si="8"/>
        <v>1.1666666666666667</v>
      </c>
      <c r="F33" s="8">
        <f t="shared" si="9"/>
        <v>7.3303828583761845</v>
      </c>
      <c r="G33" s="8">
        <f t="shared" si="10"/>
        <v>0.10134505698708897</v>
      </c>
      <c r="H33" s="9">
        <f t="shared" si="11"/>
        <v>16800</v>
      </c>
      <c r="I33" s="8">
        <f t="shared" si="12"/>
        <v>2.5648145698465576</v>
      </c>
      <c r="J33" s="8">
        <f t="shared" si="13"/>
        <v>5.1296291396931153</v>
      </c>
    </row>
    <row r="34">
      <c r="A34" s="10">
        <v>80</v>
      </c>
      <c r="D34" s="11">
        <v>0.017559850312071901</v>
      </c>
      <c r="E34" s="8">
        <f t="shared" si="8"/>
        <v>1.3333333333333333</v>
      </c>
      <c r="F34" s="8">
        <f t="shared" si="9"/>
        <v>8.3775804095727811</v>
      </c>
      <c r="G34" s="8">
        <f t="shared" si="10"/>
        <v>0.14710905796944404</v>
      </c>
      <c r="H34" s="9">
        <f t="shared" si="11"/>
        <v>19200</v>
      </c>
      <c r="I34" s="8">
        <f t="shared" si="12"/>
        <v>2.4941178719320347</v>
      </c>
      <c r="J34" s="8">
        <f t="shared" si="13"/>
        <v>4.9882357438640694</v>
      </c>
    </row>
    <row r="35">
      <c r="A35" s="10">
        <v>90</v>
      </c>
      <c r="D35" s="11">
        <v>0.020702522773183501</v>
      </c>
      <c r="E35" s="8">
        <f t="shared" si="8"/>
        <v>1.5</v>
      </c>
      <c r="F35" s="8">
        <f t="shared" si="9"/>
        <v>9.4247779607693793</v>
      </c>
      <c r="G35" s="8">
        <f t="shared" si="10"/>
        <v>0.19511668036502602</v>
      </c>
      <c r="H35" s="9">
        <f t="shared" si="11"/>
        <v>21600</v>
      </c>
      <c r="I35" s="8">
        <f t="shared" si="12"/>
        <v>2.3233486745187713</v>
      </c>
      <c r="J35" s="8">
        <f t="shared" si="13"/>
        <v>4.6466973490375425</v>
      </c>
    </row>
    <row r="36">
      <c r="A36" s="10">
        <v>100</v>
      </c>
      <c r="D36" s="11">
        <v>0.027122857988690199</v>
      </c>
      <c r="E36" s="8">
        <f t="shared" si="8"/>
        <v>1.6666666666666667</v>
      </c>
      <c r="F36" s="8">
        <f t="shared" si="9"/>
        <v>10.471975511965978</v>
      </c>
      <c r="G36" s="8">
        <f t="shared" si="10"/>
        <v>0.28402990467209455</v>
      </c>
      <c r="H36" s="9">
        <f t="shared" si="11"/>
        <v>24000</v>
      </c>
      <c r="I36" s="8">
        <f t="shared" si="12"/>
        <v>2.4655373669452652</v>
      </c>
      <c r="J36" s="8">
        <f t="shared" si="13"/>
        <v>4.9310747338905303</v>
      </c>
    </row>
    <row r="37">
      <c r="A37" s="10">
        <v>110</v>
      </c>
      <c r="D37" s="11">
        <v>0.0298665488884759</v>
      </c>
      <c r="E37" s="8">
        <f t="shared" si="8"/>
        <v>1.8333333333333333</v>
      </c>
      <c r="F37" s="8">
        <f t="shared" si="9"/>
        <v>11.519173063162574</v>
      </c>
      <c r="G37" s="8">
        <f t="shared" si="10"/>
        <v>0.34403794544575972</v>
      </c>
      <c r="H37" s="9">
        <f t="shared" si="11"/>
        <v>26399.999999999996</v>
      </c>
      <c r="I37" s="8">
        <f t="shared" si="12"/>
        <v>2.2437569486559799</v>
      </c>
      <c r="J37" s="8">
        <f t="shared" si="13"/>
        <v>4.4875138973119597</v>
      </c>
    </row>
    <row r="38">
      <c r="A38" s="10">
        <v>120</v>
      </c>
      <c r="D38" s="11">
        <v>0.037686399801886199</v>
      </c>
      <c r="E38" s="8">
        <f t="shared" si="8"/>
        <v>2</v>
      </c>
      <c r="F38" s="8">
        <f t="shared" si="9"/>
        <v>12.566370614359172</v>
      </c>
      <c r="G38" s="8">
        <f t="shared" si="10"/>
        <v>0.47358126703141407</v>
      </c>
      <c r="H38" s="9">
        <f t="shared" si="11"/>
        <v>28800</v>
      </c>
      <c r="I38" s="8">
        <f t="shared" si="12"/>
        <v>2.3790211218382993</v>
      </c>
      <c r="J38" s="8">
        <f t="shared" si="13"/>
        <v>4.7580422436765986</v>
      </c>
    </row>
    <row r="39">
      <c r="A39" s="10">
        <v>130</v>
      </c>
      <c r="D39" s="11">
        <v>0.042883168738977497</v>
      </c>
      <c r="E39" s="8">
        <f t="shared" si="8"/>
        <v>2.1666666666666665</v>
      </c>
      <c r="F39" s="8">
        <f t="shared" si="9"/>
        <v>13.613568165555769</v>
      </c>
      <c r="G39" s="8">
        <f t="shared" si="10"/>
        <v>0.5837929407831004</v>
      </c>
      <c r="H39" s="9">
        <f t="shared" si="11"/>
        <v>31200</v>
      </c>
      <c r="I39" s="8">
        <f t="shared" si="12"/>
        <v>2.3066213269953839</v>
      </c>
      <c r="J39" s="8">
        <f t="shared" si="13"/>
        <v>4.6132426539907678</v>
      </c>
    </row>
    <row r="40">
      <c r="A40" s="10">
        <v>140</v>
      </c>
      <c r="D40" s="11">
        <v>0.050956434081315401</v>
      </c>
      <c r="E40" s="8">
        <f t="shared" si="8"/>
        <v>2.3333333333333335</v>
      </c>
      <c r="F40" s="8">
        <f t="shared" si="9"/>
        <v>14.660765716752369</v>
      </c>
      <c r="G40" s="8">
        <f t="shared" si="10"/>
        <v>0.74706034182730086</v>
      </c>
      <c r="H40" s="9">
        <f t="shared" si="11"/>
        <v>33600</v>
      </c>
      <c r="I40" s="8">
        <f t="shared" si="12"/>
        <v>2.3633013121662563</v>
      </c>
      <c r="J40" s="8">
        <f t="shared" si="13"/>
        <v>4.7266026243325125</v>
      </c>
    </row>
    <row r="41">
      <c r="A41" s="10">
        <v>150</v>
      </c>
      <c r="D41" s="11">
        <v>0.059111327578088603</v>
      </c>
      <c r="E41" s="8">
        <f t="shared" si="8"/>
        <v>2.5</v>
      </c>
      <c r="F41" s="8">
        <f t="shared" si="9"/>
        <v>15.707963267948966</v>
      </c>
      <c r="G41" s="8">
        <f t="shared" si="10"/>
        <v>0.92851856231631447</v>
      </c>
      <c r="H41" s="9">
        <f t="shared" si="11"/>
        <v>36000</v>
      </c>
      <c r="I41" s="8">
        <f t="shared" si="12"/>
        <v>2.3881650265337306</v>
      </c>
      <c r="J41" s="8">
        <f t="shared" si="13"/>
        <v>4.7763300530674613</v>
      </c>
    </row>
    <row r="42">
      <c r="A42" s="10">
        <v>160</v>
      </c>
      <c r="D42" s="11">
        <v>0.064937583134761903</v>
      </c>
      <c r="E42" s="8">
        <f t="shared" si="8"/>
        <v>2.6666666666666665</v>
      </c>
      <c r="F42" s="8">
        <f t="shared" si="9"/>
        <v>16.755160819145562</v>
      </c>
      <c r="G42" s="8">
        <f t="shared" si="10"/>
        <v>1.0880396486295703</v>
      </c>
      <c r="H42" s="9">
        <f t="shared" si="11"/>
        <v>38400</v>
      </c>
      <c r="I42" s="8">
        <f t="shared" si="12"/>
        <v>2.3058565958437822</v>
      </c>
      <c r="J42" s="8">
        <f t="shared" si="13"/>
        <v>4.6117131916875644</v>
      </c>
    </row>
    <row r="43">
      <c r="A43" s="10">
        <v>170</v>
      </c>
      <c r="D43" s="11">
        <v>0.074005429256881097</v>
      </c>
      <c r="E43" s="8">
        <f t="shared" si="8"/>
        <v>2.8333333333333335</v>
      </c>
      <c r="F43" s="8">
        <f t="shared" si="9"/>
        <v>17.802358370342162</v>
      </c>
      <c r="G43" s="8">
        <f t="shared" si="10"/>
        <v>1.3174711729820019</v>
      </c>
      <c r="H43" s="9">
        <f t="shared" si="11"/>
        <v>40800</v>
      </c>
      <c r="I43" s="8">
        <f t="shared" si="12"/>
        <v>2.3277797089178116</v>
      </c>
      <c r="J43" s="8">
        <f t="shared" si="13"/>
        <v>4.6555594178356232</v>
      </c>
    </row>
    <row r="44">
      <c r="A44" s="10">
        <v>180</v>
      </c>
      <c r="D44" s="11">
        <v>0.0826300725789237</v>
      </c>
      <c r="E44" s="8">
        <f t="shared" si="8"/>
        <v>3</v>
      </c>
      <c r="F44" s="8">
        <f t="shared" si="9"/>
        <v>18.849555921538759</v>
      </c>
      <c r="G44" s="8">
        <f t="shared" si="10"/>
        <v>1.5575401738772285</v>
      </c>
      <c r="H44" s="9">
        <f t="shared" si="11"/>
        <v>43200</v>
      </c>
      <c r="I44" s="8">
        <f t="shared" si="12"/>
        <v>2.3182980125773223</v>
      </c>
      <c r="J44" s="8">
        <f t="shared" si="13"/>
        <v>4.6365960251546445</v>
      </c>
    </row>
    <row r="45">
      <c r="A45" s="10">
        <v>190</v>
      </c>
      <c r="D45" s="11">
        <v>0.090049710649846695</v>
      </c>
      <c r="E45" s="8">
        <f t="shared" si="8"/>
        <v>3.1666666666666665</v>
      </c>
      <c r="F45" s="8">
        <f t="shared" si="9"/>
        <v>19.896753472735355</v>
      </c>
      <c r="G45" s="8">
        <f t="shared" si="10"/>
        <v>1.7916968930911512</v>
      </c>
      <c r="H45" s="9">
        <f t="shared" si="11"/>
        <v>45599.999999999993</v>
      </c>
      <c r="I45" s="8">
        <f t="shared" si="12"/>
        <v>2.2675206909453305</v>
      </c>
      <c r="J45" s="8">
        <f t="shared" si="13"/>
        <v>4.535041381890661</v>
      </c>
    </row>
    <row r="46">
      <c r="A46" s="10">
        <v>200</v>
      </c>
      <c r="D46" s="11">
        <v>0.099927507479482397</v>
      </c>
      <c r="E46" s="8">
        <f t="shared" si="8"/>
        <v>3.3333333333333335</v>
      </c>
      <c r="F46" s="8">
        <f t="shared" si="9"/>
        <v>20.943951023931955</v>
      </c>
      <c r="G46" s="8">
        <f t="shared" si="10"/>
        <v>2.0928768225938734</v>
      </c>
      <c r="H46" s="9">
        <f t="shared" si="11"/>
        <v>48000</v>
      </c>
      <c r="I46" s="8">
        <f t="shared" si="12"/>
        <v>2.2709166911825882</v>
      </c>
      <c r="J46" s="8">
        <f t="shared" si="13"/>
        <v>4.5418333823651764</v>
      </c>
    </row>
    <row r="47">
      <c r="A47" s="10">
        <v>210</v>
      </c>
      <c r="D47" s="11">
        <v>0.112420540162165</v>
      </c>
      <c r="E47" s="8">
        <f t="shared" si="8"/>
        <v>3.5</v>
      </c>
      <c r="F47" s="8">
        <f t="shared" si="9"/>
        <v>21.991148575128552</v>
      </c>
      <c r="G47" s="8">
        <f t="shared" si="10"/>
        <v>2.4722568016023772</v>
      </c>
      <c r="H47" s="9">
        <f t="shared" si="11"/>
        <v>50400</v>
      </c>
      <c r="I47" s="8">
        <f t="shared" si="12"/>
        <v>2.3173050981437777</v>
      </c>
      <c r="J47" s="8">
        <f t="shared" si="13"/>
        <v>4.6346101962875554</v>
      </c>
    </row>
    <row r="48">
      <c r="A48" s="10">
        <v>220</v>
      </c>
      <c r="D48" s="11">
        <v>0.121964690910754</v>
      </c>
      <c r="E48" s="8">
        <f t="shared" si="8"/>
        <v>3.6666666666666665</v>
      </c>
      <c r="F48" s="8">
        <f t="shared" si="9"/>
        <v>23.038346126325148</v>
      </c>
      <c r="G48" s="8">
        <f t="shared" si="10"/>
        <v>2.8098647643922137</v>
      </c>
      <c r="H48" s="9">
        <f t="shared" si="11"/>
        <v>52799.999999999993</v>
      </c>
      <c r="I48" s="8">
        <f t="shared" si="12"/>
        <v>2.2906824935109538</v>
      </c>
      <c r="J48" s="8">
        <f t="shared" si="13"/>
        <v>4.5813649870219075</v>
      </c>
    </row>
    <row r="49">
      <c r="A49" s="10">
        <v>230</v>
      </c>
      <c r="D49" s="11">
        <v>0.13266638157730501</v>
      </c>
      <c r="E49" s="8">
        <f t="shared" si="8"/>
        <v>3.8333333333333335</v>
      </c>
      <c r="F49" s="8">
        <f t="shared" si="9"/>
        <v>24.085543677521748</v>
      </c>
      <c r="G49" s="8">
        <f t="shared" si="10"/>
        <v>3.1953419280189466</v>
      </c>
      <c r="H49" s="9">
        <f t="shared" si="11"/>
        <v>55199.999999999993</v>
      </c>
      <c r="I49" s="8">
        <f t="shared" si="12"/>
        <v>2.2797191686664307</v>
      </c>
      <c r="J49" s="8">
        <f t="shared" si="13"/>
        <v>4.5594383373328613</v>
      </c>
    </row>
    <row r="50">
      <c r="A50" s="10">
        <v>240</v>
      </c>
      <c r="D50" s="11">
        <v>0.15122209333272499</v>
      </c>
      <c r="E50" s="8">
        <f t="shared" si="8"/>
        <v>4</v>
      </c>
      <c r="F50" s="8">
        <f t="shared" si="9"/>
        <v>25.132741228718345</v>
      </c>
      <c r="G50" s="8">
        <f t="shared" si="10"/>
        <v>3.8006257397964709</v>
      </c>
      <c r="H50" s="9">
        <f t="shared" si="11"/>
        <v>57600</v>
      </c>
      <c r="I50" s="8">
        <f t="shared" si="12"/>
        <v>2.386541006957299</v>
      </c>
      <c r="J50" s="8">
        <f t="shared" si="13"/>
        <v>4.773082013914598</v>
      </c>
    </row>
    <row r="51">
      <c r="A51" s="10">
        <v>250</v>
      </c>
      <c r="D51" s="11">
        <v>0.16398546403801101</v>
      </c>
      <c r="E51" s="8">
        <f t="shared" si="8"/>
        <v>4.166666666666667</v>
      </c>
      <c r="F51" s="8">
        <f t="shared" si="9"/>
        <v>26.179938779914945</v>
      </c>
      <c r="G51" s="8">
        <f t="shared" si="10"/>
        <v>4.2931294093110717</v>
      </c>
      <c r="H51" s="9">
        <f t="shared" si="11"/>
        <v>60000.000000000007</v>
      </c>
      <c r="I51" s="8">
        <f t="shared" si="12"/>
        <v>2.3850718940617059</v>
      </c>
      <c r="J51" s="8">
        <f t="shared" si="13"/>
        <v>4.7701437881234119</v>
      </c>
      <c r="L51" s="8">
        <f>AVERAGE(I34:I56)</f>
        <v>2.3379504850704778</v>
      </c>
    </row>
    <row r="52">
      <c r="A52" s="10">
        <v>260</v>
      </c>
      <c r="D52" s="11">
        <v>0.17046962612488201</v>
      </c>
      <c r="E52" s="8">
        <f t="shared" si="8"/>
        <v>4.333333333333333</v>
      </c>
      <c r="F52" s="8">
        <f t="shared" si="9"/>
        <v>27.227136331111538</v>
      </c>
      <c r="G52" s="8">
        <f t="shared" si="10"/>
        <v>4.6413997508157756</v>
      </c>
      <c r="H52" s="9">
        <f t="shared" si="11"/>
        <v>62400</v>
      </c>
      <c r="I52" s="8">
        <f t="shared" si="12"/>
        <v>2.2923263764507316</v>
      </c>
      <c r="J52" s="8">
        <f t="shared" si="13"/>
        <v>4.5846527529014631</v>
      </c>
    </row>
    <row r="53">
      <c r="A53" s="10">
        <v>270</v>
      </c>
      <c r="D53" s="11">
        <v>0.18050836339882501</v>
      </c>
      <c r="E53" s="8">
        <f t="shared" si="8"/>
        <v>4.5</v>
      </c>
      <c r="F53" s="8">
        <f t="shared" si="9"/>
        <v>28.274333882308138</v>
      </c>
      <c r="G53" s="8">
        <f t="shared" si="10"/>
        <v>5.1037537352873876</v>
      </c>
      <c r="H53" s="9">
        <f t="shared" si="11"/>
        <v>64799.999999999993</v>
      </c>
      <c r="I53" s="8">
        <f t="shared" si="12"/>
        <v>2.2508468140545825</v>
      </c>
      <c r="J53" s="8">
        <f t="shared" si="13"/>
        <v>4.5016936281091651</v>
      </c>
    </row>
    <row r="54">
      <c r="A54" s="10">
        <v>280</v>
      </c>
      <c r="D54" s="11">
        <v>0.196394643619448</v>
      </c>
      <c r="E54" s="8">
        <f t="shared" si="8"/>
        <v>4.666666666666667</v>
      </c>
      <c r="F54" s="8">
        <f t="shared" si="9"/>
        <v>29.321531433504738</v>
      </c>
      <c r="G54" s="8">
        <f t="shared" si="10"/>
        <v>5.7585917162596054</v>
      </c>
      <c r="H54" s="9">
        <f t="shared" si="11"/>
        <v>67200</v>
      </c>
      <c r="I54" s="8">
        <f t="shared" si="12"/>
        <v>2.2771399104752872</v>
      </c>
      <c r="J54" s="8">
        <f t="shared" si="13"/>
        <v>4.5542798209505744</v>
      </c>
    </row>
    <row r="55">
      <c r="A55" s="10">
        <v>290</v>
      </c>
      <c r="D55" s="11">
        <v>0.21754666268608699</v>
      </c>
      <c r="E55" s="8">
        <f t="shared" si="8"/>
        <v>4.833333333333333</v>
      </c>
      <c r="F55" s="8">
        <f t="shared" si="9"/>
        <v>30.368728984701331</v>
      </c>
      <c r="G55" s="8">
        <f t="shared" si="10"/>
        <v>6.6066156406400136</v>
      </c>
      <c r="H55" s="9">
        <f t="shared" si="11"/>
        <v>69600</v>
      </c>
      <c r="I55" s="8">
        <f t="shared" si="12"/>
        <v>2.3514327812857401</v>
      </c>
      <c r="J55" s="8">
        <f t="shared" si="13"/>
        <v>4.7028655625714801</v>
      </c>
    </row>
    <row r="56">
      <c r="A56" s="10">
        <v>300</v>
      </c>
      <c r="D56" s="11">
        <v>0.246285551176917</v>
      </c>
      <c r="E56" s="8">
        <f t="shared" si="8"/>
        <v>5</v>
      </c>
      <c r="F56" s="8">
        <f t="shared" si="9"/>
        <v>31.415926535897931</v>
      </c>
      <c r="G56" s="8">
        <f t="shared" si="10"/>
        <v>7.7372887826271546</v>
      </c>
      <c r="H56" s="9">
        <f t="shared" si="11"/>
        <v>72000</v>
      </c>
      <c r="I56" s="8">
        <f t="shared" si="12"/>
        <v>2.4875542639619197</v>
      </c>
      <c r="J56" s="8">
        <f t="shared" si="13"/>
        <v>4.9751085279238394</v>
      </c>
    </row>
    <row r="57">
      <c r="A57" s="8" t="s">
        <v>27</v>
      </c>
    </row>
    <row r="58">
      <c r="A58" s="10">
        <v>10</v>
      </c>
      <c r="D58" s="11">
        <v>0.0015888598083589</v>
      </c>
      <c r="E58" s="8">
        <f t="shared" si="8"/>
        <v>0.16666666666666666</v>
      </c>
      <c r="F58" s="8">
        <f t="shared" si="9"/>
        <v>1.0471975511965976</v>
      </c>
      <c r="G58" s="8">
        <f t="shared" si="10"/>
        <v>0.0016638501005081354</v>
      </c>
      <c r="H58" s="9">
        <f t="shared" si="11"/>
        <v>2400</v>
      </c>
      <c r="I58" s="8">
        <f t="shared" si="12"/>
        <v>14.443143233577565</v>
      </c>
    </row>
    <row r="59">
      <c r="A59" s="10">
        <v>20</v>
      </c>
      <c r="D59" s="11">
        <v>0.00202875477321367</v>
      </c>
      <c r="E59" s="8">
        <f t="shared" si="8"/>
        <v>0.33333333333333331</v>
      </c>
      <c r="F59" s="8">
        <f t="shared" si="9"/>
        <v>2.0943951023931953</v>
      </c>
      <c r="G59" s="8">
        <f t="shared" si="10"/>
        <v>0.0042490140609755282</v>
      </c>
      <c r="H59" s="9">
        <f t="shared" si="11"/>
        <v>4800</v>
      </c>
      <c r="I59" s="8">
        <f t="shared" si="12"/>
        <v>4.6104753265793494</v>
      </c>
    </row>
    <row r="60">
      <c r="A60" s="10">
        <v>30</v>
      </c>
      <c r="D60" s="11">
        <v>0.0029786412620457798</v>
      </c>
      <c r="E60" s="8">
        <f t="shared" si="8"/>
        <v>0.5</v>
      </c>
      <c r="F60" s="8">
        <f t="shared" si="9"/>
        <v>3.1415926535897931</v>
      </c>
      <c r="G60" s="8">
        <f t="shared" si="10"/>
        <v>0.0093576775065224525</v>
      </c>
      <c r="H60" s="9">
        <f t="shared" si="11"/>
        <v>7200</v>
      </c>
      <c r="I60" s="8">
        <f t="shared" si="12"/>
        <v>3.0085125728274349</v>
      </c>
    </row>
    <row r="61">
      <c r="A61" s="10">
        <v>40</v>
      </c>
      <c r="D61" s="11">
        <v>0.0046384661489305302</v>
      </c>
      <c r="E61" s="8">
        <f t="shared" si="8"/>
        <v>0.66666666666666663</v>
      </c>
      <c r="F61" s="8">
        <f t="shared" si="9"/>
        <v>4.1887902047863905</v>
      </c>
      <c r="G61" s="8">
        <f t="shared" si="10"/>
        <v>0.019429561569873455</v>
      </c>
      <c r="H61" s="9">
        <f t="shared" si="11"/>
        <v>9600</v>
      </c>
      <c r="I61" s="8">
        <f t="shared" si="12"/>
        <v>2.6353029473027147</v>
      </c>
    </row>
    <row r="62">
      <c r="A62" s="10">
        <v>50</v>
      </c>
      <c r="D62" s="11">
        <v>0.00533684402730316</v>
      </c>
      <c r="E62" s="8">
        <f t="shared" si="8"/>
        <v>0.83333333333333337</v>
      </c>
      <c r="F62" s="8">
        <f t="shared" si="9"/>
        <v>5.2359877559829888</v>
      </c>
      <c r="G62" s="8">
        <f t="shared" si="10"/>
        <v>0.027943649982550289</v>
      </c>
      <c r="H62" s="9">
        <f t="shared" si="11"/>
        <v>12000</v>
      </c>
      <c r="I62" s="8">
        <f t="shared" si="12"/>
        <v>1.9405312487882143</v>
      </c>
    </row>
    <row r="63">
      <c r="A63" s="10">
        <v>60</v>
      </c>
      <c r="D63" s="11">
        <v>0.0082165918326474498</v>
      </c>
      <c r="E63" s="8">
        <f t="shared" si="8"/>
        <v>1</v>
      </c>
      <c r="F63" s="8">
        <f t="shared" si="9"/>
        <v>6.2831853071795862</v>
      </c>
      <c r="G63" s="8">
        <f t="shared" si="10"/>
        <v>0.051626369077982244</v>
      </c>
      <c r="H63" s="9">
        <f t="shared" si="11"/>
        <v>14400</v>
      </c>
      <c r="I63" s="8">
        <f t="shared" si="12"/>
        <v>2.07474798570852</v>
      </c>
    </row>
    <row r="64">
      <c r="A64" s="10">
        <v>70</v>
      </c>
      <c r="D64" s="11">
        <v>0.0119588102853857</v>
      </c>
      <c r="E64" s="8">
        <f t="shared" si="8"/>
        <v>1.1666666666666667</v>
      </c>
      <c r="F64" s="8">
        <f t="shared" si="9"/>
        <v>7.3303828583761845</v>
      </c>
      <c r="G64" s="8">
        <f t="shared" si="10"/>
        <v>0.087662657922564141</v>
      </c>
      <c r="H64" s="9">
        <f t="shared" si="11"/>
        <v>16800</v>
      </c>
      <c r="I64" s="8">
        <f t="shared" si="12"/>
        <v>2.2185439424037323</v>
      </c>
    </row>
    <row r="65">
      <c r="A65" s="10">
        <v>80</v>
      </c>
      <c r="D65" s="11">
        <v>0.014800934424872399</v>
      </c>
      <c r="E65" s="8">
        <f t="shared" si="8"/>
        <v>1.3333333333333333</v>
      </c>
      <c r="F65" s="8">
        <f t="shared" si="9"/>
        <v>8.3775804095727811</v>
      </c>
      <c r="G65" s="8">
        <f t="shared" si="10"/>
        <v>0.1239960182811824</v>
      </c>
      <c r="H65" s="9">
        <f t="shared" si="11"/>
        <v>19200</v>
      </c>
      <c r="I65" s="8">
        <f t="shared" si="12"/>
        <v>2.1022545417138403</v>
      </c>
    </row>
    <row r="66">
      <c r="A66" s="10">
        <v>90</v>
      </c>
      <c r="D66" s="11">
        <v>0.018080022172636399</v>
      </c>
      <c r="E66" s="8">
        <f t="shared" si="8"/>
        <v>1.5</v>
      </c>
      <c r="F66" s="8">
        <f t="shared" si="9"/>
        <v>9.4247779607693793</v>
      </c>
      <c r="G66" s="8">
        <f t="shared" si="10"/>
        <v>0.17040019450288524</v>
      </c>
      <c r="H66" s="9">
        <f t="shared" si="11"/>
        <v>21600</v>
      </c>
      <c r="I66" s="8">
        <f t="shared" si="12"/>
        <v>2.0290375240874732</v>
      </c>
    </row>
    <row r="67">
      <c r="A67" s="10">
        <v>100</v>
      </c>
      <c r="D67" s="11">
        <v>0.0170613767804744</v>
      </c>
      <c r="E67" s="8">
        <f t="shared" si="8"/>
        <v>1.6666666666666667</v>
      </c>
      <c r="F67" s="8">
        <f t="shared" si="9"/>
        <v>10.471975511965978</v>
      </c>
      <c r="G67" s="8">
        <f t="shared" si="10"/>
        <v>0.17866631984555284</v>
      </c>
      <c r="H67" s="9">
        <f t="shared" si="11"/>
        <v>24000</v>
      </c>
      <c r="I67" s="8">
        <f t="shared" si="12"/>
        <v>1.5509229153259794</v>
      </c>
    </row>
    <row r="68">
      <c r="A68" s="10">
        <v>110</v>
      </c>
      <c r="D68" s="11">
        <v>0.016767496452155601</v>
      </c>
      <c r="E68" s="8">
        <f t="shared" si="8"/>
        <v>1.8333333333333333</v>
      </c>
      <c r="F68" s="8">
        <f t="shared" si="9"/>
        <v>11.519173063162574</v>
      </c>
      <c r="G68" s="8">
        <f t="shared" si="10"/>
        <v>0.19314769346834482</v>
      </c>
      <c r="H68" s="9">
        <f t="shared" si="11"/>
        <v>26399.999999999996</v>
      </c>
      <c r="I68" s="8">
        <f t="shared" si="12"/>
        <v>1.2596763963781987</v>
      </c>
    </row>
    <row r="69">
      <c r="A69" s="10">
        <v>120</v>
      </c>
      <c r="D69" s="11">
        <v>0.019910973978719701</v>
      </c>
      <c r="E69" s="8">
        <f t="shared" si="8"/>
        <v>2</v>
      </c>
      <c r="F69" s="8">
        <f t="shared" si="9"/>
        <v>12.566370614359172</v>
      </c>
      <c r="G69" s="8">
        <f t="shared" si="10"/>
        <v>0.25020867830945337</v>
      </c>
      <c r="H69" s="9">
        <f t="shared" si="11"/>
        <v>28800</v>
      </c>
      <c r="I69" s="8">
        <f t="shared" si="12"/>
        <v>1.2569157017056356</v>
      </c>
    </row>
    <row r="70">
      <c r="A70" s="10">
        <v>130</v>
      </c>
      <c r="D70" s="11">
        <v>0.022955806516563999</v>
      </c>
      <c r="E70" s="8">
        <f t="shared" si="8"/>
        <v>2.1666666666666665</v>
      </c>
      <c r="F70" s="8">
        <f t="shared" si="9"/>
        <v>13.613568165555769</v>
      </c>
      <c r="G70" s="8">
        <f t="shared" si="10"/>
        <v>0.31251043680855334</v>
      </c>
      <c r="H70" s="9">
        <f t="shared" si="11"/>
        <v>31200</v>
      </c>
      <c r="I70" s="8">
        <f t="shared" si="12"/>
        <v>1.234758401642049</v>
      </c>
    </row>
    <row r="71">
      <c r="A71" s="10">
        <v>140</v>
      </c>
      <c r="D71" s="11">
        <v>0.029104693313621002</v>
      </c>
      <c r="E71" s="8">
        <f t="shared" si="8"/>
        <v>2.3333333333333335</v>
      </c>
      <c r="F71" s="8">
        <f t="shared" si="9"/>
        <v>14.660765716752369</v>
      </c>
      <c r="G71" s="8">
        <f t="shared" si="10"/>
        <v>0.42669708992892669</v>
      </c>
      <c r="H71" s="9">
        <f t="shared" si="11"/>
        <v>33600</v>
      </c>
      <c r="I71" s="8">
        <f t="shared" si="12"/>
        <v>1.3498424907149897</v>
      </c>
    </row>
    <row r="72">
      <c r="A72" s="10">
        <v>150</v>
      </c>
      <c r="D72" s="11">
        <v>0.033610953950955702</v>
      </c>
      <c r="E72" s="8">
        <f t="shared" si="8"/>
        <v>2.5</v>
      </c>
      <c r="F72" s="8">
        <f t="shared" si="9"/>
        <v>15.707963267948966</v>
      </c>
      <c r="G72" s="8">
        <f t="shared" si="10"/>
        <v>0.52795963006233637</v>
      </c>
      <c r="H72" s="9">
        <f t="shared" si="11"/>
        <v>36000</v>
      </c>
      <c r="I72" s="8">
        <f t="shared" si="12"/>
        <v>1.3579208592138281</v>
      </c>
    </row>
    <row r="73">
      <c r="A73" s="10">
        <v>160</v>
      </c>
      <c r="D73" s="11">
        <v>0.036114630513877401</v>
      </c>
      <c r="E73" s="8">
        <f t="shared" si="8"/>
        <v>2.6666666666666665</v>
      </c>
      <c r="F73" s="8">
        <f t="shared" si="9"/>
        <v>16.755160819145562</v>
      </c>
      <c r="G73" s="8">
        <f t="shared" si="10"/>
        <v>0.60510644218403742</v>
      </c>
      <c r="H73" s="9">
        <f t="shared" si="11"/>
        <v>38400</v>
      </c>
      <c r="I73" s="8">
        <f t="shared" si="12"/>
        <v>1.2823877168952889</v>
      </c>
    </row>
    <row r="74">
      <c r="A74" s="10">
        <v>170</v>
      </c>
      <c r="D74" s="11">
        <v>0.034469954575973002</v>
      </c>
      <c r="E74" s="8">
        <f t="shared" si="8"/>
        <v>2.8333333333333335</v>
      </c>
      <c r="F74" s="8">
        <f t="shared" si="9"/>
        <v>17.802358370342162</v>
      </c>
      <c r="G74" s="8">
        <f t="shared" si="10"/>
        <v>0.61364648437088709</v>
      </c>
      <c r="H74" s="9">
        <f t="shared" si="11"/>
        <v>40800</v>
      </c>
      <c r="I74" s="8">
        <f t="shared" si="12"/>
        <v>1.0842239770105513</v>
      </c>
    </row>
    <row r="75">
      <c r="A75" s="10">
        <v>180</v>
      </c>
      <c r="D75" s="11">
        <v>0.038003095128373403</v>
      </c>
      <c r="E75" s="8">
        <f t="shared" si="8"/>
        <v>3</v>
      </c>
      <c r="F75" s="8">
        <f t="shared" si="9"/>
        <v>18.849555921538759</v>
      </c>
      <c r="G75" s="8">
        <f t="shared" si="10"/>
        <v>0.7163414668138316</v>
      </c>
      <c r="H75" s="9">
        <f t="shared" si="11"/>
        <v>43200</v>
      </c>
      <c r="I75" s="8">
        <f t="shared" si="12"/>
        <v>1.0662280348809365</v>
      </c>
    </row>
    <row r="76">
      <c r="A76" s="10">
        <v>190</v>
      </c>
      <c r="D76" s="11">
        <v>0.040012760688570001</v>
      </c>
      <c r="E76" s="8">
        <f t="shared" si="8"/>
        <v>3.1666666666666665</v>
      </c>
      <c r="F76" s="8">
        <f t="shared" si="9"/>
        <v>19.896753472735355</v>
      </c>
      <c r="G76" s="8">
        <f t="shared" si="10"/>
        <v>0.79612403518403385</v>
      </c>
      <c r="H76" s="9">
        <f t="shared" si="11"/>
        <v>45599.999999999993</v>
      </c>
      <c r="I76" s="8">
        <f t="shared" si="12"/>
        <v>1.0075519633369401</v>
      </c>
    </row>
    <row r="77">
      <c r="A77" s="10">
        <v>200</v>
      </c>
      <c r="D77" s="11">
        <v>0.0470414983480767</v>
      </c>
      <c r="E77" s="8">
        <f t="shared" si="8"/>
        <v>3.3333333333333335</v>
      </c>
      <c r="F77" s="8">
        <f t="shared" si="9"/>
        <v>20.943951023931955</v>
      </c>
      <c r="G77" s="8">
        <f t="shared" si="10"/>
        <v>0.98523483749449436</v>
      </c>
      <c r="H77" s="9">
        <f t="shared" si="11"/>
        <v>48000</v>
      </c>
      <c r="I77" s="8">
        <f t="shared" si="12"/>
        <v>1.0690482177674634</v>
      </c>
    </row>
    <row r="78">
      <c r="A78" s="10">
        <v>210</v>
      </c>
      <c r="D78" s="11">
        <v>0.059779662574230397</v>
      </c>
      <c r="E78" s="8">
        <f t="shared" si="8"/>
        <v>3.5</v>
      </c>
      <c r="F78" s="8">
        <f t="shared" si="9"/>
        <v>21.991148575128552</v>
      </c>
      <c r="G78" s="8">
        <f t="shared" si="10"/>
        <v>1.3146234414409523</v>
      </c>
      <c r="H78" s="9">
        <f t="shared" si="11"/>
        <v>50400</v>
      </c>
      <c r="I78" s="8">
        <f t="shared" si="12"/>
        <v>1.2322278175211989</v>
      </c>
    </row>
    <row r="79">
      <c r="A79" s="10">
        <v>220</v>
      </c>
      <c r="D79" s="11">
        <v>0.066855977993468305</v>
      </c>
      <c r="E79" s="8">
        <f t="shared" si="8"/>
        <v>3.6666666666666665</v>
      </c>
      <c r="F79" s="8">
        <f t="shared" si="9"/>
        <v>23.038346126325148</v>
      </c>
      <c r="G79" s="8">
        <f t="shared" si="10"/>
        <v>1.5402511616274999</v>
      </c>
      <c r="H79" s="9">
        <f t="shared" si="11"/>
        <v>52799.999999999993</v>
      </c>
      <c r="I79" s="8">
        <f t="shared" si="12"/>
        <v>1.2556570039459518</v>
      </c>
    </row>
    <row r="80">
      <c r="A80" s="10">
        <v>230</v>
      </c>
      <c r="D80" s="11">
        <v>0.072118714299319694</v>
      </c>
      <c r="E80" s="8">
        <f t="shared" si="8"/>
        <v>3.8333333333333335</v>
      </c>
      <c r="F80" s="8">
        <f t="shared" si="9"/>
        <v>24.085543677521748</v>
      </c>
      <c r="G80" s="8">
        <f t="shared" si="10"/>
        <v>1.7370184432229767</v>
      </c>
      <c r="H80" s="9">
        <f t="shared" si="11"/>
        <v>55199.999999999993</v>
      </c>
      <c r="I80" s="8">
        <f t="shared" si="12"/>
        <v>1.2392771510990113</v>
      </c>
    </row>
    <row r="81">
      <c r="A81" s="10">
        <v>240</v>
      </c>
      <c r="D81" s="11">
        <v>0.075332554095474694</v>
      </c>
      <c r="E81" s="8">
        <f t="shared" si="8"/>
        <v>4</v>
      </c>
      <c r="F81" s="8">
        <f t="shared" si="9"/>
        <v>25.132741228718345</v>
      </c>
      <c r="G81" s="8">
        <f t="shared" si="10"/>
        <v>1.8933135881799918</v>
      </c>
      <c r="H81" s="9">
        <f t="shared" si="11"/>
        <v>57600</v>
      </c>
      <c r="I81" s="8">
        <f t="shared" si="12"/>
        <v>1.188875418568045</v>
      </c>
    </row>
    <row r="82">
      <c r="A82" s="10">
        <v>250</v>
      </c>
      <c r="D82" s="11">
        <v>0.069281269646323196</v>
      </c>
      <c r="E82" s="8">
        <f t="shared" si="8"/>
        <v>4.166666666666667</v>
      </c>
      <c r="F82" s="8">
        <f t="shared" si="9"/>
        <v>26.179938779914945</v>
      </c>
      <c r="G82" s="8">
        <f t="shared" si="10"/>
        <v>1.8137793979355208</v>
      </c>
      <c r="H82" s="9">
        <f t="shared" si="11"/>
        <v>60000.000000000007</v>
      </c>
      <c r="I82" s="8">
        <f t="shared" si="12"/>
        <v>1.0076552210752892</v>
      </c>
    </row>
    <row r="83">
      <c r="A83" s="10">
        <v>260</v>
      </c>
      <c r="D83" s="11">
        <v>0.070068179042442905</v>
      </c>
      <c r="E83" s="8">
        <f t="shared" si="8"/>
        <v>4.333333333333333</v>
      </c>
      <c r="F83" s="8">
        <f t="shared" si="9"/>
        <v>27.227136331111538</v>
      </c>
      <c r="G83" s="8">
        <f t="shared" si="10"/>
        <v>1.9077558632613252</v>
      </c>
      <c r="H83" s="9">
        <f t="shared" si="11"/>
        <v>62400</v>
      </c>
      <c r="I83" s="8">
        <f t="shared" si="12"/>
        <v>0.9422155642624479</v>
      </c>
    </row>
    <row r="84">
      <c r="A84" s="10">
        <v>270</v>
      </c>
      <c r="D84" s="11">
        <v>0.064370064783174599</v>
      </c>
      <c r="E84" s="8">
        <f t="shared" si="8"/>
        <v>4.5</v>
      </c>
      <c r="F84" s="8">
        <f t="shared" si="9"/>
        <v>28.274333882308138</v>
      </c>
      <c r="G84" s="8">
        <f t="shared" si="10"/>
        <v>1.8200207037052833</v>
      </c>
      <c r="H84" s="9">
        <f t="shared" si="11"/>
        <v>64799.999999999993</v>
      </c>
      <c r="I84" s="8">
        <f t="shared" si="12"/>
        <v>0.80266172995859519</v>
      </c>
    </row>
    <row r="85">
      <c r="A85" s="10">
        <v>280</v>
      </c>
      <c r="D85" s="11">
        <v>0.0942881263918212</v>
      </c>
      <c r="E85" s="8">
        <f t="shared" si="8"/>
        <v>4.666666666666667</v>
      </c>
      <c r="F85" s="8">
        <f t="shared" si="9"/>
        <v>29.321531433504738</v>
      </c>
      <c r="G85" s="8">
        <f t="shared" si="10"/>
        <v>2.7646722618040531</v>
      </c>
      <c r="H85" s="9">
        <f t="shared" si="11"/>
        <v>67200</v>
      </c>
      <c r="I85" s="8">
        <f t="shared" si="12"/>
        <v>1.0932439486831957</v>
      </c>
    </row>
    <row r="86">
      <c r="A86" s="10">
        <v>290</v>
      </c>
      <c r="D86" s="11">
        <v>0.105580827338946</v>
      </c>
      <c r="E86" s="8">
        <f t="shared" si="8"/>
        <v>4.833333333333333</v>
      </c>
      <c r="F86" s="8">
        <f t="shared" si="9"/>
        <v>30.368728984701331</v>
      </c>
      <c r="G86" s="8">
        <f t="shared" si="10"/>
        <v>3.206355531436996</v>
      </c>
      <c r="H86" s="9">
        <f t="shared" si="11"/>
        <v>69600</v>
      </c>
      <c r="I86" s="8">
        <f t="shared" si="12"/>
        <v>1.1412090418427041</v>
      </c>
    </row>
    <row r="87">
      <c r="A87" s="10">
        <v>300</v>
      </c>
      <c r="D87" s="11">
        <v>0.114081207148457</v>
      </c>
      <c r="E87" s="8">
        <f t="shared" si="8"/>
        <v>5</v>
      </c>
      <c r="F87" s="8">
        <f t="shared" si="9"/>
        <v>31.415926535897931</v>
      </c>
      <c r="G87" s="8">
        <f t="shared" si="10"/>
        <v>3.5839668229024793</v>
      </c>
      <c r="H87" s="9">
        <f t="shared" si="11"/>
        <v>72000</v>
      </c>
      <c r="I87" s="8">
        <f t="shared" si="12"/>
        <v>1.1522527079804783</v>
      </c>
    </row>
    <row r="88">
      <c r="A88" s="8" t="s">
        <v>28</v>
      </c>
    </row>
    <row r="89">
      <c r="A89" s="10">
        <v>10</v>
      </c>
      <c r="D89" s="11">
        <v>0.0085811112962976607</v>
      </c>
      <c r="E89" s="8">
        <f t="shared" si="8"/>
        <v>0.16666666666666666</v>
      </c>
      <c r="F89" s="8">
        <f t="shared" si="9"/>
        <v>1.0471975511965976</v>
      </c>
      <c r="G89" s="8">
        <f t="shared" si="10"/>
        <v>0.0089861187360283715</v>
      </c>
      <c r="H89" s="9">
        <f t="shared" si="11"/>
        <v>2400</v>
      </c>
      <c r="I89" s="8">
        <f t="shared" si="12"/>
        <v>78.004502916912955</v>
      </c>
    </row>
    <row r="90">
      <c r="A90" s="10">
        <v>20</v>
      </c>
      <c r="D90" s="11">
        <v>0.0115292415715594</v>
      </c>
      <c r="E90" s="8">
        <f t="shared" si="8"/>
        <v>0.33333333333333331</v>
      </c>
      <c r="F90" s="8">
        <f t="shared" si="9"/>
        <v>2.0943951023931953</v>
      </c>
      <c r="G90" s="8">
        <f t="shared" si="10"/>
        <v>0.024146787081782032</v>
      </c>
      <c r="H90" s="9">
        <f t="shared" si="11"/>
        <v>4800</v>
      </c>
      <c r="I90" s="8">
        <f t="shared" si="12"/>
        <v>26.200940843947517</v>
      </c>
    </row>
    <row r="91">
      <c r="A91" s="10">
        <v>30</v>
      </c>
      <c r="D91" s="11">
        <v>0.0010783201826989901</v>
      </c>
      <c r="E91" s="8">
        <f t="shared" ref="E91:E118" si="14">A91/60</f>
        <v>0.5</v>
      </c>
      <c r="F91" s="8">
        <f t="shared" ref="F91:F118" si="15">E91*2*PI()</f>
        <v>3.1415926535897931</v>
      </c>
      <c r="G91" s="8">
        <f t="shared" ref="G91:G118" si="16">D91*F91</f>
        <v>0.0033876427641847508</v>
      </c>
      <c r="H91" s="9">
        <f t="shared" ref="H91:H118" si="17">E91*($B$2^2)*$B$4/$B$3</f>
        <v>7200</v>
      </c>
      <c r="I91" s="8">
        <f t="shared" ref="I91:I118" si="18">G91/($B$4*((E91)^3)*(($B$2)^5))</f>
        <v>1.08913411914376</v>
      </c>
    </row>
    <row r="92">
      <c r="A92" s="10">
        <v>40</v>
      </c>
      <c r="D92" s="11">
        <v>0.010616129980097</v>
      </c>
      <c r="E92" s="8">
        <f t="shared" si="14"/>
        <v>0.66666666666666663</v>
      </c>
      <c r="F92" s="8">
        <f t="shared" si="15"/>
        <v>4.1887902047863905</v>
      </c>
      <c r="G92" s="8">
        <f t="shared" si="16"/>
        <v>0.044468741273369451</v>
      </c>
      <c r="H92" s="9">
        <f t="shared" si="17"/>
        <v>9600</v>
      </c>
      <c r="I92" s="8">
        <f t="shared" si="18"/>
        <v>6.0314590485798414</v>
      </c>
    </row>
    <row r="93">
      <c r="A93" s="10">
        <v>50</v>
      </c>
      <c r="D93" s="11">
        <v>0.0029021867271577699</v>
      </c>
      <c r="E93" s="8">
        <f t="shared" si="14"/>
        <v>0.83333333333333337</v>
      </c>
      <c r="F93" s="8">
        <f t="shared" si="15"/>
        <v>5.2359877559829888</v>
      </c>
      <c r="G93" s="8">
        <f t="shared" si="16"/>
        <v>0.015195814168974427</v>
      </c>
      <c r="H93" s="9">
        <f t="shared" si="17"/>
        <v>12000</v>
      </c>
      <c r="I93" s="8">
        <f t="shared" si="18"/>
        <v>1.0552648728454461</v>
      </c>
    </row>
    <row r="94">
      <c r="A94" s="10">
        <v>60</v>
      </c>
      <c r="D94" s="11">
        <v>-0.0077341403825931798</v>
      </c>
      <c r="E94" s="8">
        <f t="shared" si="14"/>
        <v>1</v>
      </c>
      <c r="F94" s="8">
        <f t="shared" si="15"/>
        <v>6.2831853071795862</v>
      </c>
      <c r="G94" s="8">
        <f t="shared" si="16"/>
        <v>-0.048595037215573768</v>
      </c>
      <c r="H94" s="9">
        <f t="shared" si="17"/>
        <v>14400</v>
      </c>
      <c r="I94" s="8">
        <f t="shared" si="18"/>
        <v>-1.9529255568244346</v>
      </c>
    </row>
    <row r="95">
      <c r="A95" s="10">
        <v>70</v>
      </c>
      <c r="D95" s="11">
        <v>-0.017024024701352201</v>
      </c>
      <c r="E95" s="8">
        <f t="shared" si="14"/>
        <v>1.1666666666666667</v>
      </c>
      <c r="F95" s="8">
        <f t="shared" si="15"/>
        <v>7.3303828583761845</v>
      </c>
      <c r="G95" s="8">
        <f t="shared" si="16"/>
        <v>-0.12479261885136492</v>
      </c>
      <c r="H95" s="9">
        <f t="shared" si="17"/>
        <v>16800</v>
      </c>
      <c r="I95" s="8">
        <f t="shared" si="18"/>
        <v>-3.1582194194243218</v>
      </c>
    </row>
    <row r="96">
      <c r="A96" s="10">
        <v>80</v>
      </c>
      <c r="D96" s="11">
        <v>-0.0029506090433679801</v>
      </c>
      <c r="E96" s="8">
        <f t="shared" si="14"/>
        <v>1.3333333333333333</v>
      </c>
      <c r="F96" s="8">
        <f t="shared" si="15"/>
        <v>8.3775804095727811</v>
      </c>
      <c r="G96" s="8">
        <f t="shared" si="16"/>
        <v>-0.024718964518027874</v>
      </c>
      <c r="H96" s="9">
        <f t="shared" si="17"/>
        <v>19200</v>
      </c>
      <c r="I96" s="8">
        <f t="shared" si="18"/>
        <v>-0.41909051713778811</v>
      </c>
    </row>
    <row r="97">
      <c r="A97" s="10">
        <v>90</v>
      </c>
      <c r="D97" s="11">
        <v>-0.0013071146237215699</v>
      </c>
      <c r="E97" s="8">
        <f t="shared" si="14"/>
        <v>1.5</v>
      </c>
      <c r="F97" s="8">
        <f t="shared" si="15"/>
        <v>9.4247779607693793</v>
      </c>
      <c r="G97" s="8">
        <f t="shared" si="16"/>
        <v>-0.012319265097850413</v>
      </c>
      <c r="H97" s="9">
        <f t="shared" si="17"/>
        <v>21600</v>
      </c>
      <c r="I97" s="8">
        <f t="shared" si="18"/>
        <v>-0.14669144730522232</v>
      </c>
    </row>
    <row r="98">
      <c r="A98" s="10">
        <v>100</v>
      </c>
      <c r="D98" s="11">
        <v>0.075397687395985694</v>
      </c>
      <c r="E98" s="8">
        <f t="shared" si="14"/>
        <v>1.6666666666666667</v>
      </c>
      <c r="F98" s="8">
        <f t="shared" si="15"/>
        <v>10.471975511965978</v>
      </c>
      <c r="G98" s="8">
        <f t="shared" si="16"/>
        <v>0.78956273606962801</v>
      </c>
      <c r="H98" s="9">
        <f t="shared" si="17"/>
        <v>24000</v>
      </c>
      <c r="I98" s="8">
        <f t="shared" si="18"/>
        <v>6.8538431950488539</v>
      </c>
    </row>
    <row r="99">
      <c r="A99" s="10">
        <v>110</v>
      </c>
      <c r="D99" s="11">
        <v>0.013649265336324301</v>
      </c>
      <c r="E99" s="8">
        <f t="shared" si="14"/>
        <v>1.8333333333333333</v>
      </c>
      <c r="F99" s="8">
        <f t="shared" si="15"/>
        <v>11.519173063162574</v>
      </c>
      <c r="G99" s="8">
        <f t="shared" si="16"/>
        <v>0.15722824959414552</v>
      </c>
      <c r="H99" s="9">
        <f t="shared" si="17"/>
        <v>26399.999999999996</v>
      </c>
      <c r="I99" s="8">
        <f t="shared" si="18"/>
        <v>1.0254158944438285</v>
      </c>
    </row>
    <row r="100">
      <c r="A100" s="10">
        <v>120</v>
      </c>
      <c r="D100" s="11">
        <v>0.062155221843856599</v>
      </c>
      <c r="E100" s="8">
        <f t="shared" si="14"/>
        <v>2</v>
      </c>
      <c r="F100" s="8">
        <f t="shared" si="15"/>
        <v>12.566370614359172</v>
      </c>
      <c r="G100" s="8">
        <f t="shared" si="16"/>
        <v>0.78106555330761496</v>
      </c>
      <c r="H100" s="9">
        <f t="shared" si="17"/>
        <v>28800</v>
      </c>
      <c r="I100" s="8">
        <f t="shared" si="18"/>
        <v>3.9236591018619742</v>
      </c>
    </row>
    <row r="101">
      <c r="A101" s="10">
        <v>130</v>
      </c>
      <c r="D101" s="11">
        <v>0.0213198666782261</v>
      </c>
      <c r="E101" s="8">
        <f t="shared" si="14"/>
        <v>2.1666666666666665</v>
      </c>
      <c r="F101" s="8">
        <f t="shared" si="15"/>
        <v>13.613568165555769</v>
      </c>
      <c r="G101" s="8">
        <f t="shared" si="16"/>
        <v>0.29023945830459208</v>
      </c>
      <c r="H101" s="9">
        <f t="shared" si="17"/>
        <v>31200</v>
      </c>
      <c r="I101" s="8">
        <f t="shared" si="18"/>
        <v>1.1467636514462278</v>
      </c>
    </row>
    <row r="102">
      <c r="A102" s="10">
        <v>140</v>
      </c>
      <c r="D102" s="11">
        <v>0.068621854913846203</v>
      </c>
      <c r="E102" s="8">
        <f t="shared" si="14"/>
        <v>2.3333333333333335</v>
      </c>
      <c r="F102" s="8">
        <f t="shared" si="15"/>
        <v>14.660765716752369</v>
      </c>
      <c r="G102" s="8">
        <f t="shared" si="16"/>
        <v>1.0060489379408715</v>
      </c>
      <c r="H102" s="9">
        <f t="shared" si="17"/>
        <v>33600</v>
      </c>
      <c r="I102" s="8">
        <f t="shared" si="18"/>
        <v>3.1826033882665437</v>
      </c>
    </row>
    <row r="103">
      <c r="A103" s="10">
        <v>150</v>
      </c>
      <c r="D103" s="11">
        <v>0.052726109983173099</v>
      </c>
      <c r="E103" s="8">
        <f t="shared" si="14"/>
        <v>2.5</v>
      </c>
      <c r="F103" s="8">
        <f t="shared" si="15"/>
        <v>15.707963267948966</v>
      </c>
      <c r="G103" s="8">
        <f t="shared" si="16"/>
        <v>0.82821979887752029</v>
      </c>
      <c r="H103" s="9">
        <f t="shared" si="17"/>
        <v>36000</v>
      </c>
      <c r="I103" s="8">
        <f t="shared" si="18"/>
        <v>2.1301949559607003</v>
      </c>
    </row>
    <row r="104">
      <c r="A104" s="10">
        <v>160</v>
      </c>
      <c r="D104" s="11">
        <v>0.0834969863060495</v>
      </c>
      <c r="E104" s="8">
        <f t="shared" si="14"/>
        <v>2.6666666666666665</v>
      </c>
      <c r="F104" s="8">
        <f t="shared" si="15"/>
        <v>16.755160819145562</v>
      </c>
      <c r="G104" s="8">
        <f t="shared" si="16"/>
        <v>1.399005433471854</v>
      </c>
      <c r="H104" s="9">
        <f t="shared" si="17"/>
        <v>38400</v>
      </c>
      <c r="I104" s="8">
        <f t="shared" si="18"/>
        <v>2.9648790009219996</v>
      </c>
    </row>
    <row r="105">
      <c r="A105" s="10">
        <v>170</v>
      </c>
      <c r="D105" s="11">
        <v>0.079962711076688495</v>
      </c>
      <c r="E105" s="8">
        <f t="shared" si="14"/>
        <v>2.8333333333333335</v>
      </c>
      <c r="F105" s="8">
        <f t="shared" si="15"/>
        <v>17.802358370342162</v>
      </c>
      <c r="G105" s="8">
        <f t="shared" si="16"/>
        <v>1.4235248388513373</v>
      </c>
      <c r="H105" s="9">
        <f t="shared" si="17"/>
        <v>40800</v>
      </c>
      <c r="I105" s="8">
        <f t="shared" si="18"/>
        <v>2.5151610926851826</v>
      </c>
    </row>
    <row r="106">
      <c r="A106" s="10">
        <v>180</v>
      </c>
      <c r="D106" s="11">
        <v>0.038519675597966901</v>
      </c>
      <c r="E106" s="8">
        <f t="shared" si="14"/>
        <v>3</v>
      </c>
      <c r="F106" s="8">
        <f t="shared" si="15"/>
        <v>18.849555921538759</v>
      </c>
      <c r="G106" s="8">
        <f t="shared" si="16"/>
        <v>0.72607877926340902</v>
      </c>
      <c r="H106" s="9">
        <f t="shared" si="17"/>
        <v>43200</v>
      </c>
      <c r="I106" s="8">
        <f t="shared" si="18"/>
        <v>1.0807213959372397</v>
      </c>
    </row>
    <row r="107">
      <c r="A107" s="10">
        <v>190</v>
      </c>
      <c r="D107" s="11">
        <v>0.151757831785549</v>
      </c>
      <c r="E107" s="8">
        <f t="shared" si="14"/>
        <v>3.1666666666666665</v>
      </c>
      <c r="F107" s="8">
        <f t="shared" si="15"/>
        <v>19.896753472735355</v>
      </c>
      <c r="G107" s="8">
        <f t="shared" si="16"/>
        <v>3.0194881665939097</v>
      </c>
      <c r="H107" s="9">
        <f t="shared" si="17"/>
        <v>45599.999999999993</v>
      </c>
      <c r="I107" s="8">
        <f t="shared" si="18"/>
        <v>3.8213784486748836</v>
      </c>
    </row>
    <row r="108">
      <c r="A108" s="10">
        <v>200</v>
      </c>
      <c r="D108" s="11">
        <v>0.0235540657763713</v>
      </c>
      <c r="E108" s="8">
        <f t="shared" si="14"/>
        <v>3.3333333333333335</v>
      </c>
      <c r="F108" s="8">
        <f t="shared" si="15"/>
        <v>20.943951023931955</v>
      </c>
      <c r="G108" s="8">
        <f t="shared" si="16"/>
        <v>0.49331520003479229</v>
      </c>
      <c r="H108" s="9">
        <f t="shared" si="17"/>
        <v>48000</v>
      </c>
      <c r="I108" s="8">
        <f t="shared" si="18"/>
        <v>0.53528125003775195</v>
      </c>
    </row>
    <row r="109">
      <c r="A109" s="10">
        <v>210</v>
      </c>
      <c r="D109" s="11">
        <v>0.091836530485552403</v>
      </c>
      <c r="E109" s="8">
        <f t="shared" si="14"/>
        <v>3.5</v>
      </c>
      <c r="F109" s="8">
        <f t="shared" si="15"/>
        <v>21.991148575128552</v>
      </c>
      <c r="G109" s="8">
        <f t="shared" si="16"/>
        <v>2.0195907865321057</v>
      </c>
      <c r="H109" s="9">
        <f t="shared" si="17"/>
        <v>50400</v>
      </c>
      <c r="I109" s="8">
        <f t="shared" si="18"/>
        <v>1.8930104764042852</v>
      </c>
    </row>
    <row r="110">
      <c r="A110" s="10">
        <v>220</v>
      </c>
      <c r="D110" s="11">
        <v>0.109175159558747</v>
      </c>
      <c r="E110" s="8">
        <f t="shared" si="14"/>
        <v>3.6666666666666665</v>
      </c>
      <c r="F110" s="8">
        <f t="shared" si="15"/>
        <v>23.038346126325148</v>
      </c>
      <c r="G110" s="8">
        <f t="shared" si="16"/>
        <v>2.5152151143111889</v>
      </c>
      <c r="H110" s="9">
        <f t="shared" si="17"/>
        <v>52799.999999999993</v>
      </c>
      <c r="I110" s="8">
        <f t="shared" si="18"/>
        <v>2.0504756324146598</v>
      </c>
    </row>
    <row r="111">
      <c r="A111" s="10">
        <v>230</v>
      </c>
      <c r="D111" s="11">
        <v>0.093819987516980299</v>
      </c>
      <c r="E111" s="8">
        <f t="shared" si="14"/>
        <v>3.8333333333333335</v>
      </c>
      <c r="F111" s="8">
        <f t="shared" si="15"/>
        <v>24.085543677521748</v>
      </c>
      <c r="G111" s="8">
        <f t="shared" si="16"/>
        <v>2.2597054071647742</v>
      </c>
      <c r="H111" s="9">
        <f t="shared" si="17"/>
        <v>55199.999999999993</v>
      </c>
      <c r="I111" s="8">
        <f t="shared" si="18"/>
        <v>1.6121885695802669</v>
      </c>
    </row>
    <row r="112">
      <c r="A112" s="10">
        <v>240</v>
      </c>
      <c r="D112" s="11">
        <v>0.16366691025865601</v>
      </c>
      <c r="E112" s="8">
        <f t="shared" si="14"/>
        <v>4</v>
      </c>
      <c r="F112" s="8">
        <f t="shared" si="15"/>
        <v>25.132741228718345</v>
      </c>
      <c r="G112" s="8">
        <f t="shared" si="16"/>
        <v>4.1133981032346698</v>
      </c>
      <c r="H112" s="9">
        <f t="shared" si="17"/>
        <v>57600</v>
      </c>
      <c r="I112" s="8">
        <f t="shared" si="18"/>
        <v>2.5829413163516639</v>
      </c>
    </row>
    <row r="113">
      <c r="A113" s="10">
        <v>250</v>
      </c>
      <c r="D113" s="11">
        <v>0.156359505650492</v>
      </c>
      <c r="E113" s="8">
        <f t="shared" si="14"/>
        <v>4.166666666666667</v>
      </c>
      <c r="F113" s="8">
        <f t="shared" si="15"/>
        <v>26.179938779914945</v>
      </c>
      <c r="G113" s="8">
        <f t="shared" si="16"/>
        <v>4.0934822855876458</v>
      </c>
      <c r="H113" s="9">
        <f t="shared" si="17"/>
        <v>60000.000000000007</v>
      </c>
      <c r="I113" s="8">
        <f t="shared" si="18"/>
        <v>2.2741568253264695</v>
      </c>
    </row>
    <row r="114">
      <c r="A114" s="10">
        <v>260</v>
      </c>
      <c r="D114" s="11">
        <v>0.13801167161040201</v>
      </c>
      <c r="E114" s="8">
        <f t="shared" si="14"/>
        <v>4.333333333333333</v>
      </c>
      <c r="F114" s="8">
        <f t="shared" si="15"/>
        <v>27.227136331111538</v>
      </c>
      <c r="G114" s="8">
        <f t="shared" si="16"/>
        <v>3.7576625982210112</v>
      </c>
      <c r="H114" s="9">
        <f t="shared" si="17"/>
        <v>62400</v>
      </c>
      <c r="I114" s="8">
        <f t="shared" si="18"/>
        <v>1.8558602038513159</v>
      </c>
    </row>
    <row r="115">
      <c r="A115" s="10">
        <v>270</v>
      </c>
      <c r="D115" s="11">
        <v>0.12946230307967299</v>
      </c>
      <c r="E115" s="8">
        <f t="shared" si="14"/>
        <v>4.5</v>
      </c>
      <c r="F115" s="8">
        <f t="shared" si="15"/>
        <v>28.274333882308138</v>
      </c>
      <c r="G115" s="8">
        <f t="shared" si="16"/>
        <v>3.6604603824472433</v>
      </c>
      <c r="H115" s="9">
        <f t="shared" si="17"/>
        <v>64799.999999999993</v>
      </c>
      <c r="I115" s="8">
        <f t="shared" si="18"/>
        <v>1.6143285936464682</v>
      </c>
    </row>
    <row r="116">
      <c r="A116" s="10">
        <v>280</v>
      </c>
      <c r="D116" s="11">
        <v>0.17401609724547501</v>
      </c>
      <c r="E116" s="8">
        <f t="shared" si="14"/>
        <v>4.666666666666667</v>
      </c>
      <c r="F116" s="8">
        <f t="shared" si="15"/>
        <v>29.321531433504738</v>
      </c>
      <c r="G116" s="8">
        <f t="shared" si="16"/>
        <v>5.1024184653190128</v>
      </c>
      <c r="H116" s="9">
        <f t="shared" si="17"/>
        <v>67200</v>
      </c>
      <c r="I116" s="8">
        <f t="shared" si="18"/>
        <v>2.017667044273606</v>
      </c>
    </row>
    <row r="117">
      <c r="A117" s="10">
        <v>290</v>
      </c>
      <c r="D117" s="11">
        <v>0.19524644114575099</v>
      </c>
      <c r="E117" s="8">
        <f t="shared" si="14"/>
        <v>4.833333333333333</v>
      </c>
      <c r="F117" s="8">
        <f t="shared" si="15"/>
        <v>30.368728984701331</v>
      </c>
      <c r="G117" s="8">
        <f t="shared" si="16"/>
        <v>5.9293862563827506</v>
      </c>
      <c r="H117" s="9">
        <f t="shared" si="17"/>
        <v>69600</v>
      </c>
      <c r="I117" s="8">
        <f t="shared" si="18"/>
        <v>2.1103926691901291</v>
      </c>
    </row>
    <row r="118">
      <c r="A118" s="10">
        <v>300</v>
      </c>
      <c r="D118" s="11">
        <v>0.17268956500080501</v>
      </c>
      <c r="E118" s="8">
        <f t="shared" si="14"/>
        <v>5</v>
      </c>
      <c r="F118" s="8">
        <f t="shared" si="15"/>
        <v>31.415926535897931</v>
      </c>
      <c r="G118" s="8">
        <f t="shared" si="16"/>
        <v>5.4252026875814607</v>
      </c>
      <c r="H118" s="9">
        <f t="shared" si="17"/>
        <v>72000</v>
      </c>
      <c r="I118" s="8">
        <f t="shared" si="18"/>
        <v>1.7442138270259326</v>
      </c>
    </row>
    <row r="119">
      <c r="A119" s="8" t="s">
        <v>29</v>
      </c>
    </row>
    <row r="120">
      <c r="A120" s="10">
        <v>10</v>
      </c>
      <c r="D120" s="12">
        <v>0.0045657206415496403</v>
      </c>
      <c r="E120" s="8">
        <f t="shared" ref="E120:E183" si="19">A120/60</f>
        <v>0.16666666666666666</v>
      </c>
      <c r="F120" s="8">
        <f t="shared" ref="F120:F183" si="20">E120*2*PI()</f>
        <v>1.0471975511965976</v>
      </c>
      <c r="G120" s="8">
        <f t="shared" ref="G120:G183" si="21">D120*F120</f>
        <v>0.0047812114752785418</v>
      </c>
      <c r="H120" s="9">
        <f t="shared" ref="H120:H183" si="22">E120*($B$2^2)*$B$4/$B$3</f>
        <v>2400</v>
      </c>
      <c r="I120" s="8">
        <f t="shared" ref="I120:I183" si="23">G120/($B$4*((E120)^3)*(($B$2)^5))</f>
        <v>41.503571834015119</v>
      </c>
    </row>
    <row r="121">
      <c r="A121" s="10">
        <v>20</v>
      </c>
      <c r="D121" s="12">
        <v>0.0147040807893963</v>
      </c>
      <c r="E121" s="8">
        <f t="shared" si="19"/>
        <v>0.33333333333333331</v>
      </c>
      <c r="F121" s="8">
        <f t="shared" si="20"/>
        <v>2.0943951023931953</v>
      </c>
      <c r="G121" s="8">
        <f t="shared" si="21"/>
        <v>0.03079615479050548</v>
      </c>
      <c r="H121" s="9">
        <f t="shared" si="22"/>
        <v>4800</v>
      </c>
      <c r="I121" s="8">
        <f t="shared" si="23"/>
        <v>33.415966569558897</v>
      </c>
    </row>
    <row r="122">
      <c r="A122" s="10">
        <v>30</v>
      </c>
      <c r="D122" s="12">
        <v>0.0093796210988761394</v>
      </c>
      <c r="E122" s="8">
        <f t="shared" si="19"/>
        <v>0.5</v>
      </c>
      <c r="F122" s="8">
        <f t="shared" si="20"/>
        <v>3.1415926535897931</v>
      </c>
      <c r="G122" s="8">
        <f t="shared" si="21"/>
        <v>0.0294669487376851</v>
      </c>
      <c r="H122" s="9">
        <f t="shared" si="22"/>
        <v>7200</v>
      </c>
      <c r="I122" s="8">
        <f t="shared" si="23"/>
        <v>9.4736846507475256</v>
      </c>
    </row>
    <row r="123">
      <c r="A123" s="10">
        <v>40</v>
      </c>
      <c r="D123" s="12">
        <v>0.0204034463126305</v>
      </c>
      <c r="E123" s="8">
        <f t="shared" si="19"/>
        <v>0.66666666666666663</v>
      </c>
      <c r="F123" s="8">
        <f t="shared" si="20"/>
        <v>4.1887902047863905</v>
      </c>
      <c r="G123" s="8">
        <f t="shared" si="21"/>
        <v>0.085465756058231632</v>
      </c>
      <c r="H123" s="9">
        <f t="shared" si="22"/>
        <v>9600</v>
      </c>
      <c r="I123" s="8">
        <f t="shared" si="23"/>
        <v>11.592035055641226</v>
      </c>
    </row>
    <row r="124">
      <c r="A124" s="10">
        <v>50</v>
      </c>
      <c r="D124" s="12">
        <v>0.0203053223277837</v>
      </c>
      <c r="E124" s="8">
        <f t="shared" si="19"/>
        <v>0.83333333333333337</v>
      </c>
      <c r="F124" s="8">
        <f t="shared" si="20"/>
        <v>5.2359877559829888</v>
      </c>
      <c r="G124" s="8">
        <f t="shared" si="21"/>
        <v>0.10631841908956345</v>
      </c>
      <c r="H124" s="9">
        <f t="shared" si="22"/>
        <v>12000</v>
      </c>
      <c r="I124" s="8">
        <f t="shared" si="23"/>
        <v>7.3832235478863497</v>
      </c>
    </row>
    <row r="125">
      <c r="A125" s="10">
        <v>60</v>
      </c>
      <c r="D125" s="12">
        <v>0.0093947221441803997</v>
      </c>
      <c r="E125" s="8">
        <f t="shared" si="19"/>
        <v>1</v>
      </c>
      <c r="F125" s="8">
        <f t="shared" si="20"/>
        <v>6.2831853071795862</v>
      </c>
      <c r="G125" s="8">
        <f t="shared" si="21"/>
        <v>0.059028780141348984</v>
      </c>
      <c r="H125" s="9">
        <f t="shared" si="22"/>
        <v>14400</v>
      </c>
      <c r="I125" s="8">
        <f t="shared" si="23"/>
        <v>2.3722342842298816</v>
      </c>
    </row>
    <row r="126">
      <c r="A126" s="10">
        <v>70</v>
      </c>
      <c r="D126" s="12">
        <v>0.0064259595852155897</v>
      </c>
      <c r="E126" s="8">
        <f t="shared" si="19"/>
        <v>1.1666666666666667</v>
      </c>
      <c r="F126" s="8">
        <f t="shared" si="20"/>
        <v>7.3303828583761845</v>
      </c>
      <c r="G126" s="8">
        <f t="shared" si="21"/>
        <v>0.047104743992082497</v>
      </c>
      <c r="H126" s="9">
        <f t="shared" si="22"/>
        <v>16800</v>
      </c>
      <c r="I126" s="8">
        <f t="shared" si="23"/>
        <v>1.1921147147332181</v>
      </c>
    </row>
    <row r="127">
      <c r="A127" s="10">
        <v>80</v>
      </c>
      <c r="D127" s="12">
        <v>0.0037715488112150101</v>
      </c>
      <c r="E127" s="8">
        <f t="shared" si="19"/>
        <v>1.3333333333333333</v>
      </c>
      <c r="F127" s="8">
        <f t="shared" si="20"/>
        <v>8.3775804095727811</v>
      </c>
      <c r="G127" s="8">
        <f t="shared" si="21"/>
        <v>0.031596453434582381</v>
      </c>
      <c r="H127" s="9">
        <f t="shared" si="22"/>
        <v>19200</v>
      </c>
      <c r="I127" s="8">
        <f t="shared" si="23"/>
        <v>0.53569290897932909</v>
      </c>
    </row>
    <row r="128">
      <c r="A128" s="10">
        <v>90</v>
      </c>
      <c r="D128" s="12">
        <v>0.0028150893647148098</v>
      </c>
      <c r="E128" s="8">
        <f t="shared" si="19"/>
        <v>1.5</v>
      </c>
      <c r="F128" s="8">
        <f t="shared" si="20"/>
        <v>9.4247779607693793</v>
      </c>
      <c r="G128" s="8">
        <f t="shared" si="21"/>
        <v>0.026531592202160413</v>
      </c>
      <c r="H128" s="9">
        <f t="shared" si="22"/>
        <v>21600</v>
      </c>
      <c r="I128" s="8">
        <f t="shared" si="23"/>
        <v>0.31592449943511391</v>
      </c>
    </row>
    <row r="129">
      <c r="A129" s="10">
        <v>100</v>
      </c>
      <c r="D129" s="12">
        <v>0.025104729830739501</v>
      </c>
      <c r="E129" s="8">
        <f t="shared" si="19"/>
        <v>1.6666666666666667</v>
      </c>
      <c r="F129" s="8">
        <f t="shared" si="20"/>
        <v>10.471975511965978</v>
      </c>
      <c r="G129" s="8">
        <f t="shared" si="21"/>
        <v>0.26289611602202584</v>
      </c>
      <c r="H129" s="9">
        <f t="shared" si="22"/>
        <v>24000</v>
      </c>
      <c r="I129" s="8">
        <f t="shared" si="23"/>
        <v>2.2820843404689741</v>
      </c>
    </row>
    <row r="130">
      <c r="A130" s="10">
        <v>110</v>
      </c>
      <c r="D130" s="12">
        <v>0.034758098223894203</v>
      </c>
      <c r="E130" s="8">
        <f t="shared" si="19"/>
        <v>1.8333333333333333</v>
      </c>
      <c r="F130" s="8">
        <f t="shared" si="20"/>
        <v>11.519173063162574</v>
      </c>
      <c r="G130" s="8">
        <f t="shared" si="21"/>
        <v>0.40038454878744101</v>
      </c>
      <c r="H130" s="9">
        <f t="shared" si="22"/>
        <v>26399.999999999996</v>
      </c>
      <c r="I130" s="8">
        <f t="shared" si="23"/>
        <v>2.6112399093429195</v>
      </c>
    </row>
    <row r="131">
      <c r="A131" s="10">
        <v>120</v>
      </c>
      <c r="D131" s="12">
        <v>-0.0201311789748785</v>
      </c>
      <c r="E131" s="8">
        <f t="shared" si="19"/>
        <v>2</v>
      </c>
      <c r="F131" s="8">
        <f t="shared" si="20"/>
        <v>12.566370614359172</v>
      </c>
      <c r="G131" s="8">
        <f t="shared" si="21"/>
        <v>-0.25297585590231841</v>
      </c>
      <c r="H131" s="9">
        <f t="shared" si="22"/>
        <v>28800</v>
      </c>
      <c r="I131" s="8">
        <f t="shared" si="23"/>
        <v>-1.2708165343601228</v>
      </c>
    </row>
    <row r="132">
      <c r="A132" s="10">
        <v>130</v>
      </c>
      <c r="D132" s="12">
        <v>0.068253766040225594</v>
      </c>
      <c r="E132" s="8">
        <f t="shared" si="19"/>
        <v>2.1666666666666665</v>
      </c>
      <c r="F132" s="8">
        <f t="shared" si="20"/>
        <v>13.613568165555769</v>
      </c>
      <c r="G132" s="8">
        <f t="shared" si="21"/>
        <v>0.92917729654450654</v>
      </c>
      <c r="H132" s="9">
        <f t="shared" si="22"/>
        <v>31200</v>
      </c>
      <c r="I132" s="8">
        <f t="shared" si="23"/>
        <v>3.6712677030566727</v>
      </c>
    </row>
    <row r="133">
      <c r="A133" s="10">
        <v>140</v>
      </c>
      <c r="D133" s="12">
        <v>0.049031242711849297</v>
      </c>
      <c r="E133" s="8">
        <f t="shared" si="19"/>
        <v>2.3333333333333335</v>
      </c>
      <c r="F133" s="8">
        <f t="shared" si="20"/>
        <v>14.660765716752369</v>
      </c>
      <c r="G133" s="8">
        <f t="shared" si="21"/>
        <v>0.71883556219964462</v>
      </c>
      <c r="H133" s="9">
        <f t="shared" si="22"/>
        <v>33600</v>
      </c>
      <c r="I133" s="8">
        <f t="shared" si="23"/>
        <v>2.2740131315535805</v>
      </c>
    </row>
    <row r="134">
      <c r="A134" s="10">
        <v>150</v>
      </c>
      <c r="D134" s="12">
        <v>0.036344949982638</v>
      </c>
      <c r="E134" s="8">
        <f t="shared" si="19"/>
        <v>2.5</v>
      </c>
      <c r="F134" s="8">
        <f t="shared" si="20"/>
        <v>15.707963267948966</v>
      </c>
      <c r="G134" s="8">
        <f t="shared" si="21"/>
        <v>0.57090513930272013</v>
      </c>
      <c r="H134" s="9">
        <f t="shared" si="22"/>
        <v>36000</v>
      </c>
      <c r="I134" s="8">
        <f t="shared" si="23"/>
        <v>1.4683774159020579</v>
      </c>
    </row>
    <row r="135">
      <c r="A135" s="10">
        <v>160</v>
      </c>
      <c r="D135" s="12">
        <v>0.114242923688121</v>
      </c>
      <c r="E135" s="8">
        <f t="shared" si="19"/>
        <v>2.6666666666666665</v>
      </c>
      <c r="F135" s="8">
        <f t="shared" si="20"/>
        <v>16.755160819145562</v>
      </c>
      <c r="G135" s="8">
        <f t="shared" si="21"/>
        <v>1.9141585588438415</v>
      </c>
      <c r="H135" s="9">
        <f t="shared" si="22"/>
        <v>38400</v>
      </c>
      <c r="I135" s="8">
        <f t="shared" si="23"/>
        <v>4.0566307891079409</v>
      </c>
    </row>
    <row r="136">
      <c r="A136" s="10">
        <v>170</v>
      </c>
      <c r="D136" s="12">
        <v>0.089177502646337406</v>
      </c>
      <c r="E136" s="8">
        <f t="shared" si="19"/>
        <v>2.8333333333333335</v>
      </c>
      <c r="F136" s="8">
        <f t="shared" si="20"/>
        <v>17.802358370342162</v>
      </c>
      <c r="G136" s="8">
        <f t="shared" si="21"/>
        <v>1.587569860682235</v>
      </c>
      <c r="H136" s="9">
        <f t="shared" si="22"/>
        <v>40800</v>
      </c>
      <c r="I136" s="8">
        <f t="shared" si="23"/>
        <v>2.8050047575773931</v>
      </c>
    </row>
    <row r="137">
      <c r="A137" s="10">
        <v>180</v>
      </c>
      <c r="D137" s="12">
        <v>0.082249491981116293</v>
      </c>
      <c r="E137" s="8">
        <f t="shared" si="19"/>
        <v>3</v>
      </c>
      <c r="F137" s="8">
        <f t="shared" si="20"/>
        <v>18.849555921538759</v>
      </c>
      <c r="G137" s="8">
        <f t="shared" si="21"/>
        <v>1.5503663986162053</v>
      </c>
      <c r="H137" s="9">
        <f t="shared" si="22"/>
        <v>43200</v>
      </c>
      <c r="I137" s="8">
        <f t="shared" si="23"/>
        <v>2.3076203111547602</v>
      </c>
    </row>
    <row r="138">
      <c r="A138" s="10">
        <v>190</v>
      </c>
      <c r="D138" s="12">
        <v>0.146294823535042</v>
      </c>
      <c r="E138" s="8">
        <f t="shared" si="19"/>
        <v>3.1666666666666665</v>
      </c>
      <c r="F138" s="8">
        <f t="shared" si="20"/>
        <v>19.896753472735355</v>
      </c>
      <c r="G138" s="8">
        <f t="shared" si="21"/>
        <v>2.9107920382140531</v>
      </c>
      <c r="H138" s="9">
        <f t="shared" si="22"/>
        <v>45599.999999999993</v>
      </c>
      <c r="I138" s="8">
        <f t="shared" si="23"/>
        <v>3.683815716341432</v>
      </c>
    </row>
    <row r="139">
      <c r="A139" s="10">
        <v>200</v>
      </c>
      <c r="D139" s="12">
        <v>0.13193731202182399</v>
      </c>
      <c r="E139" s="8">
        <f t="shared" si="19"/>
        <v>3.3333333333333335</v>
      </c>
      <c r="F139" s="8">
        <f t="shared" si="20"/>
        <v>20.943951023931955</v>
      </c>
      <c r="G139" s="8">
        <f t="shared" si="21"/>
        <v>2.7632886012143105</v>
      </c>
      <c r="H139" s="9">
        <f t="shared" si="22"/>
        <v>48000</v>
      </c>
      <c r="I139" s="8">
        <f t="shared" si="23"/>
        <v>2.9983600273592774</v>
      </c>
    </row>
    <row r="140">
      <c r="A140" s="10">
        <v>210</v>
      </c>
      <c r="D140" s="12">
        <v>0.087032151319419507</v>
      </c>
      <c r="E140" s="8">
        <f t="shared" si="19"/>
        <v>3.5</v>
      </c>
      <c r="F140" s="8">
        <f t="shared" si="20"/>
        <v>21.991148575128552</v>
      </c>
      <c r="G140" s="8">
        <f t="shared" si="21"/>
        <v>1.9139369704784248</v>
      </c>
      <c r="H140" s="9">
        <f t="shared" si="22"/>
        <v>50400</v>
      </c>
      <c r="I140" s="8">
        <f t="shared" si="23"/>
        <v>1.7939786418388577</v>
      </c>
    </row>
    <row r="141">
      <c r="A141" s="10">
        <v>220</v>
      </c>
      <c r="D141" s="12">
        <v>0.17455942831055499</v>
      </c>
      <c r="E141" s="8">
        <f t="shared" si="19"/>
        <v>3.6666666666666665</v>
      </c>
      <c r="F141" s="8">
        <f t="shared" si="20"/>
        <v>23.038346126325148</v>
      </c>
      <c r="G141" s="8">
        <f t="shared" si="21"/>
        <v>4.0215605290320067</v>
      </c>
      <c r="H141" s="9">
        <f t="shared" si="22"/>
        <v>52799.999999999993</v>
      </c>
      <c r="I141" s="8">
        <f t="shared" si="23"/>
        <v>3.2784916972475329</v>
      </c>
    </row>
    <row r="142">
      <c r="A142" s="10">
        <v>230</v>
      </c>
      <c r="D142" s="12">
        <v>0.15178682172774</v>
      </c>
      <c r="E142" s="8">
        <f t="shared" si="19"/>
        <v>3.8333333333333335</v>
      </c>
      <c r="F142" s="8">
        <f t="shared" si="20"/>
        <v>24.085543677521748</v>
      </c>
      <c r="G142" s="8">
        <f t="shared" si="21"/>
        <v>3.6558681243956888</v>
      </c>
      <c r="H142" s="9">
        <f t="shared" si="22"/>
        <v>55199.999999999993</v>
      </c>
      <c r="I142" s="8">
        <f t="shared" si="23"/>
        <v>2.6082819394757508</v>
      </c>
    </row>
    <row r="143">
      <c r="A143" s="10">
        <v>240</v>
      </c>
      <c r="D143" s="12">
        <v>0.138545499301965</v>
      </c>
      <c r="E143" s="8">
        <f t="shared" si="19"/>
        <v>4</v>
      </c>
      <c r="F143" s="8">
        <f t="shared" si="20"/>
        <v>25.132741228718345</v>
      </c>
      <c r="G143" s="8">
        <f t="shared" si="21"/>
        <v>3.4820281823598642</v>
      </c>
      <c r="H143" s="9">
        <f t="shared" si="22"/>
        <v>57600</v>
      </c>
      <c r="I143" s="8">
        <f t="shared" si="23"/>
        <v>2.186482861905739</v>
      </c>
    </row>
    <row r="144">
      <c r="A144" s="10">
        <v>250</v>
      </c>
      <c r="D144" s="12">
        <v>0.18672689964757999</v>
      </c>
      <c r="E144" s="8">
        <f t="shared" si="19"/>
        <v>4.166666666666667</v>
      </c>
      <c r="F144" s="8">
        <f t="shared" si="20"/>
        <v>26.179938779914945</v>
      </c>
      <c r="G144" s="8">
        <f t="shared" si="21"/>
        <v>4.8884988013369659</v>
      </c>
      <c r="H144" s="9">
        <f t="shared" si="22"/>
        <v>60000.000000000007</v>
      </c>
      <c r="I144" s="8">
        <f t="shared" si="23"/>
        <v>2.7158326674094253</v>
      </c>
    </row>
    <row r="145">
      <c r="A145" s="10">
        <v>260</v>
      </c>
      <c r="D145" s="12">
        <v>0.18853234332225099</v>
      </c>
      <c r="E145" s="8">
        <f t="shared" si="19"/>
        <v>4.333333333333333</v>
      </c>
      <c r="F145" s="8">
        <f t="shared" si="20"/>
        <v>27.227136331111538</v>
      </c>
      <c r="G145" s="8">
        <f t="shared" si="21"/>
        <v>5.1331958144588539</v>
      </c>
      <c r="H145" s="9">
        <f t="shared" si="22"/>
        <v>62400</v>
      </c>
      <c r="I145" s="8">
        <f t="shared" si="23"/>
        <v>2.5352179929992795</v>
      </c>
    </row>
    <row r="146">
      <c r="A146" s="10">
        <v>270</v>
      </c>
      <c r="D146" s="12">
        <v>0.207434468307505</v>
      </c>
      <c r="E146" s="8">
        <f t="shared" si="19"/>
        <v>4.5</v>
      </c>
      <c r="F146" s="8">
        <f t="shared" si="20"/>
        <v>28.274333882308138</v>
      </c>
      <c r="G146" s="8">
        <f t="shared" si="21"/>
        <v>5.8650714156254624</v>
      </c>
      <c r="H146" s="9">
        <f t="shared" si="22"/>
        <v>64799.999999999993</v>
      </c>
      <c r="I146" s="8">
        <f t="shared" si="23"/>
        <v>2.586601547560722</v>
      </c>
    </row>
    <row r="147">
      <c r="A147" s="10">
        <v>280</v>
      </c>
      <c r="D147" s="12">
        <v>0.181485313904861</v>
      </c>
      <c r="E147" s="8">
        <f t="shared" si="19"/>
        <v>4.666666666666667</v>
      </c>
      <c r="F147" s="8">
        <f t="shared" si="20"/>
        <v>29.321531433504738</v>
      </c>
      <c r="G147" s="8">
        <f t="shared" si="21"/>
        <v>5.3214273363808564</v>
      </c>
      <c r="H147" s="9">
        <f t="shared" si="22"/>
        <v>67200</v>
      </c>
      <c r="I147" s="8">
        <f t="shared" si="23"/>
        <v>2.1042704823390141</v>
      </c>
    </row>
    <row r="148">
      <c r="A148" s="10">
        <v>290</v>
      </c>
      <c r="D148" s="12">
        <v>0.209079474083325</v>
      </c>
      <c r="E148" s="8">
        <f t="shared" si="19"/>
        <v>4.833333333333333</v>
      </c>
      <c r="F148" s="8">
        <f t="shared" si="20"/>
        <v>30.368728984701331</v>
      </c>
      <c r="G148" s="8">
        <f t="shared" si="21"/>
        <v>6.3494778847003825</v>
      </c>
      <c r="H148" s="9">
        <f t="shared" si="22"/>
        <v>69600</v>
      </c>
      <c r="I148" s="8">
        <f t="shared" si="23"/>
        <v>2.2599120721191137</v>
      </c>
    </row>
    <row r="149">
      <c r="A149" s="10">
        <v>300</v>
      </c>
      <c r="D149" s="12">
        <v>0.26790822507419199</v>
      </c>
      <c r="E149" s="8">
        <f t="shared" si="19"/>
        <v>5</v>
      </c>
      <c r="F149" s="8">
        <f t="shared" si="20"/>
        <v>31.415926535897931</v>
      </c>
      <c r="G149" s="8">
        <f t="shared" si="21"/>
        <v>8.4165851172936232</v>
      </c>
      <c r="H149" s="9">
        <f t="shared" si="22"/>
        <v>72000</v>
      </c>
      <c r="I149" s="8">
        <f t="shared" si="23"/>
        <v>2.705949433286273</v>
      </c>
    </row>
    <row r="150">
      <c r="A150" s="8" t="s">
        <v>30</v>
      </c>
    </row>
    <row r="151">
      <c r="A151" s="10">
        <v>10</v>
      </c>
      <c r="D151" s="12">
        <v>0.036613588163923301</v>
      </c>
      <c r="E151" s="8">
        <f t="shared" si="19"/>
        <v>0.16666666666666666</v>
      </c>
      <c r="F151" s="8">
        <f t="shared" si="20"/>
        <v>1.0471975511965976</v>
      </c>
      <c r="G151" s="8">
        <f t="shared" si="21"/>
        <v>0.038341659865781211</v>
      </c>
      <c r="H151" s="9">
        <f t="shared" si="22"/>
        <v>2400</v>
      </c>
      <c r="I151" s="8">
        <f t="shared" si="23"/>
        <v>332.8269085571286</v>
      </c>
    </row>
    <row r="152">
      <c r="A152" s="10">
        <v>20</v>
      </c>
      <c r="D152" s="12">
        <v>0.037452658915515802</v>
      </c>
      <c r="E152" s="8">
        <f t="shared" si="19"/>
        <v>0.33333333333333331</v>
      </c>
      <c r="F152" s="8">
        <f t="shared" si="20"/>
        <v>2.0943951023931953</v>
      </c>
      <c r="G152" s="8">
        <f t="shared" si="21"/>
        <v>0.078440665404259133</v>
      </c>
      <c r="H152" s="9">
        <f t="shared" si="22"/>
        <v>4800</v>
      </c>
      <c r="I152" s="8">
        <f t="shared" si="23"/>
        <v>85.113569232052015</v>
      </c>
    </row>
    <row r="153">
      <c r="A153" s="10">
        <v>30</v>
      </c>
      <c r="D153" s="12">
        <v>0.035242413057887799</v>
      </c>
      <c r="E153" s="8">
        <f t="shared" si="19"/>
        <v>0.5</v>
      </c>
      <c r="F153" s="8">
        <f t="shared" si="20"/>
        <v>3.1415926535897931</v>
      </c>
      <c r="G153" s="8">
        <f t="shared" si="21"/>
        <v>0.11071730595743731</v>
      </c>
      <c r="H153" s="9">
        <f t="shared" si="22"/>
        <v>7200</v>
      </c>
      <c r="I153" s="8">
        <f t="shared" si="23"/>
        <v>35.59584167870284</v>
      </c>
    </row>
    <row r="154">
      <c r="A154" s="10">
        <v>40</v>
      </c>
      <c r="D154" s="12">
        <v>0.0822590174665732</v>
      </c>
      <c r="E154" s="8">
        <f t="shared" si="19"/>
        <v>0.66666666666666663</v>
      </c>
      <c r="F154" s="8">
        <f t="shared" si="20"/>
        <v>4.1887902047863905</v>
      </c>
      <c r="G154" s="8">
        <f t="shared" si="21"/>
        <v>0.34456576661933441</v>
      </c>
      <c r="H154" s="9">
        <f t="shared" si="22"/>
        <v>9600</v>
      </c>
      <c r="I154" s="8">
        <f t="shared" si="23"/>
        <v>46.734723120026914</v>
      </c>
    </row>
    <row r="155">
      <c r="A155" s="10">
        <v>50</v>
      </c>
      <c r="D155" s="12">
        <v>0.049751559782667397</v>
      </c>
      <c r="E155" s="8">
        <f t="shared" si="19"/>
        <v>0.83333333333333337</v>
      </c>
      <c r="F155" s="8">
        <f t="shared" si="20"/>
        <v>5.2359877559829888</v>
      </c>
      <c r="G155" s="8">
        <f t="shared" si="21"/>
        <v>0.26049855786310216</v>
      </c>
      <c r="H155" s="9">
        <f t="shared" si="22"/>
        <v>12000</v>
      </c>
      <c r="I155" s="8">
        <f t="shared" si="23"/>
        <v>18.090177629382094</v>
      </c>
    </row>
    <row r="156">
      <c r="A156" s="10">
        <v>60</v>
      </c>
      <c r="D156" s="12">
        <v>0.032926579914744902</v>
      </c>
      <c r="E156" s="8">
        <f t="shared" si="19"/>
        <v>1</v>
      </c>
      <c r="F156" s="8">
        <f t="shared" si="20"/>
        <v>6.2831853071795862</v>
      </c>
      <c r="G156" s="8">
        <f t="shared" si="21"/>
        <v>0.20688380313599963</v>
      </c>
      <c r="H156" s="9">
        <f t="shared" si="22"/>
        <v>14400</v>
      </c>
      <c r="I156" s="8">
        <f t="shared" si="23"/>
        <v>8.3141960493827014</v>
      </c>
    </row>
    <row r="157">
      <c r="A157" s="10">
        <v>70</v>
      </c>
      <c r="D157" s="12">
        <v>0.026598615814883399</v>
      </c>
      <c r="E157" s="8">
        <f t="shared" si="19"/>
        <v>1.1666666666666667</v>
      </c>
      <c r="F157" s="8">
        <f t="shared" si="20"/>
        <v>7.3303828583761845</v>
      </c>
      <c r="G157" s="8">
        <f t="shared" si="21"/>
        <v>0.19497803742595496</v>
      </c>
      <c r="H157" s="9">
        <f t="shared" si="22"/>
        <v>16800</v>
      </c>
      <c r="I157" s="8">
        <f t="shared" si="23"/>
        <v>4.9344538950122212</v>
      </c>
    </row>
    <row r="158">
      <c r="A158" s="10">
        <v>80</v>
      </c>
      <c r="D158" s="12">
        <v>0.038152339872280797</v>
      </c>
      <c r="E158" s="8">
        <f t="shared" si="19"/>
        <v>1.3333333333333333</v>
      </c>
      <c r="F158" s="8">
        <f t="shared" si="20"/>
        <v>8.3775804095727811</v>
      </c>
      <c r="G158" s="8">
        <f t="shared" si="21"/>
        <v>0.31962429509338208</v>
      </c>
      <c r="H158" s="9">
        <f t="shared" si="22"/>
        <v>19200</v>
      </c>
      <c r="I158" s="8">
        <f t="shared" si="23"/>
        <v>5.4189774423113013</v>
      </c>
    </row>
    <row r="159">
      <c r="A159" s="10">
        <v>90</v>
      </c>
      <c r="D159" s="12">
        <v>0.039794544759929003</v>
      </c>
      <c r="E159" s="8">
        <f t="shared" si="19"/>
        <v>1.5</v>
      </c>
      <c r="F159" s="8">
        <f t="shared" si="20"/>
        <v>9.4247779607693793</v>
      </c>
      <c r="G159" s="8">
        <f t="shared" si="21"/>
        <v>0.37505474841222947</v>
      </c>
      <c r="H159" s="9">
        <f t="shared" si="22"/>
        <v>21600</v>
      </c>
      <c r="I159" s="8">
        <f t="shared" si="23"/>
        <v>4.4659582715600408</v>
      </c>
    </row>
    <row r="160">
      <c r="A160" s="10">
        <v>100</v>
      </c>
      <c r="D160" s="12">
        <v>0.072809382343296397</v>
      </c>
      <c r="E160" s="8">
        <f t="shared" si="19"/>
        <v>1.6666666666666667</v>
      </c>
      <c r="F160" s="8">
        <f t="shared" si="20"/>
        <v>10.471975511965978</v>
      </c>
      <c r="G160" s="8">
        <f t="shared" si="21"/>
        <v>0.76245806894036794</v>
      </c>
      <c r="H160" s="9">
        <f t="shared" si="22"/>
        <v>24000</v>
      </c>
      <c r="I160" s="8">
        <f t="shared" si="23"/>
        <v>6.6185596262184712</v>
      </c>
    </row>
    <row r="161">
      <c r="A161" s="10">
        <v>110</v>
      </c>
      <c r="D161" s="12">
        <v>0.106005935086825</v>
      </c>
      <c r="E161" s="8">
        <f t="shared" si="19"/>
        <v>1.8333333333333333</v>
      </c>
      <c r="F161" s="8">
        <f t="shared" si="20"/>
        <v>11.519173063162574</v>
      </c>
      <c r="G161" s="8">
        <f t="shared" si="21"/>
        <v>1.221100711987515</v>
      </c>
      <c r="H161" s="9">
        <f t="shared" si="22"/>
        <v>26399.999999999996</v>
      </c>
      <c r="I161" s="8">
        <f t="shared" si="23"/>
        <v>7.9638110964207884</v>
      </c>
    </row>
    <row r="162">
      <c r="A162" s="10">
        <v>120</v>
      </c>
      <c r="D162" s="12">
        <v>0.0025067899032937199</v>
      </c>
      <c r="E162" s="8">
        <f t="shared" si="19"/>
        <v>2</v>
      </c>
      <c r="F162" s="8">
        <f t="shared" si="20"/>
        <v>12.566370614359172</v>
      </c>
      <c r="G162" s="8">
        <f t="shared" si="21"/>
        <v>0.031501250977122475</v>
      </c>
      <c r="H162" s="9">
        <f t="shared" si="22"/>
        <v>28800</v>
      </c>
      <c r="I162" s="8">
        <f t="shared" si="23"/>
        <v>0.15824557822708935</v>
      </c>
    </row>
    <row r="163">
      <c r="A163" s="10">
        <v>130</v>
      </c>
      <c r="D163" s="12">
        <v>0.098976838803436606</v>
      </c>
      <c r="E163" s="8">
        <f t="shared" si="19"/>
        <v>2.1666666666666665</v>
      </c>
      <c r="F163" s="8">
        <f t="shared" si="20"/>
        <v>13.613568165555769</v>
      </c>
      <c r="G163" s="8">
        <f t="shared" si="21"/>
        <v>1.3474279418618096</v>
      </c>
      <c r="H163" s="9">
        <f t="shared" si="22"/>
        <v>31200</v>
      </c>
      <c r="I163" s="8">
        <f t="shared" si="23"/>
        <v>5.323815706162641</v>
      </c>
    </row>
    <row r="164">
      <c r="A164" s="10">
        <v>140</v>
      </c>
      <c r="D164" s="12">
        <v>0.074319316972406596</v>
      </c>
      <c r="E164" s="8">
        <f t="shared" si="19"/>
        <v>2.3333333333333335</v>
      </c>
      <c r="F164" s="8">
        <f t="shared" si="20"/>
        <v>14.660765716752369</v>
      </c>
      <c r="G164" s="8">
        <f t="shared" si="21"/>
        <v>1.0895780943615112</v>
      </c>
      <c r="H164" s="9">
        <f t="shared" si="22"/>
        <v>33600</v>
      </c>
      <c r="I164" s="8">
        <f t="shared" si="23"/>
        <v>3.4468451822964465</v>
      </c>
    </row>
    <row r="165">
      <c r="A165" s="10">
        <v>150</v>
      </c>
      <c r="D165" s="12">
        <v>0.092788000754927796</v>
      </c>
      <c r="E165" s="8">
        <f t="shared" si="19"/>
        <v>2.5</v>
      </c>
      <c r="F165" s="8">
        <f t="shared" si="20"/>
        <v>15.707963267948966</v>
      </c>
      <c r="G165" s="8">
        <f t="shared" si="21"/>
        <v>1.4575105075648267</v>
      </c>
      <c r="H165" s="9">
        <f t="shared" si="22"/>
        <v>36000</v>
      </c>
      <c r="I165" s="8">
        <f t="shared" si="23"/>
        <v>3.7487410173992459</v>
      </c>
    </row>
    <row r="166">
      <c r="A166" s="10">
        <v>160</v>
      </c>
      <c r="D166" s="12">
        <v>0.14810153069031801</v>
      </c>
      <c r="E166" s="8">
        <f t="shared" si="19"/>
        <v>2.6666666666666665</v>
      </c>
      <c r="F166" s="8">
        <f t="shared" si="20"/>
        <v>16.755160819145562</v>
      </c>
      <c r="G166" s="8">
        <f t="shared" si="21"/>
        <v>2.4814649642779001</v>
      </c>
      <c r="H166" s="9">
        <f t="shared" si="22"/>
        <v>38400</v>
      </c>
      <c r="I166" s="8">
        <f t="shared" si="23"/>
        <v>5.2589097855417464</v>
      </c>
    </row>
    <row r="167">
      <c r="A167" s="10">
        <v>170</v>
      </c>
      <c r="D167" s="12">
        <v>0.13826811251519699</v>
      </c>
      <c r="E167" s="8">
        <f t="shared" si="19"/>
        <v>2.8333333333333335</v>
      </c>
      <c r="F167" s="8">
        <f t="shared" si="20"/>
        <v>17.802358370342162</v>
      </c>
      <c r="G167" s="8">
        <f t="shared" si="21"/>
        <v>2.461498490186329</v>
      </c>
      <c r="H167" s="9">
        <f t="shared" si="22"/>
        <v>40800</v>
      </c>
      <c r="I167" s="8">
        <f t="shared" si="23"/>
        <v>4.3491093820432623</v>
      </c>
    </row>
    <row r="168">
      <c r="A168" s="10">
        <v>180</v>
      </c>
      <c r="D168" s="12">
        <v>0.134427811848331</v>
      </c>
      <c r="E168" s="8">
        <f t="shared" si="19"/>
        <v>3</v>
      </c>
      <c r="F168" s="8">
        <f t="shared" si="20"/>
        <v>18.849555921538759</v>
      </c>
      <c r="G168" s="8">
        <f t="shared" si="21"/>
        <v>2.5339045568452057</v>
      </c>
      <c r="H168" s="9">
        <f t="shared" si="22"/>
        <v>43200</v>
      </c>
      <c r="I168" s="8">
        <f t="shared" si="23"/>
        <v>3.7715533741718432</v>
      </c>
    </row>
    <row r="169">
      <c r="A169" s="10">
        <v>190</v>
      </c>
      <c r="D169" s="12">
        <v>0.19106723996918801</v>
      </c>
      <c r="E169" s="8">
        <f t="shared" si="19"/>
        <v>3.1666666666666665</v>
      </c>
      <c r="F169" s="8">
        <f t="shared" si="20"/>
        <v>19.896753472735355</v>
      </c>
      <c r="G169" s="8">
        <f t="shared" si="21"/>
        <v>3.8016177703829008</v>
      </c>
      <c r="H169" s="9">
        <f t="shared" si="22"/>
        <v>45599.999999999993</v>
      </c>
      <c r="I169" s="8">
        <f t="shared" si="23"/>
        <v>4.8112194571797664</v>
      </c>
    </row>
    <row r="170">
      <c r="A170" s="10">
        <v>200</v>
      </c>
      <c r="D170" s="12">
        <v>0.15345188205472701</v>
      </c>
      <c r="E170" s="8">
        <f t="shared" si="19"/>
        <v>3.3333333333333335</v>
      </c>
      <c r="F170" s="8">
        <f t="shared" si="20"/>
        <v>20.943951023931955</v>
      </c>
      <c r="G170" s="8">
        <f t="shared" si="21"/>
        <v>3.2138887022843856</v>
      </c>
      <c r="H170" s="9">
        <f t="shared" si="22"/>
        <v>48000</v>
      </c>
      <c r="I170" s="8">
        <f t="shared" si="23"/>
        <v>3.4872924286939946</v>
      </c>
    </row>
    <row r="171">
      <c r="A171" s="10">
        <v>210</v>
      </c>
      <c r="D171" s="12">
        <v>0.108146300229309</v>
      </c>
      <c r="E171" s="8">
        <f t="shared" si="19"/>
        <v>3.5</v>
      </c>
      <c r="F171" s="8">
        <f t="shared" si="20"/>
        <v>21.991148575128552</v>
      </c>
      <c r="G171" s="8">
        <f t="shared" si="21"/>
        <v>2.3782613561931933</v>
      </c>
      <c r="H171" s="9">
        <f t="shared" si="22"/>
        <v>50400</v>
      </c>
      <c r="I171" s="8">
        <f t="shared" si="23"/>
        <v>2.2292009316559676</v>
      </c>
    </row>
    <row r="172">
      <c r="A172" s="10">
        <v>220</v>
      </c>
      <c r="D172" s="12">
        <v>0.20378069820020001</v>
      </c>
      <c r="E172" s="8">
        <f t="shared" si="19"/>
        <v>3.6666666666666665</v>
      </c>
      <c r="F172" s="8">
        <f t="shared" si="20"/>
        <v>23.038346126325148</v>
      </c>
      <c r="G172" s="8">
        <f t="shared" si="21"/>
        <v>4.6947702590004123</v>
      </c>
      <c r="H172" s="9">
        <f t="shared" si="22"/>
        <v>52799.999999999993</v>
      </c>
      <c r="I172" s="8">
        <f t="shared" si="23"/>
        <v>3.8273116128684288</v>
      </c>
    </row>
    <row r="173">
      <c r="A173" s="10">
        <v>230</v>
      </c>
      <c r="D173" s="12">
        <v>0.232108239564912</v>
      </c>
      <c r="E173" s="8">
        <f t="shared" si="19"/>
        <v>3.8333333333333335</v>
      </c>
      <c r="F173" s="8">
        <f t="shared" si="20"/>
        <v>24.085543677521748</v>
      </c>
      <c r="G173" s="8">
        <f t="shared" si="21"/>
        <v>5.5904531419533692</v>
      </c>
      <c r="H173" s="9">
        <f t="shared" si="22"/>
        <v>55199.999999999993</v>
      </c>
      <c r="I173" s="8">
        <f t="shared" si="23"/>
        <v>3.9885131157603619</v>
      </c>
    </row>
    <row r="174">
      <c r="A174" s="10">
        <v>240</v>
      </c>
      <c r="D174" s="12">
        <v>0.16523041359721399</v>
      </c>
      <c r="E174" s="8">
        <f t="shared" si="19"/>
        <v>4</v>
      </c>
      <c r="F174" s="8">
        <f t="shared" si="20"/>
        <v>25.132741228718345</v>
      </c>
      <c r="G174" s="8">
        <f t="shared" si="21"/>
        <v>4.1526932280528843</v>
      </c>
      <c r="H174" s="9">
        <f t="shared" si="22"/>
        <v>57600</v>
      </c>
      <c r="I174" s="8">
        <f t="shared" si="23"/>
        <v>2.6076160497173322</v>
      </c>
    </row>
    <row r="175">
      <c r="A175" s="10">
        <v>250</v>
      </c>
      <c r="D175" s="12">
        <v>0.214725077640363</v>
      </c>
      <c r="E175" s="8">
        <f t="shared" si="19"/>
        <v>4.166666666666667</v>
      </c>
      <c r="F175" s="8">
        <f t="shared" si="20"/>
        <v>26.179938779914945</v>
      </c>
      <c r="G175" s="8">
        <f t="shared" si="21"/>
        <v>5.6214893871371867</v>
      </c>
      <c r="H175" s="9">
        <f t="shared" si="22"/>
        <v>60000.000000000007</v>
      </c>
      <c r="I175" s="8">
        <f t="shared" si="23"/>
        <v>3.1230496595206589</v>
      </c>
    </row>
    <row r="176">
      <c r="A176" s="10">
        <v>260</v>
      </c>
      <c r="D176" s="12">
        <v>0.21979474787484499</v>
      </c>
      <c r="E176" s="8">
        <f t="shared" si="19"/>
        <v>4.333333333333333</v>
      </c>
      <c r="F176" s="8">
        <f t="shared" si="20"/>
        <v>27.227136331111538</v>
      </c>
      <c r="G176" s="8">
        <f t="shared" si="21"/>
        <v>5.9843815652506924</v>
      </c>
      <c r="H176" s="9">
        <f t="shared" si="22"/>
        <v>62400</v>
      </c>
      <c r="I176" s="8">
        <f t="shared" si="23"/>
        <v>2.955607455780676</v>
      </c>
    </row>
    <row r="177">
      <c r="A177" s="10">
        <v>270</v>
      </c>
      <c r="D177" s="12">
        <v>0.26883370316116101</v>
      </c>
      <c r="E177" s="8">
        <f t="shared" si="19"/>
        <v>4.5</v>
      </c>
      <c r="F177" s="8">
        <f t="shared" si="20"/>
        <v>28.274333882308138</v>
      </c>
      <c r="G177" s="8">
        <f t="shared" si="21"/>
        <v>7.6010938819959835</v>
      </c>
      <c r="H177" s="9">
        <f t="shared" si="22"/>
        <v>64799.999999999993</v>
      </c>
      <c r="I177" s="8">
        <f t="shared" si="23"/>
        <v>3.3522185503053183</v>
      </c>
    </row>
    <row r="178">
      <c r="A178" s="10">
        <v>280</v>
      </c>
      <c r="D178" s="12">
        <v>0.24343103502329799</v>
      </c>
      <c r="E178" s="8">
        <f t="shared" si="19"/>
        <v>4.666666666666667</v>
      </c>
      <c r="F178" s="8">
        <f t="shared" si="20"/>
        <v>29.321531433504738</v>
      </c>
      <c r="G178" s="8">
        <f t="shared" si="21"/>
        <v>7.1377707453262245</v>
      </c>
      <c r="H178" s="9">
        <f t="shared" si="22"/>
        <v>67200</v>
      </c>
      <c r="I178" s="8">
        <f t="shared" si="23"/>
        <v>2.8225134610797857</v>
      </c>
    </row>
    <row r="179">
      <c r="A179" s="10">
        <v>290</v>
      </c>
      <c r="D179" s="12">
        <v>0.34011348438936401</v>
      </c>
      <c r="E179" s="8">
        <f t="shared" si="19"/>
        <v>4.833333333333333</v>
      </c>
      <c r="F179" s="8">
        <f t="shared" si="20"/>
        <v>30.368728984701331</v>
      </c>
      <c r="G179" s="8">
        <f t="shared" si="21"/>
        <v>10.328814231463042</v>
      </c>
      <c r="H179" s="9">
        <f t="shared" si="22"/>
        <v>69600</v>
      </c>
      <c r="I179" s="8">
        <f t="shared" si="23"/>
        <v>3.6762411644277266</v>
      </c>
    </row>
    <row r="180">
      <c r="A180" s="10">
        <v>300</v>
      </c>
      <c r="D180" s="12">
        <v>0.32727491377511603</v>
      </c>
      <c r="E180" s="8">
        <f t="shared" si="19"/>
        <v>5</v>
      </c>
      <c r="F180" s="8">
        <f t="shared" si="20"/>
        <v>31.415926535897931</v>
      </c>
      <c r="G180" s="8">
        <f t="shared" si="21"/>
        <v>10.281644648201375</v>
      </c>
      <c r="H180" s="9">
        <f t="shared" si="22"/>
        <v>72000</v>
      </c>
      <c r="I180" s="8">
        <f t="shared" si="23"/>
        <v>3.3055699100441664</v>
      </c>
    </row>
    <row r="181">
      <c r="A181" s="8" t="s">
        <v>31</v>
      </c>
    </row>
    <row r="182">
      <c r="A182" s="13">
        <v>0.0041666669999999998</v>
      </c>
      <c r="D182" s="12">
        <v>8.3798675880177798e-07</v>
      </c>
      <c r="E182" s="8">
        <f t="shared" si="19"/>
        <v>6.9444449999999999e-05</v>
      </c>
      <c r="F182" s="8">
        <f t="shared" si="20"/>
        <v>0.0004363323479051674</v>
      </c>
      <c r="G182" s="8">
        <f t="shared" si="21"/>
        <v>3.6564072998142099e-10</v>
      </c>
      <c r="H182" s="9">
        <f t="shared" si="22"/>
        <v>1.0000000800000002</v>
      </c>
      <c r="I182" s="8">
        <f t="shared" si="23"/>
        <v>43876.877067319183</v>
      </c>
    </row>
    <row r="183">
      <c r="A183" s="13">
        <v>0.0083333330000000001</v>
      </c>
      <c r="D183" s="12">
        <v>8.5164171363943104e-07</v>
      </c>
      <c r="E183" s="8">
        <f t="shared" si="19"/>
        <v>0.00013888888333333333</v>
      </c>
      <c r="F183" s="8">
        <f t="shared" si="20"/>
        <v>0.00087266459109057969</v>
      </c>
      <c r="G183" s="8">
        <f t="shared" si="21"/>
        <v>7.4319756778883467e-10</v>
      </c>
      <c r="H183" s="9">
        <f t="shared" si="22"/>
        <v>1.9999999199999998</v>
      </c>
      <c r="I183" s="8">
        <f t="shared" si="23"/>
        <v>11147.96485458825</v>
      </c>
    </row>
    <row r="184">
      <c r="A184" s="13">
        <v>0.012500000000000001</v>
      </c>
      <c r="D184" s="12">
        <v>8.6912784629004099e-07</v>
      </c>
      <c r="E184" s="8">
        <f t="shared" ref="E184:E247" si="24">A184/60</f>
        <v>0.00020833333333333335</v>
      </c>
      <c r="F184" s="8">
        <f t="shared" ref="F184:F247" si="25">E184*2*PI()</f>
        <v>0.0013089969389957472</v>
      </c>
      <c r="G184" s="8">
        <f t="shared" ref="G184:G247" si="26">D184*F184</f>
        <v>1.13768569038963e-09</v>
      </c>
      <c r="H184" s="9">
        <f t="shared" ref="H184:H247" si="27">E184*($B$2^2)*$B$4/$B$3</f>
        <v>3</v>
      </c>
      <c r="I184" s="8">
        <f t="shared" ref="I184:I247" si="28">G184/($B$4*((E184)^3)*(($B$2)^5))</f>
        <v>5056.3808461761319</v>
      </c>
    </row>
    <row r="185">
      <c r="A185" s="13">
        <v>0.016666667</v>
      </c>
      <c r="D185" s="12">
        <v>8.8385197294117798e-07</v>
      </c>
      <c r="E185" s="8">
        <f t="shared" si="24"/>
        <v>0.0002777777833333333</v>
      </c>
      <c r="F185" s="8">
        <f t="shared" si="25"/>
        <v>0.0017453292869009144</v>
      </c>
      <c r="G185" s="8">
        <f t="shared" si="26"/>
        <v>1.5426127336593925e-09</v>
      </c>
      <c r="H185" s="9">
        <f t="shared" si="27"/>
        <v>4.0000000799999986</v>
      </c>
      <c r="I185" s="8">
        <f t="shared" si="28"/>
        <v>2892.3987020674367</v>
      </c>
    </row>
    <row r="186">
      <c r="A186" s="13">
        <v>0.020833332999999999</v>
      </c>
      <c r="D186" s="12">
        <v>8.9236019265026797e-07</v>
      </c>
      <c r="E186" s="8">
        <f t="shared" si="24"/>
        <v>0.00034722221666666665</v>
      </c>
      <c r="F186" s="8">
        <f t="shared" si="25"/>
        <v>0.0021816615300863269</v>
      </c>
      <c r="G186" s="8">
        <f t="shared" si="26"/>
        <v>1.9468279032855131e-09</v>
      </c>
      <c r="H186" s="9">
        <f t="shared" si="27"/>
        <v>4.9999999199999996</v>
      </c>
      <c r="I186" s="8">
        <f t="shared" si="28"/>
        <v>1868.9548768639252</v>
      </c>
    </row>
    <row r="187">
      <c r="A187" s="13">
        <v>0.025000000000000001</v>
      </c>
      <c r="D187" s="12">
        <v>9.0577622907534499e-07</v>
      </c>
      <c r="E187" s="8">
        <f t="shared" si="24"/>
        <v>0.00041666666666666669</v>
      </c>
      <c r="F187" s="8">
        <f t="shared" si="25"/>
        <v>0.0026179938779914945</v>
      </c>
      <c r="G187" s="8">
        <f t="shared" si="26"/>
        <v>2.3713166225494747e-09</v>
      </c>
      <c r="H187" s="9">
        <f t="shared" si="27"/>
        <v>6</v>
      </c>
      <c r="I187" s="8">
        <f t="shared" si="28"/>
        <v>1317.3981236385966</v>
      </c>
    </row>
    <row r="188">
      <c r="A188" s="13">
        <v>0.029166667</v>
      </c>
      <c r="D188" s="12">
        <v>9.2546255315701796e-07</v>
      </c>
      <c r="E188" s="8">
        <f t="shared" si="24"/>
        <v>0.00048611111666666668</v>
      </c>
      <c r="F188" s="8">
        <f t="shared" si="25"/>
        <v>0.0030543262258966616</v>
      </c>
      <c r="G188" s="8">
        <f t="shared" si="26"/>
        <v>2.8266645471927633e-09</v>
      </c>
      <c r="H188" s="9">
        <f t="shared" si="27"/>
        <v>7.0000000799999995</v>
      </c>
      <c r="I188" s="8">
        <f t="shared" si="28"/>
        <v>988.92050738608248</v>
      </c>
    </row>
    <row r="189">
      <c r="A189" s="13">
        <v>0.033333333</v>
      </c>
      <c r="D189" s="12">
        <v>9.4594162216704201e-07</v>
      </c>
      <c r="E189" s="8">
        <f t="shared" si="24"/>
        <v>0.00055555554999999997</v>
      </c>
      <c r="F189" s="8">
        <f t="shared" si="25"/>
        <v>0.0034906584690820737</v>
      </c>
      <c r="G189" s="8">
        <f t="shared" si="26"/>
        <v>3.3019591346746202e-09</v>
      </c>
      <c r="H189" s="9">
        <f t="shared" si="27"/>
        <v>7.9999999199999987</v>
      </c>
      <c r="I189" s="8">
        <f t="shared" si="28"/>
        <v>773.89669540626494</v>
      </c>
    </row>
    <row r="190">
      <c r="A190" s="13">
        <v>0.037499999999999999</v>
      </c>
      <c r="D190" s="12">
        <v>9.5641307101280009e-07</v>
      </c>
      <c r="E190" s="8">
        <f t="shared" si="24"/>
        <v>0.00062500000000000001</v>
      </c>
      <c r="F190" s="8">
        <f t="shared" si="25"/>
        <v>0.0039269908169872417</v>
      </c>
      <c r="G190" s="8">
        <f t="shared" si="26"/>
        <v>3.7558253471138324e-09</v>
      </c>
      <c r="H190" s="9">
        <f t="shared" si="27"/>
        <v>9</v>
      </c>
      <c r="I190" s="8">
        <f t="shared" si="28"/>
        <v>618.24285549198873</v>
      </c>
    </row>
    <row r="191">
      <c r="A191" s="13">
        <v>0.041666666999999998</v>
      </c>
      <c r="D191" s="12">
        <v>9.6349769753100895e-07</v>
      </c>
      <c r="E191" s="8">
        <f t="shared" si="24"/>
        <v>0.00069444444999999994</v>
      </c>
      <c r="F191" s="8">
        <f t="shared" si="25"/>
        <v>0.0043633231648924084</v>
      </c>
      <c r="G191" s="8">
        <f t="shared" si="26"/>
        <v>4.2040518229575508e-09</v>
      </c>
      <c r="H191" s="9">
        <f t="shared" si="27"/>
        <v>10.00000008</v>
      </c>
      <c r="I191" s="8">
        <f t="shared" si="28"/>
        <v>504.48620664723728</v>
      </c>
    </row>
    <row r="192">
      <c r="A192" s="13">
        <v>0.083333332999999996</v>
      </c>
      <c r="D192" s="12">
        <v>1.11238891480119e-06</v>
      </c>
      <c r="E192" s="8">
        <f t="shared" si="24"/>
        <v>0.0013888888833333334</v>
      </c>
      <c r="F192" s="8">
        <f t="shared" si="25"/>
        <v>0.0087266462250650632</v>
      </c>
      <c r="G192" s="8">
        <f t="shared" si="26"/>
        <v>9.7074245241540264e-09</v>
      </c>
      <c r="H192" s="9">
        <f t="shared" si="27"/>
        <v>19.99999992</v>
      </c>
      <c r="I192" s="8">
        <f t="shared" si="28"/>
        <v>145.61136960964683</v>
      </c>
    </row>
    <row r="193">
      <c r="A193" s="13">
        <v>0.125</v>
      </c>
      <c r="D193" s="12">
        <v>1.2436771379542701e-06</v>
      </c>
      <c r="E193" s="8">
        <f t="shared" si="24"/>
        <v>0.0020833333333333333</v>
      </c>
      <c r="F193" s="8">
        <f t="shared" si="25"/>
        <v>0.013089969389957471</v>
      </c>
      <c r="G193" s="8">
        <f t="shared" si="26"/>
        <v>1.6279695666811312e-08</v>
      </c>
      <c r="H193" s="9">
        <f t="shared" si="27"/>
        <v>30</v>
      </c>
      <c r="I193" s="8">
        <f t="shared" si="28"/>
        <v>72.354202963605843</v>
      </c>
    </row>
    <row r="194">
      <c r="A194" s="13">
        <v>0.16666666699999999</v>
      </c>
      <c r="D194" s="12">
        <v>1.4013267407756601e-06</v>
      </c>
      <c r="E194" s="8">
        <f t="shared" si="24"/>
        <v>0.002777777783333333</v>
      </c>
      <c r="F194" s="8">
        <f t="shared" si="25"/>
        <v>0.017453292554849877</v>
      </c>
      <c r="G194" s="8">
        <f t="shared" si="26"/>
        <v>2.4457765571691872e-08</v>
      </c>
      <c r="H194" s="9">
        <f t="shared" si="27"/>
        <v>40.000000079999992</v>
      </c>
      <c r="I194" s="8">
        <f t="shared" si="28"/>
        <v>45.858310171772423</v>
      </c>
    </row>
    <row r="195">
      <c r="A195" s="13">
        <v>0.20833333300000001</v>
      </c>
      <c r="D195" s="12">
        <v>1.5016041928588401e-06</v>
      </c>
      <c r="E195" s="8">
        <f t="shared" si="24"/>
        <v>0.0034722222166666669</v>
      </c>
      <c r="F195" s="8">
        <f t="shared" si="25"/>
        <v>0.021816615615022534</v>
      </c>
      <c r="G195" s="8">
        <f t="shared" si="26"/>
        <v>3.2759921481507481e-08</v>
      </c>
      <c r="H195" s="9">
        <f t="shared" si="27"/>
        <v>49.99999992</v>
      </c>
      <c r="I195" s="8">
        <f t="shared" si="28"/>
        <v>31.449524773204896</v>
      </c>
    </row>
    <row r="196">
      <c r="A196" s="13">
        <v>0.25</v>
      </c>
      <c r="D196" s="12">
        <v>1.6063710420820099e-06</v>
      </c>
      <c r="E196" s="8">
        <f t="shared" si="24"/>
        <v>0.0041666666666666666</v>
      </c>
      <c r="F196" s="8">
        <f t="shared" si="25"/>
        <v>0.026179938779914941</v>
      </c>
      <c r="G196" s="8">
        <f t="shared" si="26"/>
        <v>4.2054695539535186e-08</v>
      </c>
      <c r="H196" s="9">
        <f t="shared" si="27"/>
        <v>60</v>
      </c>
      <c r="I196" s="8">
        <f t="shared" si="28"/>
        <v>23.363719744186216</v>
      </c>
    </row>
    <row r="197">
      <c r="A197" s="13">
        <v>0.29166666699999999</v>
      </c>
      <c r="D197" s="12">
        <v>1.80206216489804e-06</v>
      </c>
      <c r="E197" s="8">
        <f t="shared" si="24"/>
        <v>0.0048611111166666663</v>
      </c>
      <c r="F197" s="8">
        <f t="shared" si="25"/>
        <v>0.030543261944807349</v>
      </c>
      <c r="G197" s="8">
        <f t="shared" si="26"/>
        <v>5.5040856743307453e-08</v>
      </c>
      <c r="H197" s="9">
        <f t="shared" si="27"/>
        <v>70.000000079999978</v>
      </c>
      <c r="I197" s="8">
        <f t="shared" si="28"/>
        <v>19.256276345631239</v>
      </c>
    </row>
    <row r="198">
      <c r="A198" s="13">
        <v>0.33333333300000001</v>
      </c>
      <c r="D198" s="12">
        <v>1.9103178406355501e-06</v>
      </c>
      <c r="E198" s="8">
        <f t="shared" si="24"/>
        <v>0.0055555555499999998</v>
      </c>
      <c r="F198" s="8">
        <f t="shared" si="25"/>
        <v>0.034906585004980006</v>
      </c>
      <c r="G198" s="8">
        <f t="shared" si="26"/>
        <v>6.6682672090674682e-08</v>
      </c>
      <c r="H198" s="9">
        <f t="shared" si="27"/>
        <v>79.999999919999993</v>
      </c>
      <c r="I198" s="8">
        <f t="shared" si="28"/>
        <v>15.628751318138134</v>
      </c>
    </row>
    <row r="199">
      <c r="A199" s="13">
        <v>0.375</v>
      </c>
      <c r="D199" s="12">
        <v>1.9665881088989002e-06</v>
      </c>
      <c r="E199" s="8">
        <f t="shared" si="24"/>
        <v>0.0062500000000000003</v>
      </c>
      <c r="F199" s="8">
        <f t="shared" si="25"/>
        <v>0.039269908169872414</v>
      </c>
      <c r="G199" s="8">
        <f t="shared" si="26"/>
        <v>7.7227734444422858e-08</v>
      </c>
      <c r="H199" s="9">
        <f t="shared" si="27"/>
        <v>90.000000000000014</v>
      </c>
      <c r="I199" s="8">
        <f t="shared" si="28"/>
        <v>12.712384270686886</v>
      </c>
    </row>
    <row r="200">
      <c r="A200" s="13">
        <v>0.41666666699999999</v>
      </c>
      <c r="D200" s="12">
        <v>2.2451835641797999e-06</v>
      </c>
      <c r="E200" s="8">
        <f t="shared" si="24"/>
        <v>0.0069444444500000001</v>
      </c>
      <c r="F200" s="8">
        <f t="shared" si="25"/>
        <v>0.043633231334764822</v>
      </c>
      <c r="G200" s="8">
        <f t="shared" si="26"/>
        <v>9.7964613844869006e-08</v>
      </c>
      <c r="H200" s="9">
        <f t="shared" si="27"/>
        <v>100.00000007999999</v>
      </c>
      <c r="I200" s="8">
        <f t="shared" si="28"/>
        <v>11.755753633170473</v>
      </c>
    </row>
    <row r="201">
      <c r="A201" s="13">
        <v>0.83333333300000001</v>
      </c>
      <c r="D201" s="12">
        <v>3.5366637953483902e-06</v>
      </c>
      <c r="E201" s="8">
        <f t="shared" si="24"/>
        <v>0.013888888883333334</v>
      </c>
      <c r="F201" s="8">
        <f t="shared" si="25"/>
        <v>0.087266462564809896</v>
      </c>
      <c r="G201" s="8">
        <f t="shared" si="26"/>
        <v>3.086321387010888e-07</v>
      </c>
      <c r="H201" s="9">
        <f t="shared" si="27"/>
        <v>199.99999991999999</v>
      </c>
      <c r="I201" s="8">
        <f t="shared" si="28"/>
        <v>4.6294820860717101</v>
      </c>
    </row>
    <row r="202">
      <c r="A202" s="13">
        <v>1.25</v>
      </c>
      <c r="D202" s="12">
        <v>5.8239428743707401e-06</v>
      </c>
      <c r="E202" s="8">
        <f t="shared" si="24"/>
        <v>0.020833333333333332</v>
      </c>
      <c r="F202" s="8">
        <f t="shared" si="25"/>
        <v>0.1308996938995747</v>
      </c>
      <c r="G202" s="8">
        <f t="shared" si="26"/>
        <v>7.6235233954373915e-07</v>
      </c>
      <c r="H202" s="9">
        <f t="shared" si="27"/>
        <v>300</v>
      </c>
      <c r="I202" s="8">
        <f t="shared" si="28"/>
        <v>3.3882326201943962</v>
      </c>
    </row>
    <row r="203">
      <c r="A203" s="13">
        <v>1.6666666699999999</v>
      </c>
      <c r="D203" s="12">
        <v>8.4348821999675198e-06</v>
      </c>
      <c r="E203" s="8">
        <f t="shared" si="24"/>
        <v>0.027777777833333333</v>
      </c>
      <c r="F203" s="8">
        <f t="shared" si="25"/>
        <v>0.17453292554849881</v>
      </c>
      <c r="G203" s="8">
        <f t="shared" si="26"/>
        <v>1.4721646670172889e-06</v>
      </c>
      <c r="H203" s="9">
        <f t="shared" si="27"/>
        <v>400.00000079999995</v>
      </c>
      <c r="I203" s="8">
        <f t="shared" si="28"/>
        <v>2.7603087340955645</v>
      </c>
    </row>
    <row r="204">
      <c r="A204" s="13">
        <v>2.0833333299999999</v>
      </c>
      <c r="D204" s="12">
        <v>1.14788581100528e-05</v>
      </c>
      <c r="E204" s="8">
        <f t="shared" si="24"/>
        <v>0.034722222166666664</v>
      </c>
      <c r="F204" s="8">
        <f t="shared" si="25"/>
        <v>0.21816615615022533</v>
      </c>
      <c r="G204" s="8">
        <f t="shared" si="26"/>
        <v>2.5042983508640596e-06</v>
      </c>
      <c r="H204" s="9">
        <f t="shared" si="27"/>
        <v>499.99999919999999</v>
      </c>
      <c r="I204" s="8">
        <f t="shared" si="28"/>
        <v>2.4041264283693042</v>
      </c>
    </row>
    <row r="205">
      <c r="A205" s="13">
        <v>2.5</v>
      </c>
      <c r="D205" s="12">
        <v>1.5438446172688199e-05</v>
      </c>
      <c r="E205" s="8">
        <f t="shared" si="24"/>
        <v>0.041666666666666664</v>
      </c>
      <c r="F205" s="8">
        <f t="shared" si="25"/>
        <v>0.26179938779914941</v>
      </c>
      <c r="G205" s="8">
        <f t="shared" si="26"/>
        <v>4.041775756579892e-06</v>
      </c>
      <c r="H205" s="9">
        <f t="shared" si="27"/>
        <v>600</v>
      </c>
      <c r="I205" s="8">
        <f t="shared" si="28"/>
        <v>2.245430975877718</v>
      </c>
    </row>
    <row r="206">
      <c r="A206" s="13">
        <v>2.9166666700000001</v>
      </c>
      <c r="D206" s="12">
        <v>2.0102991563170701e-05</v>
      </c>
      <c r="E206" s="8">
        <f t="shared" si="24"/>
        <v>0.048611111166666672</v>
      </c>
      <c r="F206" s="8">
        <f t="shared" si="25"/>
        <v>0.30543261944807354</v>
      </c>
      <c r="G206" s="8">
        <f t="shared" si="26"/>
        <v>6.1401093718817495e-06</v>
      </c>
      <c r="H206" s="9">
        <f t="shared" si="27"/>
        <v>700.00000079999995</v>
      </c>
      <c r="I206" s="8">
        <f t="shared" si="28"/>
        <v>2.148143213118348</v>
      </c>
    </row>
    <row r="207">
      <c r="A207" s="13">
        <v>3.3333333299999999</v>
      </c>
      <c r="D207" s="12">
        <v>2.49114835963078e-05</v>
      </c>
      <c r="E207" s="8">
        <f t="shared" si="24"/>
        <v>0.055555555499999999</v>
      </c>
      <c r="F207" s="8">
        <f t="shared" si="25"/>
        <v>0.34906585004980006</v>
      </c>
      <c r="G207" s="8">
        <f t="shared" si="26"/>
        <v>8.6957481975468333e-06</v>
      </c>
      <c r="H207" s="9">
        <f t="shared" si="27"/>
        <v>799.99999919999993</v>
      </c>
      <c r="I207" s="8">
        <f t="shared" si="28"/>
        <v>2.0380659899142377</v>
      </c>
    </row>
    <row r="208">
      <c r="A208" s="13">
        <v>3.75</v>
      </c>
      <c r="D208" s="12">
        <v>3.1869074470455799e-05</v>
      </c>
      <c r="E208" s="8">
        <f t="shared" si="24"/>
        <v>0.0625</v>
      </c>
      <c r="F208" s="8">
        <f t="shared" si="25"/>
        <v>0.39269908169872414</v>
      </c>
      <c r="G208" s="8">
        <f t="shared" si="26"/>
        <v>1.2514956279136246e-05</v>
      </c>
      <c r="H208" s="9">
        <f t="shared" si="27"/>
        <v>900</v>
      </c>
      <c r="I208" s="8">
        <f t="shared" si="28"/>
        <v>2.0600751076767487</v>
      </c>
    </row>
    <row r="209">
      <c r="A209" s="13">
        <v>4.1666666699999997</v>
      </c>
      <c r="D209" s="12">
        <v>3.95504917795621e-05</v>
      </c>
      <c r="E209" s="8">
        <f t="shared" si="24"/>
        <v>0.069444444499999994</v>
      </c>
      <c r="F209" s="8">
        <f t="shared" si="25"/>
        <v>0.43633231334764822</v>
      </c>
      <c r="G209" s="8">
        <f t="shared" si="26"/>
        <v>1.7257157572213474e-05</v>
      </c>
      <c r="H209" s="9">
        <f t="shared" si="27"/>
        <v>1000.0000007999998</v>
      </c>
      <c r="I209" s="8">
        <f t="shared" si="28"/>
        <v>2.070858903695556</v>
      </c>
    </row>
    <row r="210">
      <c r="A210" s="13">
        <v>8.3333333300000003</v>
      </c>
      <c r="D210" s="12">
        <v>0.000173059607902323</v>
      </c>
      <c r="E210" s="8">
        <f t="shared" si="24"/>
        <v>0.13888888883333333</v>
      </c>
      <c r="F210" s="8">
        <f t="shared" si="25"/>
        <v>0.87266462564809888</v>
      </c>
      <c r="G210" s="8">
        <f t="shared" si="26"/>
        <v>0.00015102299794488748</v>
      </c>
      <c r="H210" s="9">
        <f t="shared" si="27"/>
        <v>1999.9999991999996</v>
      </c>
      <c r="I210" s="8">
        <f t="shared" si="28"/>
        <v>2.265344971891726</v>
      </c>
    </row>
    <row r="211">
      <c r="A211" s="13">
        <v>12.5</v>
      </c>
      <c r="D211" s="12">
        <v>0.000413510707986657</v>
      </c>
      <c r="E211" s="8">
        <f t="shared" si="24"/>
        <v>0.20833333333333334</v>
      </c>
      <c r="F211" s="8">
        <f t="shared" si="25"/>
        <v>1.3089969389957472</v>
      </c>
      <c r="G211" s="8">
        <f t="shared" si="26"/>
        <v>0.00054128425099649827</v>
      </c>
      <c r="H211" s="9">
        <f t="shared" si="27"/>
        <v>3000</v>
      </c>
      <c r="I211" s="8">
        <f t="shared" si="28"/>
        <v>2.4057077822066586</v>
      </c>
    </row>
    <row r="212">
      <c r="A212" s="13">
        <v>16.6666667</v>
      </c>
      <c r="D212" s="12">
        <v>0.00074810836858586001</v>
      </c>
      <c r="E212" s="8">
        <f t="shared" si="24"/>
        <v>0.27777777833333334</v>
      </c>
      <c r="F212" s="8">
        <f t="shared" si="25"/>
        <v>1.745329255484988</v>
      </c>
      <c r="G212" s="8">
        <f t="shared" si="26"/>
        <v>0.001305695421966048</v>
      </c>
      <c r="H212" s="9">
        <f t="shared" si="27"/>
        <v>4000.0000079999995</v>
      </c>
      <c r="I212" s="8">
        <f t="shared" si="28"/>
        <v>2.4481789014972661</v>
      </c>
    </row>
    <row r="213">
      <c r="A213" s="13">
        <v>20.8333333</v>
      </c>
      <c r="D213" s="12">
        <v>0.00123492987190263</v>
      </c>
      <c r="E213" s="8">
        <f t="shared" si="24"/>
        <v>0.34722222166666666</v>
      </c>
      <c r="F213" s="8">
        <f t="shared" si="25"/>
        <v>2.1816615615022532</v>
      </c>
      <c r="G213" s="8">
        <f t="shared" si="26"/>
        <v>0.0026941990326808693</v>
      </c>
      <c r="H213" s="9">
        <f t="shared" si="27"/>
        <v>4999.999992</v>
      </c>
      <c r="I213" s="8">
        <f t="shared" si="28"/>
        <v>2.5864310837885038</v>
      </c>
    </row>
    <row r="214">
      <c r="A214" s="13">
        <v>25</v>
      </c>
      <c r="D214" s="12">
        <v>0.00181413380248558</v>
      </c>
      <c r="E214" s="8">
        <f t="shared" si="24"/>
        <v>0.41666666666666669</v>
      </c>
      <c r="F214" s="8">
        <f t="shared" si="25"/>
        <v>2.6179938779914944</v>
      </c>
      <c r="G214" s="8">
        <f t="shared" si="26"/>
        <v>0.0047493911887646796</v>
      </c>
      <c r="H214" s="9">
        <f t="shared" si="27"/>
        <v>6000</v>
      </c>
      <c r="I214" s="8">
        <f t="shared" si="28"/>
        <v>2.6385506604248219</v>
      </c>
    </row>
    <row r="215">
      <c r="A215" s="13">
        <v>29.1666667</v>
      </c>
      <c r="D215" s="12">
        <v>0.0024336478176182098</v>
      </c>
      <c r="E215" s="8">
        <f t="shared" si="24"/>
        <v>0.48611111166666665</v>
      </c>
      <c r="F215" s="8">
        <f t="shared" si="25"/>
        <v>3.0543261944807352</v>
      </c>
      <c r="G215" s="8">
        <f t="shared" si="26"/>
        <v>0.0074331542774921733</v>
      </c>
      <c r="H215" s="9">
        <f t="shared" si="27"/>
        <v>7000.0000079999991</v>
      </c>
      <c r="I215" s="8">
        <f t="shared" si="28"/>
        <v>2.6005204380199674</v>
      </c>
    </row>
    <row r="216">
      <c r="A216" s="13">
        <v>33.3333333</v>
      </c>
      <c r="D216" s="12">
        <v>0.0031802985150075499</v>
      </c>
      <c r="E216" s="8">
        <f t="shared" si="24"/>
        <v>0.55555555499999998</v>
      </c>
      <c r="F216" s="8">
        <f t="shared" si="25"/>
        <v>3.4906585004980002</v>
      </c>
      <c r="G216" s="8">
        <f t="shared" si="26"/>
        <v>0.011101336045532271</v>
      </c>
      <c r="H216" s="9">
        <f t="shared" si="27"/>
        <v>7999.999992</v>
      </c>
      <c r="I216" s="8">
        <f t="shared" si="28"/>
        <v>2.6018756434772525</v>
      </c>
    </row>
    <row r="217">
      <c r="A217" s="13">
        <v>37.5</v>
      </c>
      <c r="D217" s="12">
        <v>0.0039854719840099603</v>
      </c>
      <c r="E217" s="8">
        <f t="shared" si="24"/>
        <v>0.625</v>
      </c>
      <c r="F217" s="8">
        <f t="shared" si="25"/>
        <v>3.9269908169872414</v>
      </c>
      <c r="G217" s="8">
        <f t="shared" si="26"/>
        <v>0.015650911882567037</v>
      </c>
      <c r="H217" s="9">
        <f t="shared" si="27"/>
        <v>9000</v>
      </c>
      <c r="I217" s="8">
        <f t="shared" si="28"/>
        <v>2.5762817913690599</v>
      </c>
    </row>
    <row r="218">
      <c r="A218" s="13">
        <v>41.6666667</v>
      </c>
      <c r="D218" s="12">
        <v>0.0049560624126987604</v>
      </c>
      <c r="E218" s="8">
        <f t="shared" si="24"/>
        <v>0.69444444500000002</v>
      </c>
      <c r="F218" s="8">
        <f t="shared" si="25"/>
        <v>4.3633231334764826</v>
      </c>
      <c r="G218" s="8">
        <f t="shared" si="26"/>
        <v>0.02162490177628177</v>
      </c>
      <c r="H218" s="9">
        <f t="shared" si="27"/>
        <v>10000.000008000001</v>
      </c>
      <c r="I218" s="8">
        <f t="shared" si="28"/>
        <v>2.5949882069258403</v>
      </c>
    </row>
    <row r="219">
      <c r="A219" s="13">
        <v>83.333333300000007</v>
      </c>
      <c r="D219" s="12">
        <v>0.019526955295055499</v>
      </c>
      <c r="E219" s="8">
        <f t="shared" si="24"/>
        <v>1.3888888883333335</v>
      </c>
      <c r="F219" s="8">
        <f t="shared" si="25"/>
        <v>8.7266462564809899</v>
      </c>
      <c r="G219" s="8">
        <f t="shared" si="26"/>
        <v>0.17040483132606771</v>
      </c>
      <c r="H219" s="9">
        <f t="shared" si="27"/>
        <v>19999.999991999997</v>
      </c>
      <c r="I219" s="8">
        <f t="shared" si="28"/>
        <v>2.5560724729583018</v>
      </c>
      <c r="K219" s="8">
        <f>AVERAGE(I219:I227)</f>
        <v>2.6104321005342688</v>
      </c>
    </row>
    <row r="220">
      <c r="A220" s="13">
        <v>125</v>
      </c>
      <c r="D220" s="12">
        <v>0.045249271816180402</v>
      </c>
      <c r="E220" s="8">
        <f t="shared" si="24"/>
        <v>2.0833333333333335</v>
      </c>
      <c r="F220" s="8">
        <f t="shared" si="25"/>
        <v>13.089969389957473</v>
      </c>
      <c r="G220" s="8">
        <f t="shared" si="26"/>
        <v>0.59231158299166686</v>
      </c>
      <c r="H220" s="9">
        <f t="shared" si="27"/>
        <v>30000.000000000004</v>
      </c>
      <c r="I220" s="8">
        <f t="shared" si="28"/>
        <v>2.632495924407408</v>
      </c>
    </row>
    <row r="221">
      <c r="A221" s="13">
        <v>166.66666699999999</v>
      </c>
      <c r="D221" s="12">
        <v>0.080558811437456301</v>
      </c>
      <c r="E221" s="8">
        <f t="shared" si="24"/>
        <v>2.7777777833333333</v>
      </c>
      <c r="F221" s="8">
        <f t="shared" si="25"/>
        <v>17.453292554849881</v>
      </c>
      <c r="G221" s="8">
        <f t="shared" si="26"/>
        <v>1.4060165038889114</v>
      </c>
      <c r="H221" s="9">
        <f t="shared" si="27"/>
        <v>40000.000079999998</v>
      </c>
      <c r="I221" s="8">
        <f t="shared" si="28"/>
        <v>2.6362809289740232</v>
      </c>
    </row>
    <row r="222">
      <c r="A222" s="13">
        <v>208.33333300000001</v>
      </c>
      <c r="D222" s="12">
        <v>0.123327654885602</v>
      </c>
      <c r="E222" s="8">
        <f t="shared" si="24"/>
        <v>3.4722222166666667</v>
      </c>
      <c r="F222" s="8">
        <f t="shared" si="25"/>
        <v>21.816615615022535</v>
      </c>
      <c r="G222" s="8">
        <f t="shared" si="26"/>
        <v>2.6905920413413349</v>
      </c>
      <c r="H222" s="9">
        <f t="shared" si="27"/>
        <v>49999.999920000002</v>
      </c>
      <c r="I222" s="8">
        <f t="shared" si="28"/>
        <v>2.5829683720859293</v>
      </c>
    </row>
    <row r="223">
      <c r="A223" s="13">
        <v>250</v>
      </c>
      <c r="D223" s="12">
        <v>0.18130585030829</v>
      </c>
      <c r="E223" s="8">
        <f t="shared" si="24"/>
        <v>4.166666666666667</v>
      </c>
      <c r="F223" s="8">
        <f t="shared" si="25"/>
        <v>26.179938779914945</v>
      </c>
      <c r="G223" s="8">
        <f t="shared" si="26"/>
        <v>4.7465760615114556</v>
      </c>
      <c r="H223" s="9">
        <f t="shared" si="27"/>
        <v>60000.000000000007</v>
      </c>
      <c r="I223" s="8">
        <f t="shared" si="28"/>
        <v>2.6369867008396972</v>
      </c>
    </row>
    <row r="224">
      <c r="A224" s="13">
        <v>291.66666700000002</v>
      </c>
      <c r="D224" s="12">
        <v>0.24510341851432299</v>
      </c>
      <c r="E224" s="8">
        <f t="shared" si="24"/>
        <v>4.8611111166666667</v>
      </c>
      <c r="F224" s="8">
        <f t="shared" si="25"/>
        <v>30.543261944807352</v>
      </c>
      <c r="G224" s="8">
        <f t="shared" si="26"/>
        <v>7.4862579152507109</v>
      </c>
      <c r="H224" s="9">
        <f t="shared" si="27"/>
        <v>70000.000079999998</v>
      </c>
      <c r="I224" s="8">
        <f t="shared" si="28"/>
        <v>2.6190989701166902</v>
      </c>
    </row>
    <row r="225">
      <c r="A225" s="13">
        <v>333.33333299999998</v>
      </c>
      <c r="D225" s="12">
        <v>0.31568838765998603</v>
      </c>
      <c r="E225" s="8">
        <f t="shared" si="24"/>
        <v>5.5555555499999993</v>
      </c>
      <c r="F225" s="8">
        <f t="shared" si="25"/>
        <v>34.906585004980002</v>
      </c>
      <c r="G225" s="8">
        <f t="shared" si="26"/>
        <v>11.019603538938382</v>
      </c>
      <c r="H225" s="9">
        <f t="shared" si="27"/>
        <v>79999.999919999987</v>
      </c>
      <c r="I225" s="8">
        <f t="shared" si="28"/>
        <v>2.5827195871868427</v>
      </c>
    </row>
    <row r="226">
      <c r="A226" s="13">
        <v>375</v>
      </c>
      <c r="D226" s="12">
        <v>0.40769828874968</v>
      </c>
      <c r="E226" s="8">
        <f t="shared" si="24"/>
        <v>6.25</v>
      </c>
      <c r="F226" s="8">
        <f t="shared" si="25"/>
        <v>39.269908169872416</v>
      </c>
      <c r="G226" s="8">
        <f t="shared" si="26"/>
        <v>16.010274360214062</v>
      </c>
      <c r="H226" s="9">
        <f t="shared" si="27"/>
        <v>90000</v>
      </c>
      <c r="I226" s="8">
        <f t="shared" si="28"/>
        <v>2.6354361086772116</v>
      </c>
    </row>
    <row r="227">
      <c r="A227" s="13">
        <v>416.66666700000002</v>
      </c>
      <c r="D227" s="12">
        <v>0.498822756175621</v>
      </c>
      <c r="E227" s="8">
        <f t="shared" si="24"/>
        <v>6.9444444500000007</v>
      </c>
      <c r="F227" s="8">
        <f t="shared" si="25"/>
        <v>43.63323133476483</v>
      </c>
      <c r="G227" s="8">
        <f t="shared" si="26"/>
        <v>21.765248715255861</v>
      </c>
      <c r="H227" s="9">
        <f t="shared" si="27"/>
        <v>100000.00008</v>
      </c>
      <c r="I227" s="8">
        <f t="shared" si="28"/>
        <v>2.611829839562311</v>
      </c>
    </row>
    <row r="228">
      <c r="A228" s="8" t="s">
        <v>32</v>
      </c>
    </row>
    <row r="229">
      <c r="A229" s="13">
        <v>0.0041666669999999998</v>
      </c>
      <c r="D229" s="12">
        <v>8.4192141491801198e-07</v>
      </c>
      <c r="E229" s="8">
        <f t="shared" si="24"/>
        <v>6.9444449999999999e-05</v>
      </c>
      <c r="F229" s="8">
        <f t="shared" si="25"/>
        <v>0.0004363323479051674</v>
      </c>
      <c r="G229" s="8">
        <f t="shared" si="26"/>
        <v>3.6735754772281681e-10</v>
      </c>
      <c r="H229" s="9">
        <f t="shared" si="27"/>
        <v>1.0000000800000002</v>
      </c>
      <c r="I229" s="8">
        <f t="shared" si="28"/>
        <v>44082.89514684234</v>
      </c>
    </row>
    <row r="230">
      <c r="A230" s="13">
        <v>0.0083333330000000001</v>
      </c>
      <c r="D230" s="12">
        <v>8.5962269177897198e-07</v>
      </c>
      <c r="E230" s="8">
        <f t="shared" si="24"/>
        <v>0.00013888888333333333</v>
      </c>
      <c r="F230" s="8">
        <f t="shared" si="25"/>
        <v>0.00087266459109057969</v>
      </c>
      <c r="G230" s="8">
        <f t="shared" si="26"/>
        <v>7.5016228481348004e-10</v>
      </c>
      <c r="H230" s="9">
        <f t="shared" si="27"/>
        <v>1.9999999199999998</v>
      </c>
      <c r="I230" s="8">
        <f t="shared" si="28"/>
        <v>11252.435622494422</v>
      </c>
    </row>
    <row r="231">
      <c r="A231" s="13">
        <v>0.012500000000000001</v>
      </c>
      <c r="D231" s="12">
        <v>8.7885704272427901e-07</v>
      </c>
      <c r="E231" s="8">
        <f t="shared" si="24"/>
        <v>0.00020833333333333335</v>
      </c>
      <c r="F231" s="8">
        <f t="shared" si="25"/>
        <v>0.0013089969389957472</v>
      </c>
      <c r="G231" s="8">
        <f t="shared" si="26"/>
        <v>1.1504211787409359e-09</v>
      </c>
      <c r="H231" s="9">
        <f t="shared" si="27"/>
        <v>3</v>
      </c>
      <c r="I231" s="8">
        <f t="shared" si="28"/>
        <v>5112.98301662638</v>
      </c>
    </row>
    <row r="232">
      <c r="A232" s="13">
        <v>0.016666667</v>
      </c>
      <c r="D232" s="12">
        <v>8.9848157641681002e-07</v>
      </c>
      <c r="E232" s="8">
        <f t="shared" si="24"/>
        <v>0.0002777777833333333</v>
      </c>
      <c r="F232" s="8">
        <f t="shared" si="25"/>
        <v>0.0017453292869009144</v>
      </c>
      <c r="G232" s="8">
        <f t="shared" si="26"/>
        <v>1.5681462090611604e-09</v>
      </c>
      <c r="H232" s="9">
        <f t="shared" si="27"/>
        <v>4.0000000799999986</v>
      </c>
      <c r="I232" s="8">
        <f t="shared" si="28"/>
        <v>2940.2739655732357</v>
      </c>
    </row>
    <row r="233">
      <c r="A233" s="13">
        <v>0.020833332999999999</v>
      </c>
      <c r="D233" s="12">
        <v>9.16193804711973e-07</v>
      </c>
      <c r="E233" s="8">
        <f t="shared" si="24"/>
        <v>0.00034722221666666665</v>
      </c>
      <c r="F233" s="8">
        <f t="shared" si="25"/>
        <v>0.0021816615300863269</v>
      </c>
      <c r="G233" s="8">
        <f t="shared" si="26"/>
        <v>1.9988247778435365e-09</v>
      </c>
      <c r="H233" s="9">
        <f t="shared" si="27"/>
        <v>4.9999999199999996</v>
      </c>
      <c r="I233" s="8">
        <f t="shared" si="28"/>
        <v>1918.8718788356437</v>
      </c>
    </row>
    <row r="234">
      <c r="A234" s="13">
        <v>0.025000000000000001</v>
      </c>
      <c r="D234" s="12">
        <v>9.3493594624516298e-07</v>
      </c>
      <c r="E234" s="8">
        <f t="shared" si="24"/>
        <v>0.00041666666666666669</v>
      </c>
      <c r="F234" s="8">
        <f t="shared" si="25"/>
        <v>0.0026179938779914945</v>
      </c>
      <c r="G234" s="8">
        <f t="shared" si="26"/>
        <v>2.4476565835840217e-09</v>
      </c>
      <c r="H234" s="9">
        <f t="shared" si="27"/>
        <v>6</v>
      </c>
      <c r="I234" s="8">
        <f t="shared" si="28"/>
        <v>1359.8092131022338</v>
      </c>
    </row>
    <row r="235">
      <c r="A235" s="13">
        <v>0.029166667</v>
      </c>
      <c r="D235" s="12">
        <v>9.5416749656962494e-07</v>
      </c>
      <c r="E235" s="8">
        <f t="shared" si="24"/>
        <v>0.00048611111666666668</v>
      </c>
      <c r="F235" s="8">
        <f t="shared" si="25"/>
        <v>0.0030543262258966616</v>
      </c>
      <c r="G235" s="8">
        <f t="shared" si="26"/>
        <v>2.9143388086707683e-09</v>
      </c>
      <c r="H235" s="9">
        <f t="shared" si="27"/>
        <v>7.0000000799999995</v>
      </c>
      <c r="I235" s="8">
        <f t="shared" si="28"/>
        <v>1019.5937173471426</v>
      </c>
    </row>
    <row r="236">
      <c r="A236" s="13">
        <v>0.033333333</v>
      </c>
      <c r="D236" s="12">
        <v>9.7295235601535502e-07</v>
      </c>
      <c r="E236" s="8">
        <f t="shared" si="24"/>
        <v>0.00055555554999999997</v>
      </c>
      <c r="F236" s="8">
        <f t="shared" si="25"/>
        <v>0.0034906584690820737</v>
      </c>
      <c r="G236" s="8">
        <f t="shared" si="26"/>
        <v>3.3962443815383561e-09</v>
      </c>
      <c r="H236" s="9">
        <f t="shared" si="27"/>
        <v>7.9999999199999987</v>
      </c>
      <c r="I236" s="8">
        <f t="shared" si="28"/>
        <v>795.99480080289618</v>
      </c>
    </row>
    <row r="237">
      <c r="A237" s="13">
        <v>0.037499999999999999</v>
      </c>
      <c r="D237" s="12">
        <v>9.91187331239596e-07</v>
      </c>
      <c r="E237" s="8">
        <f t="shared" si="24"/>
        <v>0.00062500000000000001</v>
      </c>
      <c r="F237" s="8">
        <f t="shared" si="25"/>
        <v>0.0039269908169872417</v>
      </c>
      <c r="G237" s="8">
        <f t="shared" si="26"/>
        <v>3.892383547691985e-09</v>
      </c>
      <c r="H237" s="9">
        <f t="shared" si="27"/>
        <v>9</v>
      </c>
      <c r="I237" s="8">
        <f t="shared" si="28"/>
        <v>640.7215716365406</v>
      </c>
    </row>
    <row r="238">
      <c r="A238" s="13">
        <v>0.041666666999999998</v>
      </c>
      <c r="D238" s="12">
        <v>1.00391674642819e-06</v>
      </c>
      <c r="E238" s="8">
        <f t="shared" si="24"/>
        <v>0.00069444444999999994</v>
      </c>
      <c r="F238" s="8">
        <f t="shared" si="25"/>
        <v>0.0043633231648924084</v>
      </c>
      <c r="G238" s="8">
        <f t="shared" si="26"/>
        <v>4.3804131953135391e-09</v>
      </c>
      <c r="H238" s="9">
        <f t="shared" si="27"/>
        <v>10.00000008</v>
      </c>
      <c r="I238" s="8">
        <f t="shared" si="28"/>
        <v>525.64957082203523</v>
      </c>
    </row>
    <row r="239">
      <c r="A239" s="13">
        <v>0.083333332999999996</v>
      </c>
      <c r="D239" s="12">
        <v>1.1775060849705799e-06</v>
      </c>
      <c r="E239" s="8">
        <f t="shared" si="24"/>
        <v>0.0013888888833333334</v>
      </c>
      <c r="F239" s="8">
        <f t="shared" si="25"/>
        <v>0.0087266462250650632</v>
      </c>
      <c r="G239" s="8">
        <f t="shared" si="26"/>
        <v>1.0275679031399653e-08</v>
      </c>
      <c r="H239" s="9">
        <f t="shared" si="27"/>
        <v>19.99999992</v>
      </c>
      <c r="I239" s="8">
        <f t="shared" si="28"/>
        <v>154.13518732061704</v>
      </c>
    </row>
    <row r="240">
      <c r="A240" s="13">
        <v>0.125</v>
      </c>
      <c r="D240" s="12">
        <v>1.35687992938727e-06</v>
      </c>
      <c r="E240" s="8">
        <f t="shared" si="24"/>
        <v>0.0020833333333333333</v>
      </c>
      <c r="F240" s="8">
        <f t="shared" si="25"/>
        <v>0.013089969389957471</v>
      </c>
      <c r="G240" s="8">
        <f t="shared" si="26"/>
        <v>1.7761516741527018e-08</v>
      </c>
      <c r="H240" s="9">
        <f t="shared" si="27"/>
        <v>30</v>
      </c>
      <c r="I240" s="8">
        <f t="shared" si="28"/>
        <v>78.940074406786763</v>
      </c>
    </row>
    <row r="241">
      <c r="A241" s="13">
        <v>0.16666666699999999</v>
      </c>
      <c r="D241" s="12">
        <v>1.53760103643874e-06</v>
      </c>
      <c r="E241" s="8">
        <f t="shared" si="24"/>
        <v>0.002777777783333333</v>
      </c>
      <c r="F241" s="8">
        <f t="shared" si="25"/>
        <v>0.017453292554849877</v>
      </c>
      <c r="G241" s="8">
        <f t="shared" si="26"/>
        <v>2.6836200721605715e-08</v>
      </c>
      <c r="H241" s="9">
        <f t="shared" si="27"/>
        <v>40.000000079999992</v>
      </c>
      <c r="I241" s="8">
        <f t="shared" si="28"/>
        <v>50.317876051103489</v>
      </c>
    </row>
    <row r="242">
      <c r="A242" s="13">
        <v>0.20833333300000001</v>
      </c>
      <c r="D242" s="12">
        <v>1.71650124311529e-06</v>
      </c>
      <c r="E242" s="8">
        <f t="shared" si="24"/>
        <v>0.0034722222166666669</v>
      </c>
      <c r="F242" s="8">
        <f t="shared" si="25"/>
        <v>0.021816615615022534</v>
      </c>
      <c r="G242" s="8">
        <f t="shared" si="26"/>
        <v>3.7448247823754631e-08</v>
      </c>
      <c r="H242" s="9">
        <f t="shared" si="27"/>
        <v>49.99999992</v>
      </c>
      <c r="I242" s="8">
        <f t="shared" si="28"/>
        <v>35.950318083365971</v>
      </c>
    </row>
    <row r="243">
      <c r="A243" s="13">
        <v>0.25</v>
      </c>
      <c r="D243" s="12">
        <v>1.8776990907409801e-06</v>
      </c>
      <c r="E243" s="8">
        <f t="shared" si="24"/>
        <v>0.0041666666666666666</v>
      </c>
      <c r="F243" s="8">
        <f t="shared" si="25"/>
        <v>0.026179938779914941</v>
      </c>
      <c r="G243" s="8">
        <f t="shared" si="26"/>
        <v>4.9158047242700808e-08</v>
      </c>
      <c r="H243" s="9">
        <f t="shared" si="27"/>
        <v>60</v>
      </c>
      <c r="I243" s="8">
        <f t="shared" si="28"/>
        <v>27.310026245944897</v>
      </c>
    </row>
    <row r="244">
      <c r="A244" s="13">
        <v>0.29166666699999999</v>
      </c>
      <c r="D244" s="12">
        <v>2.0913600912719799e-06</v>
      </c>
      <c r="E244" s="8">
        <f t="shared" si="24"/>
        <v>0.0048611111166666663</v>
      </c>
      <c r="F244" s="8">
        <f t="shared" si="25"/>
        <v>0.030543261944807349</v>
      </c>
      <c r="G244" s="8">
        <f t="shared" si="26"/>
        <v>6.3876959088636287e-08</v>
      </c>
      <c r="H244" s="9">
        <f t="shared" si="27"/>
        <v>70.000000079999978</v>
      </c>
      <c r="I244" s="8">
        <f t="shared" si="28"/>
        <v>22.347624094331049</v>
      </c>
    </row>
    <row r="245">
      <c r="A245" s="13">
        <v>0.33333333300000001</v>
      </c>
      <c r="D245" s="12">
        <v>2.27436668173708e-06</v>
      </c>
      <c r="E245" s="8">
        <f t="shared" si="24"/>
        <v>0.0055555555499999998</v>
      </c>
      <c r="F245" s="8">
        <f t="shared" si="25"/>
        <v>0.034906585004980006</v>
      </c>
      <c r="G245" s="8">
        <f t="shared" si="26"/>
        <v>7.9390373908549696e-08</v>
      </c>
      <c r="H245" s="9">
        <f t="shared" si="27"/>
        <v>79.999999919999993</v>
      </c>
      <c r="I245" s="8">
        <f t="shared" si="28"/>
        <v>18.607118940637694</v>
      </c>
    </row>
    <row r="246">
      <c r="A246" s="13">
        <v>0.375</v>
      </c>
      <c r="D246" s="12">
        <v>3.2086139995224399e-06</v>
      </c>
      <c r="E246" s="8">
        <f t="shared" si="24"/>
        <v>0.0062500000000000003</v>
      </c>
      <c r="F246" s="8">
        <f t="shared" si="25"/>
        <v>0.039269908169872414</v>
      </c>
      <c r="G246" s="8">
        <f t="shared" si="26"/>
        <v>1.2600197711381326e-07</v>
      </c>
      <c r="H246" s="9">
        <f t="shared" si="27"/>
        <v>90.000000000000014</v>
      </c>
      <c r="I246" s="8">
        <f t="shared" si="28"/>
        <v>20.741066191574195</v>
      </c>
    </row>
    <row r="247">
      <c r="A247" s="13">
        <v>0.41666666699999999</v>
      </c>
      <c r="D247" s="12">
        <v>2.6323890509050198e-06</v>
      </c>
      <c r="E247" s="8">
        <f t="shared" si="24"/>
        <v>0.0069444444500000001</v>
      </c>
      <c r="F247" s="8">
        <f t="shared" si="25"/>
        <v>0.043633231334764822</v>
      </c>
      <c r="G247" s="8">
        <f t="shared" si="26"/>
        <v>1.1485964042124074e-07</v>
      </c>
      <c r="H247" s="9">
        <f t="shared" si="27"/>
        <v>100.00000007999999</v>
      </c>
      <c r="I247" s="8">
        <f t="shared" si="28"/>
        <v>13.783156817469312</v>
      </c>
    </row>
    <row r="248">
      <c r="A248" s="13">
        <v>0.83333333300000001</v>
      </c>
      <c r="D248" s="12">
        <v>4.7662991057573203e-06</v>
      </c>
      <c r="E248" s="8">
        <f t="shared" ref="E248:E311" si="29">A248/60</f>
        <v>0.013888888883333334</v>
      </c>
      <c r="F248" s="8">
        <f t="shared" ref="F248:F311" si="30">E248*2*PI()</f>
        <v>0.087266462564809896</v>
      </c>
      <c r="G248" s="8">
        <f t="shared" ref="G248:G311" si="31">D248*F248</f>
        <v>4.159380624852581e-07</v>
      </c>
      <c r="H248" s="9">
        <f t="shared" ref="H248:H274" si="32">E248*($B$2^2)*$B$4/$B$3</f>
        <v>199.99999991999999</v>
      </c>
      <c r="I248" s="8">
        <f t="shared" ref="I248:I274" si="33">G248/($B$4*((E248)^3)*(($B$2)^5))</f>
        <v>6.2390709447657562</v>
      </c>
    </row>
    <row r="249">
      <c r="A249" s="13">
        <v>1.25</v>
      </c>
      <c r="D249" s="12">
        <v>6.4956325623311004e-06</v>
      </c>
      <c r="E249" s="8">
        <f t="shared" si="29"/>
        <v>0.020833333333333332</v>
      </c>
      <c r="F249" s="8">
        <f t="shared" si="30"/>
        <v>0.1308996938995747</v>
      </c>
      <c r="G249" s="8">
        <f t="shared" si="31"/>
        <v>8.5027631409325111e-07</v>
      </c>
      <c r="H249" s="9">
        <f t="shared" si="32"/>
        <v>300</v>
      </c>
      <c r="I249" s="8">
        <f t="shared" si="33"/>
        <v>3.7790058404144498</v>
      </c>
    </row>
    <row r="250">
      <c r="A250" s="13">
        <v>1.6666666699999999</v>
      </c>
      <c r="D250" s="12">
        <v>1.0189142544199401e-05</v>
      </c>
      <c r="E250" s="8">
        <f t="shared" si="29"/>
        <v>0.027777777833333333</v>
      </c>
      <c r="F250" s="8">
        <f t="shared" si="30"/>
        <v>0.17453292554849881</v>
      </c>
      <c r="G250" s="8">
        <f t="shared" si="31"/>
        <v>1.7783408570697958e-06</v>
      </c>
      <c r="H250" s="9">
        <f t="shared" si="32"/>
        <v>400.00000079999995</v>
      </c>
      <c r="I250" s="8">
        <f t="shared" si="33"/>
        <v>3.3343890869995327</v>
      </c>
    </row>
    <row r="251">
      <c r="A251" s="13">
        <v>2.0833333299999999</v>
      </c>
      <c r="D251" s="12">
        <v>1.40670428640955e-05</v>
      </c>
      <c r="E251" s="8">
        <f t="shared" si="29"/>
        <v>0.034722222166666664</v>
      </c>
      <c r="F251" s="8">
        <f t="shared" si="30"/>
        <v>0.21816615615022533</v>
      </c>
      <c r="G251" s="8">
        <f t="shared" si="31"/>
        <v>3.0689526700601718e-06</v>
      </c>
      <c r="H251" s="9">
        <f t="shared" si="32"/>
        <v>499.99999919999999</v>
      </c>
      <c r="I251" s="8">
        <f t="shared" si="33"/>
        <v>2.9461945773994991</v>
      </c>
    </row>
    <row r="252">
      <c r="A252" s="13">
        <v>2.5</v>
      </c>
      <c r="D252" s="12">
        <v>1.85789578275031e-05</v>
      </c>
      <c r="E252" s="8">
        <f t="shared" si="29"/>
        <v>0.041666666666666664</v>
      </c>
      <c r="F252" s="8">
        <f t="shared" si="30"/>
        <v>0.26179938779914941</v>
      </c>
      <c r="G252" s="8">
        <f t="shared" si="31"/>
        <v>4.8639597851865265e-06</v>
      </c>
      <c r="H252" s="9">
        <f t="shared" si="32"/>
        <v>600</v>
      </c>
      <c r="I252" s="8">
        <f t="shared" si="33"/>
        <v>2.7021998806591814</v>
      </c>
    </row>
    <row r="253">
      <c r="A253" s="13">
        <v>2.9166666700000001</v>
      </c>
      <c r="D253" s="12">
        <v>2.3352596488612798e-05</v>
      </c>
      <c r="E253" s="8">
        <f t="shared" si="29"/>
        <v>0.048611111166666672</v>
      </c>
      <c r="F253" s="8">
        <f t="shared" si="30"/>
        <v>0.30543261944807354</v>
      </c>
      <c r="G253" s="8">
        <f t="shared" si="31"/>
        <v>7.1326447164308909e-06</v>
      </c>
      <c r="H253" s="9">
        <f t="shared" si="32"/>
        <v>700.00000079999995</v>
      </c>
      <c r="I253" s="8">
        <f t="shared" si="33"/>
        <v>2.4953858980674433</v>
      </c>
    </row>
    <row r="254">
      <c r="A254" s="13">
        <v>3.3333333299999999</v>
      </c>
      <c r="D254" s="12">
        <v>3.0648230457786001e-05</v>
      </c>
      <c r="E254" s="8">
        <f t="shared" si="29"/>
        <v>0.055555555499999999</v>
      </c>
      <c r="F254" s="8">
        <f t="shared" si="30"/>
        <v>0.34906585004980006</v>
      </c>
      <c r="G254" s="8">
        <f t="shared" si="31"/>
        <v>1.0698250617269243e-05</v>
      </c>
      <c r="H254" s="9">
        <f t="shared" si="32"/>
        <v>799.99999919999993</v>
      </c>
      <c r="I254" s="8">
        <f t="shared" si="33"/>
        <v>2.507402495944687</v>
      </c>
    </row>
    <row r="255">
      <c r="A255" s="13">
        <v>3.75</v>
      </c>
      <c r="D255" s="12">
        <v>4.10456404592308e-05</v>
      </c>
      <c r="E255" s="8">
        <f t="shared" si="29"/>
        <v>0.0625</v>
      </c>
      <c r="F255" s="8">
        <f t="shared" si="30"/>
        <v>0.39269908169872414</v>
      </c>
      <c r="G255" s="8">
        <f t="shared" si="31"/>
        <v>1.6118585316075932e-05</v>
      </c>
      <c r="H255" s="9">
        <f t="shared" si="32"/>
        <v>900</v>
      </c>
      <c r="I255" s="8">
        <f t="shared" si="33"/>
        <v>2.6532650726050919</v>
      </c>
    </row>
    <row r="256">
      <c r="A256" s="13">
        <v>4.1666666699999997</v>
      </c>
      <c r="D256" s="12">
        <v>5.2157805718412699e-05</v>
      </c>
      <c r="E256" s="8">
        <f t="shared" si="29"/>
        <v>0.069444444499999994</v>
      </c>
      <c r="F256" s="8">
        <f t="shared" si="30"/>
        <v>0.43633231334764822</v>
      </c>
      <c r="G256" s="8">
        <f t="shared" si="31"/>
        <v>2.2758136028252208e-05</v>
      </c>
      <c r="H256" s="9">
        <f t="shared" si="32"/>
        <v>1000.0000007999998</v>
      </c>
      <c r="I256" s="8">
        <f t="shared" si="33"/>
        <v>2.7309763168359225</v>
      </c>
    </row>
    <row r="257">
      <c r="A257" s="13">
        <v>8.3333333300000003</v>
      </c>
      <c r="D257" s="12">
        <v>0.00022507909837799999</v>
      </c>
      <c r="E257" s="8">
        <f t="shared" si="29"/>
        <v>0.13888888883333333</v>
      </c>
      <c r="F257" s="8">
        <f t="shared" si="30"/>
        <v>0.87266462564809888</v>
      </c>
      <c r="G257" s="8">
        <f t="shared" si="31"/>
        <v>0.00019641856712724899</v>
      </c>
      <c r="H257" s="9">
        <f t="shared" si="32"/>
        <v>1999.9999991999996</v>
      </c>
      <c r="I257" s="8">
        <f t="shared" si="33"/>
        <v>2.946278510444269</v>
      </c>
    </row>
    <row r="258">
      <c r="A258" s="13">
        <v>12.5</v>
      </c>
      <c r="D258" s="12">
        <v>0.00050737411725380898</v>
      </c>
      <c r="E258" s="8">
        <f t="shared" si="29"/>
        <v>0.20833333333333334</v>
      </c>
      <c r="F258" s="8">
        <f t="shared" si="30"/>
        <v>1.3089969389957472</v>
      </c>
      <c r="G258" s="8">
        <f t="shared" si="31"/>
        <v>0.00066415116641090532</v>
      </c>
      <c r="H258" s="9">
        <f t="shared" si="32"/>
        <v>3000</v>
      </c>
      <c r="I258" s="8">
        <f t="shared" si="33"/>
        <v>2.9517829618262454</v>
      </c>
    </row>
    <row r="259">
      <c r="A259" s="13">
        <v>16.6666667</v>
      </c>
      <c r="D259" s="12">
        <v>0.00089102210680772097</v>
      </c>
      <c r="E259" s="8">
        <f t="shared" si="29"/>
        <v>0.27777777833333334</v>
      </c>
      <c r="F259" s="8">
        <f t="shared" si="30"/>
        <v>1.745329255484988</v>
      </c>
      <c r="G259" s="8">
        <f t="shared" si="31"/>
        <v>0.0015551269502953851</v>
      </c>
      <c r="H259" s="9">
        <f t="shared" si="32"/>
        <v>4000.0000079999995</v>
      </c>
      <c r="I259" s="8">
        <f t="shared" si="33"/>
        <v>2.9158630143086688</v>
      </c>
    </row>
    <row r="260">
      <c r="A260" s="13">
        <v>20.8333333</v>
      </c>
      <c r="D260" s="12">
        <v>0.0014965318850355301</v>
      </c>
      <c r="E260" s="8">
        <f t="shared" si="29"/>
        <v>0.34722222166666666</v>
      </c>
      <c r="F260" s="8">
        <f t="shared" si="30"/>
        <v>2.1816615615022532</v>
      </c>
      <c r="G260" s="8">
        <f t="shared" si="31"/>
        <v>0.0032649260891445251</v>
      </c>
      <c r="H260" s="9">
        <f t="shared" si="32"/>
        <v>4999.999992</v>
      </c>
      <c r="I260" s="8">
        <f t="shared" si="33"/>
        <v>3.1343290606235237</v>
      </c>
    </row>
    <row r="261">
      <c r="A261" s="13">
        <v>25</v>
      </c>
      <c r="D261" s="12">
        <v>0.0021110825829739601</v>
      </c>
      <c r="E261" s="8">
        <f t="shared" si="29"/>
        <v>0.41666666666666669</v>
      </c>
      <c r="F261" s="8">
        <f t="shared" si="30"/>
        <v>2.6179938779914944</v>
      </c>
      <c r="G261" s="8">
        <f t="shared" si="31"/>
        <v>0.0055268012781602991</v>
      </c>
      <c r="H261" s="9">
        <f t="shared" si="32"/>
        <v>6000</v>
      </c>
      <c r="I261" s="8">
        <f t="shared" si="33"/>
        <v>3.0704451545334992</v>
      </c>
    </row>
    <row r="262">
      <c r="A262" s="13">
        <v>29.1666667</v>
      </c>
      <c r="D262" s="12">
        <v>0.0028605250088919901</v>
      </c>
      <c r="E262" s="8">
        <f t="shared" si="29"/>
        <v>0.48611111166666665</v>
      </c>
      <c r="F262" s="8">
        <f t="shared" si="30"/>
        <v>3.0543261944807352</v>
      </c>
      <c r="G262" s="8">
        <f t="shared" si="31"/>
        <v>0.008736976464626043</v>
      </c>
      <c r="H262" s="9">
        <f t="shared" si="32"/>
        <v>7000.0000079999991</v>
      </c>
      <c r="I262" s="8">
        <f t="shared" si="33"/>
        <v>3.056668140409573</v>
      </c>
    </row>
    <row r="263">
      <c r="A263" s="13">
        <v>33.3333333</v>
      </c>
      <c r="D263" s="12">
        <v>0.00352547806442359</v>
      </c>
      <c r="E263" s="8">
        <f t="shared" si="29"/>
        <v>0.55555555499999998</v>
      </c>
      <c r="F263" s="8">
        <f t="shared" si="30"/>
        <v>3.4906585004980002</v>
      </c>
      <c r="G263" s="8">
        <f t="shared" si="31"/>
        <v>0.01230623997389944</v>
      </c>
      <c r="H263" s="9">
        <f t="shared" si="32"/>
        <v>7999.999992</v>
      </c>
      <c r="I263" s="8">
        <f t="shared" si="33"/>
        <v>2.8842750025355062</v>
      </c>
    </row>
    <row r="264">
      <c r="A264" s="13">
        <v>37.5</v>
      </c>
      <c r="D264" s="12">
        <v>0.0045937515012785101</v>
      </c>
      <c r="E264" s="8">
        <f t="shared" si="29"/>
        <v>0.625</v>
      </c>
      <c r="F264" s="8">
        <f t="shared" si="30"/>
        <v>3.9269908169872414</v>
      </c>
      <c r="G264" s="8">
        <f t="shared" si="31"/>
        <v>0.018039619961042062</v>
      </c>
      <c r="H264" s="9">
        <f t="shared" si="32"/>
        <v>9000</v>
      </c>
      <c r="I264" s="8">
        <f t="shared" si="33"/>
        <v>2.9694847672497224</v>
      </c>
    </row>
    <row r="265">
      <c r="A265" s="13">
        <v>41.6666667</v>
      </c>
      <c r="D265" s="12">
        <v>0.0055647343550824504</v>
      </c>
      <c r="E265" s="8">
        <f t="shared" si="29"/>
        <v>0.69444444500000002</v>
      </c>
      <c r="F265" s="8">
        <f t="shared" si="30"/>
        <v>4.3633231334764826</v>
      </c>
      <c r="G265" s="8">
        <f t="shared" si="31"/>
        <v>0.024280734143182593</v>
      </c>
      <c r="H265" s="9">
        <f t="shared" si="32"/>
        <v>10000.000008000001</v>
      </c>
      <c r="I265" s="8">
        <f t="shared" si="33"/>
        <v>2.9136880901890589</v>
      </c>
    </row>
    <row r="266">
      <c r="A266" s="13">
        <v>83.333333300000007</v>
      </c>
      <c r="D266" s="12">
        <v>0.022939483689429802</v>
      </c>
      <c r="E266" s="8">
        <f t="shared" si="29"/>
        <v>1.3888888883333335</v>
      </c>
      <c r="F266" s="8">
        <f t="shared" si="30"/>
        <v>8.7266462564809899</v>
      </c>
      <c r="G266" s="8">
        <f t="shared" si="31"/>
        <v>0.2001847594639693</v>
      </c>
      <c r="H266" s="9">
        <f t="shared" si="32"/>
        <v>19999.999991999997</v>
      </c>
      <c r="I266" s="8">
        <f t="shared" si="33"/>
        <v>3.0027713955628643</v>
      </c>
    </row>
    <row r="267">
      <c r="A267" s="13">
        <v>125</v>
      </c>
      <c r="D267" s="12">
        <v>0.052945811886898599</v>
      </c>
      <c r="E267" s="8">
        <f t="shared" si="29"/>
        <v>2.0833333333333335</v>
      </c>
      <c r="F267" s="8">
        <f t="shared" si="30"/>
        <v>13.089969389957473</v>
      </c>
      <c r="G267" s="8">
        <f t="shared" si="31"/>
        <v>0.69305905692594916</v>
      </c>
      <c r="H267" s="9">
        <f t="shared" si="32"/>
        <v>30000.000000000004</v>
      </c>
      <c r="I267" s="8">
        <f t="shared" si="33"/>
        <v>3.0802624752264403</v>
      </c>
    </row>
    <row r="268">
      <c r="A268" s="13">
        <v>166.66666699999999</v>
      </c>
      <c r="D268" s="12">
        <v>0.092402367609795505</v>
      </c>
      <c r="E268" s="8">
        <f t="shared" si="29"/>
        <v>2.7777777833333333</v>
      </c>
      <c r="F268" s="8">
        <f t="shared" si="30"/>
        <v>17.453292554849881</v>
      </c>
      <c r="G268" s="8">
        <f t="shared" si="31"/>
        <v>1.6127255546545456</v>
      </c>
      <c r="H268" s="9">
        <f t="shared" si="32"/>
        <v>40000.000079999998</v>
      </c>
      <c r="I268" s="8">
        <f t="shared" si="33"/>
        <v>3.0238603968341105</v>
      </c>
    </row>
    <row r="269">
      <c r="A269" s="13">
        <v>208.33333300000001</v>
      </c>
      <c r="D269" s="12">
        <v>0.14345136631734201</v>
      </c>
      <c r="E269" s="8">
        <f t="shared" si="29"/>
        <v>3.4722222166666667</v>
      </c>
      <c r="F269" s="8">
        <f t="shared" si="30"/>
        <v>21.816615615022535</v>
      </c>
      <c r="G269" s="8">
        <f t="shared" si="31"/>
        <v>3.1296233183952413</v>
      </c>
      <c r="H269" s="9">
        <f t="shared" si="32"/>
        <v>49999.999920000002</v>
      </c>
      <c r="I269" s="8">
        <f t="shared" si="33"/>
        <v>3.0044384000807356</v>
      </c>
    </row>
    <row r="270">
      <c r="A270" s="13">
        <v>250</v>
      </c>
      <c r="D270" s="12">
        <v>0.21585566022885699</v>
      </c>
      <c r="E270" s="8">
        <f t="shared" si="29"/>
        <v>4.166666666666667</v>
      </c>
      <c r="F270" s="8">
        <f t="shared" si="30"/>
        <v>26.179938779914945</v>
      </c>
      <c r="G270" s="8">
        <f t="shared" si="31"/>
        <v>5.6510879700895975</v>
      </c>
      <c r="H270" s="9">
        <f t="shared" si="32"/>
        <v>60000.000000000007</v>
      </c>
      <c r="I270" s="8">
        <f t="shared" si="33"/>
        <v>3.1394933167164427</v>
      </c>
    </row>
    <row r="271">
      <c r="A271" s="13">
        <v>291.66666700000002</v>
      </c>
      <c r="D271" s="12">
        <v>0.29194598479042599</v>
      </c>
      <c r="E271" s="8">
        <f t="shared" si="29"/>
        <v>4.8611111166666667</v>
      </c>
      <c r="F271" s="8">
        <f t="shared" si="30"/>
        <v>30.543261944807352</v>
      </c>
      <c r="G271" s="8">
        <f t="shared" si="31"/>
        <v>8.9169826871887246</v>
      </c>
      <c r="H271" s="9">
        <f t="shared" si="32"/>
        <v>70000.000079999998</v>
      </c>
      <c r="I271" s="8">
        <f t="shared" si="33"/>
        <v>3.1196440781164587</v>
      </c>
    </row>
    <row r="272">
      <c r="A272" s="13">
        <v>333.33333299999998</v>
      </c>
      <c r="D272" s="12">
        <v>0.36385193579616898</v>
      </c>
      <c r="E272" s="8">
        <f t="shared" si="29"/>
        <v>5.5555555499999993</v>
      </c>
      <c r="F272" s="8">
        <f t="shared" si="30"/>
        <v>34.906585004980002</v>
      </c>
      <c r="G272" s="8">
        <f t="shared" si="31"/>
        <v>12.700828526095499</v>
      </c>
      <c r="H272" s="9">
        <f t="shared" si="32"/>
        <v>79999.999919999987</v>
      </c>
      <c r="I272" s="8">
        <f t="shared" si="33"/>
        <v>2.9767566947339037</v>
      </c>
    </row>
    <row r="273">
      <c r="A273" s="13">
        <v>375</v>
      </c>
      <c r="D273" s="12">
        <v>0.46651453072667198</v>
      </c>
      <c r="E273" s="8">
        <f t="shared" si="29"/>
        <v>6.25</v>
      </c>
      <c r="F273" s="8">
        <f t="shared" si="30"/>
        <v>39.269908169872416</v>
      </c>
      <c r="G273" s="8">
        <f t="shared" si="31"/>
        <v>18.319982781547534</v>
      </c>
      <c r="H273" s="9">
        <f t="shared" si="32"/>
        <v>90000</v>
      </c>
      <c r="I273" s="8">
        <f t="shared" si="33"/>
        <v>3.0156350257691411</v>
      </c>
    </row>
    <row r="274">
      <c r="A274" s="13">
        <v>416.66666700000002</v>
      </c>
      <c r="D274" s="12">
        <v>0.55614677058955497</v>
      </c>
      <c r="E274" s="8">
        <f t="shared" si="29"/>
        <v>6.9444444500000007</v>
      </c>
      <c r="F274" s="8">
        <f t="shared" si="30"/>
        <v>43.63323133476483</v>
      </c>
      <c r="G274" s="8">
        <f t="shared" si="31"/>
        <v>24.266480697216437</v>
      </c>
      <c r="H274" s="9">
        <f t="shared" si="32"/>
        <v>100000.00008</v>
      </c>
      <c r="I274" s="8">
        <f t="shared" si="33"/>
        <v>2.9119776766772252</v>
      </c>
    </row>
    <row r="276">
      <c r="A276" s="8" t="s">
        <v>33</v>
      </c>
    </row>
    <row r="277">
      <c r="A277" s="8" t="s">
        <v>17</v>
      </c>
      <c r="B277" s="8" t="s">
        <v>18</v>
      </c>
      <c r="C277" s="8" t="s">
        <v>19</v>
      </c>
      <c r="D277" s="8" t="s">
        <v>20</v>
      </c>
      <c r="E277" s="8" t="s">
        <v>21</v>
      </c>
      <c r="F277" s="8" t="s">
        <v>22</v>
      </c>
      <c r="G277" s="8" t="s">
        <v>23</v>
      </c>
      <c r="H277" s="8" t="s">
        <v>24</v>
      </c>
      <c r="I277" s="8" t="s">
        <v>25</v>
      </c>
    </row>
    <row r="278">
      <c r="A278" s="8">
        <v>23.557126030624268</v>
      </c>
      <c r="D278" s="8">
        <v>0.049000000000000002</v>
      </c>
      <c r="E278" s="8">
        <f t="shared" si="29"/>
        <v>0.39261876717707112</v>
      </c>
      <c r="F278" s="8">
        <f t="shared" si="30"/>
        <v>2.466896469249936</v>
      </c>
      <c r="G278" s="8">
        <f t="shared" si="31"/>
        <v>0.12087792699324687</v>
      </c>
      <c r="H278" s="9">
        <f t="shared" ref="H278:H323" si="34">E278*($B$2^2)*1415/8</f>
        <v>1</v>
      </c>
      <c r="I278" s="8">
        <f t="shared" ref="I278:I323" si="35">G278/(1415*((E278)^3)*(($B$2)^5))</f>
        <v>56.724564228293822</v>
      </c>
    </row>
    <row r="279">
      <c r="A279" s="8">
        <v>47.114252061248536</v>
      </c>
      <c r="D279" s="8">
        <v>0.099000000000000005</v>
      </c>
      <c r="E279" s="8">
        <f t="shared" si="29"/>
        <v>0.78523753435414223</v>
      </c>
      <c r="F279" s="8">
        <f t="shared" si="30"/>
        <v>4.933792938499872</v>
      </c>
      <c r="G279" s="8">
        <f t="shared" si="31"/>
        <v>0.48844550091148736</v>
      </c>
      <c r="H279" s="9">
        <f t="shared" si="34"/>
        <v>2</v>
      </c>
      <c r="I279" s="8">
        <f t="shared" si="35"/>
        <v>28.651693156128005</v>
      </c>
    </row>
    <row r="280">
      <c r="A280" s="8">
        <v>70.671378091872796</v>
      </c>
      <c r="D280" s="8">
        <v>0.14799999999999999</v>
      </c>
      <c r="E280" s="8">
        <f t="shared" si="29"/>
        <v>1.1778563015312133</v>
      </c>
      <c r="F280" s="8">
        <f t="shared" si="30"/>
        <v>7.400689407749808</v>
      </c>
      <c r="G280" s="8">
        <f t="shared" si="31"/>
        <v>1.0953020323469715</v>
      </c>
      <c r="H280" s="9">
        <f t="shared" si="34"/>
        <v>3.0000000000000004</v>
      </c>
      <c r="I280" s="8">
        <f t="shared" si="35"/>
        <v>19.03681520586731</v>
      </c>
    </row>
    <row r="281">
      <c r="A281" s="8">
        <v>94.228504122497071</v>
      </c>
      <c r="D281" s="8">
        <v>0.19900000000000001</v>
      </c>
      <c r="E281" s="8">
        <f t="shared" si="29"/>
        <v>1.5704750687082845</v>
      </c>
      <c r="F281" s="8">
        <f t="shared" si="30"/>
        <v>9.867585876999744</v>
      </c>
      <c r="G281" s="8">
        <f t="shared" si="31"/>
        <v>1.9636495895229491</v>
      </c>
      <c r="H281" s="9">
        <f t="shared" si="34"/>
        <v>4</v>
      </c>
      <c r="I281" s="8">
        <f t="shared" si="35"/>
        <v>14.398199338559273</v>
      </c>
    </row>
    <row r="282">
      <c r="A282" s="8">
        <v>117.78563015312133</v>
      </c>
      <c r="D282" s="8">
        <v>0.252</v>
      </c>
      <c r="E282" s="8">
        <f t="shared" si="29"/>
        <v>1.9630938358853556</v>
      </c>
      <c r="F282" s="8">
        <f t="shared" si="30"/>
        <v>12.334482346249681</v>
      </c>
      <c r="G282" s="8">
        <f t="shared" si="31"/>
        <v>3.1082895512549196</v>
      </c>
      <c r="H282" s="9">
        <f t="shared" si="34"/>
        <v>5.0000000000000009</v>
      </c>
      <c r="I282" s="8">
        <f t="shared" si="35"/>
        <v>11.669053212677586</v>
      </c>
    </row>
    <row r="283">
      <c r="A283" s="8">
        <v>141.34275618374559</v>
      </c>
      <c r="D283" s="8">
        <v>0.307</v>
      </c>
      <c r="E283" s="8">
        <f t="shared" si="29"/>
        <v>2.3557126030624267</v>
      </c>
      <c r="F283" s="8">
        <f t="shared" si="30"/>
        <v>14.801378815499616</v>
      </c>
      <c r="G283" s="8">
        <f t="shared" si="31"/>
        <v>4.5440232963583824</v>
      </c>
      <c r="H283" s="9">
        <f t="shared" si="34"/>
        <v>6.0000000000000009</v>
      </c>
      <c r="I283" s="8">
        <f t="shared" si="35"/>
        <v>9.8721322097994335</v>
      </c>
    </row>
    <row r="284">
      <c r="A284" s="8">
        <v>164.89988221436985</v>
      </c>
      <c r="D284" s="8">
        <v>0.36399999999999999</v>
      </c>
      <c r="E284" s="8">
        <f t="shared" si="29"/>
        <v>2.7483313702394976</v>
      </c>
      <c r="F284" s="8">
        <f t="shared" si="30"/>
        <v>17.268275284749549</v>
      </c>
      <c r="G284" s="8">
        <f t="shared" si="31"/>
        <v>6.2856522036488354</v>
      </c>
      <c r="H284" s="9">
        <f t="shared" si="34"/>
        <v>7</v>
      </c>
      <c r="I284" s="8">
        <f t="shared" si="35"/>
        <v>8.5996423902952728</v>
      </c>
    </row>
    <row r="285">
      <c r="A285" s="8">
        <v>188.45700824499414</v>
      </c>
      <c r="D285" s="8">
        <v>0.42299999999999999</v>
      </c>
      <c r="E285" s="8">
        <f t="shared" si="29"/>
        <v>3.1409501374165689</v>
      </c>
      <c r="F285" s="8">
        <f t="shared" si="30"/>
        <v>19.735171753999488</v>
      </c>
      <c r="G285" s="8">
        <f t="shared" si="31"/>
        <v>8.3479776519417825</v>
      </c>
      <c r="H285" s="9">
        <f t="shared" si="34"/>
        <v>8</v>
      </c>
      <c r="I285" s="8">
        <f t="shared" si="35"/>
        <v>7.6513044223750901</v>
      </c>
    </row>
    <row r="286">
      <c r="A286" s="8">
        <v>212.0141342756184</v>
      </c>
      <c r="D286" s="8">
        <v>0.48299999999999998</v>
      </c>
      <c r="E286" s="8">
        <f t="shared" si="29"/>
        <v>3.5335689045936403</v>
      </c>
      <c r="F286" s="8">
        <f t="shared" si="30"/>
        <v>22.202068223249427</v>
      </c>
      <c r="G286" s="8">
        <f t="shared" si="31"/>
        <v>10.723598951829473</v>
      </c>
      <c r="H286" s="9">
        <f t="shared" si="34"/>
        <v>9.0000000000000018</v>
      </c>
      <c r="I286" s="8">
        <f t="shared" si="35"/>
        <v>6.9029892976230567</v>
      </c>
    </row>
    <row r="287">
      <c r="A287" s="8">
        <v>235.57126030624266</v>
      </c>
      <c r="D287" s="8">
        <v>0.54400000000000004</v>
      </c>
      <c r="E287" s="8">
        <f t="shared" si="29"/>
        <v>3.9261876717707112</v>
      </c>
      <c r="F287" s="8">
        <f t="shared" si="30"/>
        <v>24.668964692499362</v>
      </c>
      <c r="G287" s="8">
        <f t="shared" si="31"/>
        <v>13.419916792719654</v>
      </c>
      <c r="H287" s="9">
        <f t="shared" si="34"/>
        <v>10.000000000000002</v>
      </c>
      <c r="I287" s="8">
        <f t="shared" si="35"/>
        <v>6.297584273508539</v>
      </c>
    </row>
    <row r="288">
      <c r="A288" s="8">
        <v>471.14252061248533</v>
      </c>
      <c r="D288" s="8">
        <v>1.3340000000000001</v>
      </c>
      <c r="E288" s="8">
        <f t="shared" si="29"/>
        <v>7.8523753435414223</v>
      </c>
      <c r="F288" s="8">
        <f t="shared" si="30"/>
        <v>49.337929384998723</v>
      </c>
      <c r="G288" s="8">
        <f t="shared" si="31"/>
        <v>65.816797799588301</v>
      </c>
      <c r="H288" s="9">
        <f t="shared" si="34"/>
        <v>20.000000000000004</v>
      </c>
      <c r="I288" s="8">
        <f t="shared" si="35"/>
        <v>3.8607433000277531</v>
      </c>
    </row>
    <row r="289">
      <c r="A289" s="8">
        <v>706.71378091872805</v>
      </c>
      <c r="D289" s="8">
        <v>2.5019999999999998</v>
      </c>
      <c r="E289" s="8">
        <f t="shared" si="29"/>
        <v>11.778563015312134</v>
      </c>
      <c r="F289" s="8">
        <f t="shared" si="30"/>
        <v>74.006894077498089</v>
      </c>
      <c r="G289" s="8">
        <f t="shared" si="31"/>
        <v>185.16524898190019</v>
      </c>
      <c r="H289" s="9">
        <f t="shared" si="34"/>
        <v>30.000000000000004</v>
      </c>
      <c r="I289" s="8">
        <f t="shared" si="35"/>
        <v>3.2182507868297305</v>
      </c>
    </row>
    <row r="290">
      <c r="A290" s="8">
        <v>942.28504122497066</v>
      </c>
      <c r="D290" s="8">
        <v>4.1870000000000003</v>
      </c>
      <c r="E290" s="8">
        <f t="shared" si="29"/>
        <v>15.704750687082845</v>
      </c>
      <c r="F290" s="8">
        <f t="shared" si="30"/>
        <v>98.675858769997447</v>
      </c>
      <c r="G290" s="8">
        <f t="shared" si="31"/>
        <v>413.15582066997933</v>
      </c>
      <c r="H290" s="9">
        <f t="shared" si="34"/>
        <v>40.000000000000007</v>
      </c>
      <c r="I290" s="8">
        <f t="shared" si="35"/>
        <v>3.0294100819370695</v>
      </c>
    </row>
    <row r="291">
      <c r="A291" s="8">
        <v>1177.8563015312134</v>
      </c>
      <c r="D291" s="8">
        <v>6.3200000000000003</v>
      </c>
      <c r="E291" s="8">
        <f t="shared" si="29"/>
        <v>19.630938358853555</v>
      </c>
      <c r="F291" s="8">
        <f t="shared" si="30"/>
        <v>123.34482346249681</v>
      </c>
      <c r="G291" s="8">
        <f t="shared" si="31"/>
        <v>779.53928428297979</v>
      </c>
      <c r="H291" s="9">
        <f t="shared" si="34"/>
        <v>50</v>
      </c>
      <c r="I291" s="8">
        <f t="shared" si="35"/>
        <v>2.9265244565127908</v>
      </c>
    </row>
    <row r="292">
      <c r="A292" s="8">
        <v>1413.4275618374561</v>
      </c>
      <c r="D292" s="8">
        <v>8.8710000000000004</v>
      </c>
      <c r="E292" s="8">
        <f t="shared" si="29"/>
        <v>23.557126030624268</v>
      </c>
      <c r="F292" s="8">
        <f t="shared" si="30"/>
        <v>148.01378815499618</v>
      </c>
      <c r="G292" s="8">
        <f t="shared" si="31"/>
        <v>1313.0303147229711</v>
      </c>
      <c r="H292" s="9">
        <f t="shared" si="34"/>
        <v>60.000000000000007</v>
      </c>
      <c r="I292" s="8">
        <f t="shared" si="35"/>
        <v>2.8526281704602861</v>
      </c>
    </row>
    <row r="293">
      <c r="A293" s="8">
        <v>1648.9988221436986</v>
      </c>
      <c r="D293" s="8">
        <v>11.904</v>
      </c>
      <c r="E293" s="8">
        <f t="shared" si="29"/>
        <v>27.483313702394977</v>
      </c>
      <c r="F293" s="8">
        <f t="shared" si="30"/>
        <v>172.68275284749552</v>
      </c>
      <c r="G293" s="8">
        <f t="shared" si="31"/>
        <v>2055.6154898965865</v>
      </c>
      <c r="H293" s="9">
        <f t="shared" si="34"/>
        <v>70</v>
      </c>
      <c r="I293" s="8">
        <f t="shared" si="35"/>
        <v>2.8123665663207396</v>
      </c>
    </row>
    <row r="294">
      <c r="A294" s="8">
        <v>1884.5700824499413</v>
      </c>
      <c r="D294" s="8">
        <v>15.263</v>
      </c>
      <c r="E294" s="8">
        <f t="shared" si="29"/>
        <v>31.409501374165689</v>
      </c>
      <c r="F294" s="8">
        <f t="shared" si="30"/>
        <v>197.35171753999489</v>
      </c>
      <c r="G294" s="8">
        <f t="shared" si="31"/>
        <v>3012.1792648129422</v>
      </c>
      <c r="H294" s="9">
        <f t="shared" si="34"/>
        <v>80.000000000000014</v>
      </c>
      <c r="I294" s="8">
        <f t="shared" si="35"/>
        <v>2.7608004585983692</v>
      </c>
    </row>
    <row r="295">
      <c r="A295" s="8">
        <v>2120.1413427561838</v>
      </c>
      <c r="D295" s="8">
        <v>19.134</v>
      </c>
      <c r="E295" s="8">
        <f t="shared" si="29"/>
        <v>35.335689045936398</v>
      </c>
      <c r="F295" s="8">
        <f t="shared" si="30"/>
        <v>222.02068223249424</v>
      </c>
      <c r="G295" s="8">
        <f t="shared" si="31"/>
        <v>4248.1437338365449</v>
      </c>
      <c r="H295" s="9">
        <f t="shared" si="34"/>
        <v>90.000000000000014</v>
      </c>
      <c r="I295" s="8">
        <f t="shared" si="35"/>
        <v>2.7346127788968859</v>
      </c>
    </row>
    <row r="296">
      <c r="A296" s="8">
        <v>2355.7126030624268</v>
      </c>
      <c r="D296" s="8">
        <v>23.399999999999999</v>
      </c>
      <c r="E296" s="8">
        <f t="shared" si="29"/>
        <v>39.261876717707111</v>
      </c>
      <c r="F296" s="8">
        <f t="shared" si="30"/>
        <v>246.68964692499361</v>
      </c>
      <c r="G296" s="8">
        <f t="shared" si="31"/>
        <v>5772.5377380448499</v>
      </c>
      <c r="H296" s="9">
        <f t="shared" si="34"/>
        <v>100</v>
      </c>
      <c r="I296" s="8">
        <f t="shared" si="35"/>
        <v>2.7088873529430102</v>
      </c>
    </row>
    <row r="297">
      <c r="A297" s="8">
        <v>4711.4252061248535</v>
      </c>
      <c r="D297" s="8">
        <v>88.460999999999999</v>
      </c>
      <c r="E297" s="8">
        <f t="shared" si="29"/>
        <v>78.523753435414221</v>
      </c>
      <c r="F297" s="8">
        <f t="shared" si="30"/>
        <v>493.37929384998722</v>
      </c>
      <c r="G297" s="8">
        <f t="shared" si="31"/>
        <v>43644.825713263715</v>
      </c>
      <c r="H297" s="9">
        <f t="shared" si="34"/>
        <v>200</v>
      </c>
      <c r="I297" s="8">
        <f t="shared" si="35"/>
        <v>2.5601590184689278</v>
      </c>
    </row>
    <row r="298">
      <c r="A298" s="8">
        <v>7067.1378091872803</v>
      </c>
      <c r="D298" s="8">
        <v>192.63999999999999</v>
      </c>
      <c r="E298" s="8">
        <f t="shared" si="29"/>
        <v>117.78563015312133</v>
      </c>
      <c r="F298" s="8">
        <f t="shared" si="30"/>
        <v>740.06894077498077</v>
      </c>
      <c r="G298" s="8">
        <f t="shared" si="31"/>
        <v>142566.88075089228</v>
      </c>
      <c r="H298" s="9">
        <f t="shared" si="34"/>
        <v>300</v>
      </c>
      <c r="I298" s="8">
        <f t="shared" si="35"/>
        <v>2.4778730278772154</v>
      </c>
    </row>
    <row r="299">
      <c r="A299" s="8">
        <v>9422.850412249707</v>
      </c>
      <c r="D299" s="8">
        <v>339.702</v>
      </c>
      <c r="E299" s="8">
        <f t="shared" si="29"/>
        <v>157.04750687082844</v>
      </c>
      <c r="F299" s="8">
        <f t="shared" si="30"/>
        <v>986.75858769997444</v>
      </c>
      <c r="G299" s="8">
        <f t="shared" si="31"/>
        <v>335203.8657588567</v>
      </c>
      <c r="H299" s="9">
        <f t="shared" si="34"/>
        <v>400</v>
      </c>
      <c r="I299" s="8">
        <f t="shared" si="35"/>
        <v>2.4578377445765129</v>
      </c>
    </row>
    <row r="300">
      <c r="A300" s="8">
        <v>11778.563015312133</v>
      </c>
      <c r="E300" s="8">
        <f t="shared" si="29"/>
        <v>196.30938358853555</v>
      </c>
      <c r="F300" s="8">
        <f t="shared" si="30"/>
        <v>1233.4482346249679</v>
      </c>
      <c r="G300" s="8">
        <f t="shared" si="31"/>
        <v>0</v>
      </c>
      <c r="H300" s="9">
        <f t="shared" si="34"/>
        <v>500</v>
      </c>
      <c r="I300" s="8">
        <f t="shared" si="35"/>
        <v>0</v>
      </c>
    </row>
    <row r="301">
      <c r="A301" s="8">
        <v>14134.275618374561</v>
      </c>
      <c r="E301" s="8">
        <f t="shared" si="29"/>
        <v>235.57126030624266</v>
      </c>
      <c r="F301" s="8">
        <f t="shared" si="30"/>
        <v>1480.1378815499615</v>
      </c>
      <c r="G301" s="8">
        <f t="shared" si="31"/>
        <v>0</v>
      </c>
      <c r="H301" s="9">
        <f t="shared" si="34"/>
        <v>600</v>
      </c>
      <c r="I301" s="8">
        <f t="shared" si="35"/>
        <v>0</v>
      </c>
    </row>
    <row r="302">
      <c r="A302" s="8">
        <v>16489.988221436986</v>
      </c>
      <c r="E302" s="8">
        <f t="shared" si="29"/>
        <v>274.83313702394975</v>
      </c>
      <c r="F302" s="8">
        <f t="shared" si="30"/>
        <v>1726.827528474955</v>
      </c>
      <c r="G302" s="8">
        <f t="shared" si="31"/>
        <v>0</v>
      </c>
      <c r="H302" s="9">
        <f t="shared" si="34"/>
        <v>700</v>
      </c>
      <c r="I302" s="8">
        <f t="shared" si="35"/>
        <v>0</v>
      </c>
    </row>
    <row r="303">
      <c r="A303" s="8">
        <v>18845.700824499414</v>
      </c>
      <c r="E303" s="8">
        <f t="shared" si="29"/>
        <v>314.09501374165689</v>
      </c>
      <c r="F303" s="8">
        <f t="shared" si="30"/>
        <v>1973.5171753999489</v>
      </c>
      <c r="G303" s="8">
        <f t="shared" si="31"/>
        <v>0</v>
      </c>
      <c r="H303" s="9">
        <f t="shared" si="34"/>
        <v>800</v>
      </c>
      <c r="I303" s="8">
        <f t="shared" si="35"/>
        <v>0</v>
      </c>
    </row>
    <row r="304">
      <c r="A304" s="8">
        <v>21201.413427561842</v>
      </c>
      <c r="E304" s="8">
        <f t="shared" si="29"/>
        <v>353.35689045936402</v>
      </c>
      <c r="F304" s="8">
        <f t="shared" si="30"/>
        <v>2220.2068223249426</v>
      </c>
      <c r="G304" s="8">
        <f t="shared" si="31"/>
        <v>0</v>
      </c>
      <c r="H304" s="9">
        <f t="shared" si="34"/>
        <v>900.00000000000011</v>
      </c>
      <c r="I304" s="8">
        <f t="shared" si="35"/>
        <v>0</v>
      </c>
    </row>
    <row r="305">
      <c r="A305" s="8">
        <v>23557.126030624266</v>
      </c>
      <c r="E305" s="8">
        <f t="shared" si="29"/>
        <v>392.61876717707111</v>
      </c>
      <c r="F305" s="8">
        <f t="shared" si="30"/>
        <v>2466.8964692499358</v>
      </c>
      <c r="G305" s="8">
        <f t="shared" si="31"/>
        <v>0</v>
      </c>
      <c r="H305" s="9">
        <f t="shared" si="34"/>
        <v>1000</v>
      </c>
      <c r="I305" s="8">
        <f t="shared" si="35"/>
        <v>0</v>
      </c>
    </row>
    <row r="306">
      <c r="A306" s="8">
        <v>47114.252061248531</v>
      </c>
      <c r="E306" s="8">
        <f t="shared" si="29"/>
        <v>785.23753435414221</v>
      </c>
      <c r="F306" s="8">
        <f t="shared" si="30"/>
        <v>4933.7929384998715</v>
      </c>
      <c r="G306" s="8">
        <f t="shared" si="31"/>
        <v>0</v>
      </c>
      <c r="H306" s="9">
        <f t="shared" si="34"/>
        <v>2000</v>
      </c>
      <c r="I306" s="8">
        <f t="shared" si="35"/>
        <v>0</v>
      </c>
    </row>
    <row r="307">
      <c r="A307" s="8">
        <v>70671.378091872801</v>
      </c>
      <c r="E307" s="8">
        <f t="shared" si="29"/>
        <v>1177.8563015312134</v>
      </c>
      <c r="F307" s="8">
        <f t="shared" si="30"/>
        <v>7400.6894077498082</v>
      </c>
      <c r="G307" s="8">
        <f t="shared" si="31"/>
        <v>0</v>
      </c>
      <c r="H307" s="9">
        <f t="shared" si="34"/>
        <v>3000.0000000000005</v>
      </c>
      <c r="I307" s="8">
        <f t="shared" si="35"/>
        <v>0</v>
      </c>
    </row>
    <row r="308">
      <c r="A308" s="8">
        <v>94228.504122497063</v>
      </c>
      <c r="E308" s="8">
        <f t="shared" si="29"/>
        <v>1570.4750687082844</v>
      </c>
      <c r="F308" s="8">
        <f t="shared" si="30"/>
        <v>9867.585876999743</v>
      </c>
      <c r="G308" s="8">
        <f t="shared" si="31"/>
        <v>0</v>
      </c>
      <c r="H308" s="9">
        <f t="shared" si="34"/>
        <v>4000</v>
      </c>
      <c r="I308" s="8">
        <f t="shared" si="35"/>
        <v>0</v>
      </c>
    </row>
    <row r="309">
      <c r="A309" s="8">
        <v>117785.63015312132</v>
      </c>
      <c r="E309" s="8">
        <f t="shared" si="29"/>
        <v>1963.0938358853555</v>
      </c>
      <c r="F309" s="8">
        <f t="shared" si="30"/>
        <v>12334.482346249679</v>
      </c>
      <c r="G309" s="8">
        <f t="shared" si="31"/>
        <v>0</v>
      </c>
      <c r="H309" s="9">
        <f t="shared" si="34"/>
        <v>5000</v>
      </c>
      <c r="I309" s="8">
        <f t="shared" si="35"/>
        <v>0</v>
      </c>
    </row>
    <row r="310">
      <c r="A310" s="8">
        <v>141342.7561837456</v>
      </c>
      <c r="E310" s="8">
        <f t="shared" si="29"/>
        <v>2355.7126030624268</v>
      </c>
      <c r="F310" s="8">
        <f t="shared" si="30"/>
        <v>14801.378815499616</v>
      </c>
      <c r="G310" s="8">
        <f t="shared" si="31"/>
        <v>0</v>
      </c>
      <c r="H310" s="9">
        <f t="shared" si="34"/>
        <v>6000.0000000000009</v>
      </c>
      <c r="I310" s="8">
        <f t="shared" si="35"/>
        <v>0</v>
      </c>
    </row>
    <row r="311">
      <c r="A311" s="8">
        <v>164899.88221436986</v>
      </c>
      <c r="E311" s="8">
        <f t="shared" si="29"/>
        <v>2748.3313702394976</v>
      </c>
      <c r="F311" s="8">
        <f t="shared" si="30"/>
        <v>17268.27528474955</v>
      </c>
      <c r="G311" s="8">
        <f t="shared" si="31"/>
        <v>0</v>
      </c>
      <c r="H311" s="9">
        <f t="shared" si="34"/>
        <v>7000.0000000000009</v>
      </c>
      <c r="I311" s="8">
        <f t="shared" si="35"/>
        <v>0</v>
      </c>
    </row>
    <row r="312">
      <c r="A312" s="8">
        <v>188457.00824499413</v>
      </c>
      <c r="E312" s="8">
        <f t="shared" ref="E312:E375" si="36">A312/60</f>
        <v>3140.9501374165689</v>
      </c>
      <c r="F312" s="8">
        <f t="shared" ref="F312:F375" si="37">E312*2*PI()</f>
        <v>19735.171753999486</v>
      </c>
      <c r="G312" s="8">
        <f t="shared" ref="G312:G375" si="38">D312*F312</f>
        <v>0</v>
      </c>
      <c r="H312" s="9">
        <f t="shared" si="34"/>
        <v>8000</v>
      </c>
      <c r="I312" s="8">
        <f t="shared" si="35"/>
        <v>0</v>
      </c>
    </row>
    <row r="313">
      <c r="A313" s="8">
        <v>212014.13427561842</v>
      </c>
      <c r="E313" s="8">
        <f t="shared" si="36"/>
        <v>3533.5689045936401</v>
      </c>
      <c r="F313" s="8">
        <f t="shared" si="37"/>
        <v>22202.068223249426</v>
      </c>
      <c r="G313" s="8">
        <f t="shared" si="38"/>
        <v>0</v>
      </c>
      <c r="H313" s="9">
        <f t="shared" si="34"/>
        <v>9000.0000000000018</v>
      </c>
      <c r="I313" s="8">
        <f t="shared" si="35"/>
        <v>0</v>
      </c>
    </row>
    <row r="314">
      <c r="A314" s="8">
        <v>235571.26030624265</v>
      </c>
      <c r="E314" s="8">
        <f t="shared" si="36"/>
        <v>3926.1876717707109</v>
      </c>
      <c r="F314" s="8">
        <f t="shared" si="37"/>
        <v>24668.964692499358</v>
      </c>
      <c r="G314" s="8">
        <f t="shared" si="38"/>
        <v>0</v>
      </c>
      <c r="H314" s="9">
        <f t="shared" si="34"/>
        <v>10000</v>
      </c>
      <c r="I314" s="8">
        <f t="shared" si="35"/>
        <v>0</v>
      </c>
    </row>
    <row r="315">
      <c r="A315" s="8">
        <v>471142.5206124853</v>
      </c>
      <c r="E315" s="8">
        <f t="shared" si="36"/>
        <v>7852.3753435414219</v>
      </c>
      <c r="F315" s="8">
        <f t="shared" si="37"/>
        <v>49337.929384998715</v>
      </c>
      <c r="G315" s="8">
        <f t="shared" si="38"/>
        <v>0</v>
      </c>
      <c r="H315" s="9">
        <f t="shared" si="34"/>
        <v>20000</v>
      </c>
      <c r="I315" s="8">
        <f t="shared" si="35"/>
        <v>0</v>
      </c>
    </row>
    <row r="316">
      <c r="A316" s="8">
        <v>706713.78091872798</v>
      </c>
      <c r="E316" s="8">
        <f t="shared" si="36"/>
        <v>11778.563015312133</v>
      </c>
      <c r="F316" s="8">
        <f t="shared" si="37"/>
        <v>74006.894077498073</v>
      </c>
      <c r="G316" s="8">
        <f t="shared" si="38"/>
        <v>0</v>
      </c>
      <c r="H316" s="9">
        <f t="shared" si="34"/>
        <v>30000.000000000004</v>
      </c>
      <c r="I316" s="8">
        <f t="shared" si="35"/>
        <v>0</v>
      </c>
    </row>
    <row r="317">
      <c r="A317" s="8">
        <v>942285.0412249706</v>
      </c>
      <c r="E317" s="8">
        <f t="shared" si="36"/>
        <v>15704.750687082844</v>
      </c>
      <c r="F317" s="8">
        <f t="shared" si="37"/>
        <v>98675.85876999743</v>
      </c>
      <c r="G317" s="8">
        <f t="shared" si="38"/>
        <v>0</v>
      </c>
      <c r="H317" s="9">
        <f t="shared" si="34"/>
        <v>40000</v>
      </c>
      <c r="I317" s="8">
        <f t="shared" si="35"/>
        <v>0</v>
      </c>
    </row>
    <row r="318">
      <c r="A318" s="8">
        <v>1177856.3015312133</v>
      </c>
      <c r="E318" s="8">
        <f t="shared" si="36"/>
        <v>19630.938358853557</v>
      </c>
      <c r="F318" s="8">
        <f t="shared" si="37"/>
        <v>123344.8234624968</v>
      </c>
      <c r="G318" s="8">
        <f t="shared" si="38"/>
        <v>0</v>
      </c>
      <c r="H318" s="9">
        <f t="shared" si="34"/>
        <v>50000</v>
      </c>
      <c r="I318" s="8">
        <f t="shared" si="35"/>
        <v>0</v>
      </c>
    </row>
    <row r="319">
      <c r="A319" s="8">
        <v>1413427.561837456</v>
      </c>
      <c r="E319" s="8">
        <f t="shared" si="36"/>
        <v>23557.126030624266</v>
      </c>
      <c r="F319" s="8">
        <f t="shared" si="37"/>
        <v>148013.78815499615</v>
      </c>
      <c r="G319" s="8">
        <f t="shared" si="38"/>
        <v>0</v>
      </c>
      <c r="H319" s="9">
        <f t="shared" si="34"/>
        <v>60000.000000000007</v>
      </c>
      <c r="I319" s="8">
        <f t="shared" si="35"/>
        <v>0</v>
      </c>
    </row>
    <row r="320">
      <c r="A320" s="8">
        <v>1648998.8221436988</v>
      </c>
      <c r="E320" s="8">
        <f t="shared" si="36"/>
        <v>27483.313702394978</v>
      </c>
      <c r="F320" s="8">
        <f t="shared" si="37"/>
        <v>172682.75284749552</v>
      </c>
      <c r="G320" s="8">
        <f t="shared" si="38"/>
        <v>0</v>
      </c>
      <c r="H320" s="9">
        <f t="shared" si="34"/>
        <v>70000</v>
      </c>
      <c r="I320" s="8">
        <f t="shared" si="35"/>
        <v>0</v>
      </c>
    </row>
    <row r="321">
      <c r="A321" s="8">
        <v>1884570.0824499412</v>
      </c>
      <c r="E321" s="8">
        <f t="shared" si="36"/>
        <v>31409.501374165688</v>
      </c>
      <c r="F321" s="8">
        <f t="shared" si="37"/>
        <v>197351.71753999486</v>
      </c>
      <c r="G321" s="8">
        <f t="shared" si="38"/>
        <v>0</v>
      </c>
      <c r="H321" s="9">
        <f t="shared" si="34"/>
        <v>80000</v>
      </c>
      <c r="I321" s="8">
        <f t="shared" si="35"/>
        <v>0</v>
      </c>
    </row>
    <row r="322">
      <c r="A322" s="8">
        <v>2120141.3427561838</v>
      </c>
      <c r="E322" s="8">
        <f t="shared" si="36"/>
        <v>35335.6890459364</v>
      </c>
      <c r="F322" s="8">
        <f t="shared" si="37"/>
        <v>222020.68223249423</v>
      </c>
      <c r="G322" s="8">
        <f t="shared" si="38"/>
        <v>0</v>
      </c>
      <c r="H322" s="9">
        <f t="shared" si="34"/>
        <v>90000</v>
      </c>
      <c r="I322" s="8">
        <f t="shared" si="35"/>
        <v>0</v>
      </c>
    </row>
    <row r="323">
      <c r="A323" s="8">
        <v>2355712.6030624267</v>
      </c>
      <c r="E323" s="8">
        <f t="shared" si="36"/>
        <v>39261.876717707113</v>
      </c>
      <c r="F323" s="8">
        <f t="shared" si="37"/>
        <v>246689.64692499361</v>
      </c>
      <c r="G323" s="8">
        <f t="shared" si="38"/>
        <v>0</v>
      </c>
      <c r="H323" s="9">
        <f t="shared" si="34"/>
        <v>100000</v>
      </c>
      <c r="I323" s="8">
        <f t="shared" si="35"/>
        <v>0</v>
      </c>
    </row>
    <row r="324">
      <c r="H324" s="9"/>
    </row>
    <row r="325">
      <c r="H325" s="9"/>
    </row>
    <row r="326">
      <c r="H326" s="9"/>
    </row>
    <row r="327">
      <c r="A327" s="14" t="s">
        <v>34</v>
      </c>
    </row>
    <row r="328">
      <c r="A328" s="15" t="s">
        <v>17</v>
      </c>
      <c r="B328" s="16" t="s">
        <v>18</v>
      </c>
      <c r="C328" s="16" t="s">
        <v>19</v>
      </c>
      <c r="D328" s="15" t="s">
        <v>20</v>
      </c>
      <c r="E328" s="15" t="s">
        <v>21</v>
      </c>
      <c r="F328" s="15" t="s">
        <v>22</v>
      </c>
      <c r="G328" s="15" t="s">
        <v>23</v>
      </c>
      <c r="H328" s="15" t="s">
        <v>24</v>
      </c>
      <c r="I328" s="15" t="s">
        <v>25</v>
      </c>
    </row>
    <row r="329">
      <c r="A329" s="13">
        <v>400</v>
      </c>
      <c r="D329" s="8">
        <v>0.0040000000000000001</v>
      </c>
      <c r="E329" s="8">
        <f t="shared" si="36"/>
        <v>6.666666666666667</v>
      </c>
      <c r="F329" s="8">
        <f t="shared" si="37"/>
        <v>41.887902047863911</v>
      </c>
      <c r="G329" s="8">
        <f t="shared" si="38"/>
        <v>0.16755160819145565</v>
      </c>
      <c r="H329" s="9">
        <f t="shared" ref="H329:H357" si="39">E329*(0.06^2)*$B$4/$B$3</f>
        <v>24000</v>
      </c>
      <c r="I329" s="8">
        <f t="shared" ref="I329:I357" si="40">G329/($B$4*((E329)^3)*((0.06)^5))</f>
        <v>0.72722052166430395</v>
      </c>
    </row>
    <row r="330">
      <c r="A330" s="13">
        <v>450</v>
      </c>
      <c r="D330" s="8">
        <v>0.0060000000000000001</v>
      </c>
      <c r="E330" s="8">
        <f t="shared" si="36"/>
        <v>7.5</v>
      </c>
      <c r="F330" s="8">
        <f t="shared" si="37"/>
        <v>47.123889803846893</v>
      </c>
      <c r="G330" s="8">
        <f t="shared" si="38"/>
        <v>0.28274333882308139</v>
      </c>
      <c r="H330" s="9">
        <f t="shared" si="39"/>
        <v>27000</v>
      </c>
      <c r="I330" s="8">
        <f t="shared" si="40"/>
        <v>0.86189098863917513</v>
      </c>
    </row>
    <row r="331">
      <c r="A331" s="13">
        <v>500</v>
      </c>
      <c r="D331" s="8">
        <v>0.0050000000000000001</v>
      </c>
      <c r="E331" s="8">
        <f t="shared" si="36"/>
        <v>8.3333333333333339</v>
      </c>
      <c r="F331" s="8">
        <f t="shared" si="37"/>
        <v>52.35987755982989</v>
      </c>
      <c r="G331" s="8">
        <f t="shared" si="38"/>
        <v>0.26179938779914946</v>
      </c>
      <c r="H331" s="9">
        <f t="shared" si="39"/>
        <v>30000.000000000004</v>
      </c>
      <c r="I331" s="8">
        <f t="shared" si="40"/>
        <v>0.58177641733144314</v>
      </c>
    </row>
    <row r="332">
      <c r="A332" s="13">
        <v>550</v>
      </c>
      <c r="D332" s="8">
        <v>0.0089999999999999993</v>
      </c>
      <c r="E332" s="8">
        <f t="shared" si="36"/>
        <v>9.1666666666666661</v>
      </c>
      <c r="F332" s="8">
        <f t="shared" si="37"/>
        <v>57.595865315812873</v>
      </c>
      <c r="G332" s="8">
        <f t="shared" si="38"/>
        <v>0.51836278784231582</v>
      </c>
      <c r="H332" s="9">
        <f t="shared" si="39"/>
        <v>32999.999999999993</v>
      </c>
      <c r="I332" s="8">
        <f t="shared" si="40"/>
        <v>0.86545252165008091</v>
      </c>
    </row>
    <row r="333">
      <c r="A333" s="13">
        <v>600</v>
      </c>
      <c r="D333" s="8">
        <v>0.01</v>
      </c>
      <c r="E333" s="8">
        <f t="shared" si="36"/>
        <v>10</v>
      </c>
      <c r="F333" s="8">
        <f t="shared" si="37"/>
        <v>62.831853071795862</v>
      </c>
      <c r="G333" s="8">
        <f t="shared" si="38"/>
        <v>0.62831853071795862</v>
      </c>
      <c r="H333" s="9">
        <f t="shared" si="39"/>
        <v>36000</v>
      </c>
      <c r="I333" s="8">
        <f t="shared" si="40"/>
        <v>0.8080228018492267</v>
      </c>
    </row>
    <row r="334">
      <c r="A334" s="13">
        <v>650</v>
      </c>
      <c r="D334" s="8">
        <v>0.0089999999999999993</v>
      </c>
      <c r="E334" s="8">
        <f t="shared" si="36"/>
        <v>10.833333333333334</v>
      </c>
      <c r="F334" s="8">
        <f t="shared" si="37"/>
        <v>68.067840827778852</v>
      </c>
      <c r="G334" s="8">
        <f t="shared" si="38"/>
        <v>0.61261056745000964</v>
      </c>
      <c r="H334" s="9">
        <f t="shared" si="39"/>
        <v>39000</v>
      </c>
      <c r="I334" s="8">
        <f t="shared" si="40"/>
        <v>0.61964352141810508</v>
      </c>
    </row>
    <row r="335">
      <c r="A335" s="13">
        <v>700</v>
      </c>
      <c r="D335" s="8">
        <v>0.012999999999999999</v>
      </c>
      <c r="E335" s="8">
        <f t="shared" si="36"/>
        <v>11.666666666666666</v>
      </c>
      <c r="F335" s="8">
        <f t="shared" si="37"/>
        <v>73.303828583761842</v>
      </c>
      <c r="G335" s="8">
        <f t="shared" si="38"/>
        <v>0.95294977158890393</v>
      </c>
      <c r="H335" s="9">
        <f t="shared" si="39"/>
        <v>41999.999999999993</v>
      </c>
      <c r="I335" s="8">
        <f t="shared" si="40"/>
        <v>0.77174422707232282</v>
      </c>
    </row>
    <row r="336">
      <c r="A336" s="13">
        <v>750</v>
      </c>
      <c r="D336" s="8">
        <v>0.014999999999999999</v>
      </c>
      <c r="E336" s="8">
        <f t="shared" si="36"/>
        <v>12.5</v>
      </c>
      <c r="F336" s="8">
        <f t="shared" si="37"/>
        <v>78.539816339744831</v>
      </c>
      <c r="G336" s="8">
        <f t="shared" si="38"/>
        <v>1.1780972450961724</v>
      </c>
      <c r="H336" s="9">
        <f t="shared" si="39"/>
        <v>45000</v>
      </c>
      <c r="I336" s="8">
        <f t="shared" si="40"/>
        <v>0.77570188977525756</v>
      </c>
    </row>
    <row r="337">
      <c r="A337" s="13">
        <v>800</v>
      </c>
      <c r="D337" s="8">
        <v>0.012999999999999999</v>
      </c>
      <c r="E337" s="8">
        <f t="shared" si="36"/>
        <v>13.333333333333334</v>
      </c>
      <c r="F337" s="8">
        <f t="shared" si="37"/>
        <v>83.775804095727821</v>
      </c>
      <c r="G337" s="8">
        <f t="shared" si="38"/>
        <v>1.0890854532444616</v>
      </c>
      <c r="H337" s="9">
        <f t="shared" si="39"/>
        <v>48000</v>
      </c>
      <c r="I337" s="8">
        <f t="shared" si="40"/>
        <v>0.59086667385224689</v>
      </c>
    </row>
    <row r="338">
      <c r="A338" s="13">
        <v>850</v>
      </c>
      <c r="D338" s="8">
        <v>0.019</v>
      </c>
      <c r="E338" s="8">
        <f t="shared" si="36"/>
        <v>14.166666666666666</v>
      </c>
      <c r="F338" s="8">
        <f t="shared" si="37"/>
        <v>89.011791851710797</v>
      </c>
      <c r="G338" s="8">
        <f t="shared" si="38"/>
        <v>1.6912240451825051</v>
      </c>
      <c r="H338" s="9">
        <f t="shared" si="39"/>
        <v>51000</v>
      </c>
      <c r="I338" s="8">
        <f t="shared" si="40"/>
        <v>0.76496553143926782</v>
      </c>
    </row>
    <row r="339">
      <c r="A339" s="13">
        <v>900</v>
      </c>
      <c r="D339" s="8">
        <v>0.025000000000000001</v>
      </c>
      <c r="E339" s="8">
        <f t="shared" si="36"/>
        <v>15</v>
      </c>
      <c r="F339" s="8">
        <f t="shared" si="37"/>
        <v>94.247779607693786</v>
      </c>
      <c r="G339" s="8">
        <f t="shared" si="38"/>
        <v>2.3561944901923448</v>
      </c>
      <c r="H339" s="9">
        <f t="shared" si="39"/>
        <v>54000</v>
      </c>
      <c r="I339" s="8">
        <f t="shared" si="40"/>
        <v>0.8978031131658073</v>
      </c>
    </row>
    <row r="340">
      <c r="A340" s="13">
        <v>950</v>
      </c>
      <c r="D340" s="8">
        <v>0.017999999999999999</v>
      </c>
      <c r="E340" s="8">
        <f t="shared" si="36"/>
        <v>15.833333333333334</v>
      </c>
      <c r="F340" s="8">
        <f t="shared" si="37"/>
        <v>99.48376736367679</v>
      </c>
      <c r="G340" s="8">
        <f t="shared" si="38"/>
        <v>1.7907078125461822</v>
      </c>
      <c r="H340" s="9">
        <f t="shared" si="39"/>
        <v>57000</v>
      </c>
      <c r="I340" s="8">
        <f t="shared" si="40"/>
        <v>0.58016484830836446</v>
      </c>
    </row>
    <row r="341">
      <c r="A341" s="13">
        <v>1000</v>
      </c>
      <c r="D341" s="8">
        <v>0.025999999999999999</v>
      </c>
      <c r="E341" s="8">
        <f t="shared" si="36"/>
        <v>16.666666666666668</v>
      </c>
      <c r="F341" s="8">
        <f t="shared" si="37"/>
        <v>104.71975511965978</v>
      </c>
      <c r="G341" s="8">
        <f t="shared" si="38"/>
        <v>2.7227136331111543</v>
      </c>
      <c r="H341" s="9">
        <f t="shared" si="39"/>
        <v>60000.000000000007</v>
      </c>
      <c r="I341" s="8">
        <f t="shared" si="40"/>
        <v>0.75630934253087612</v>
      </c>
    </row>
    <row r="342">
      <c r="A342" s="13">
        <v>1050</v>
      </c>
      <c r="D342" s="8">
        <v>0.033000000000000002</v>
      </c>
      <c r="E342" s="8">
        <f t="shared" si="36"/>
        <v>17.5</v>
      </c>
      <c r="F342" s="8">
        <f t="shared" si="37"/>
        <v>109.95574287564276</v>
      </c>
      <c r="G342" s="8">
        <f t="shared" si="38"/>
        <v>3.628539514896211</v>
      </c>
      <c r="H342" s="9">
        <f t="shared" si="39"/>
        <v>63000</v>
      </c>
      <c r="I342" s="8">
        <f t="shared" si="40"/>
        <v>0.87068579464569729</v>
      </c>
    </row>
    <row r="343">
      <c r="A343" s="13">
        <v>1100</v>
      </c>
      <c r="D343" s="8">
        <v>0.025999999999999999</v>
      </c>
      <c r="E343" s="8">
        <f t="shared" si="36"/>
        <v>18.333333333333332</v>
      </c>
      <c r="F343" s="8">
        <f t="shared" si="37"/>
        <v>115.19173063162575</v>
      </c>
      <c r="G343" s="8">
        <f t="shared" si="38"/>
        <v>2.9949849964222692</v>
      </c>
      <c r="H343" s="9">
        <f t="shared" si="39"/>
        <v>65999.999999999985</v>
      </c>
      <c r="I343" s="8">
        <f t="shared" si="40"/>
        <v>0.62504904341394729</v>
      </c>
    </row>
    <row r="344">
      <c r="A344" s="13">
        <v>1150</v>
      </c>
      <c r="D344" s="8">
        <v>0.033000000000000002</v>
      </c>
      <c r="E344" s="8">
        <f t="shared" si="36"/>
        <v>19.166666666666668</v>
      </c>
      <c r="F344" s="8">
        <f t="shared" si="37"/>
        <v>120.42771838760875</v>
      </c>
      <c r="G344" s="8">
        <f t="shared" si="38"/>
        <v>3.9741147067910889</v>
      </c>
      <c r="H344" s="9">
        <f t="shared" si="39"/>
        <v>69000</v>
      </c>
      <c r="I344" s="8">
        <f t="shared" si="40"/>
        <v>0.72584581368384216</v>
      </c>
    </row>
    <row r="345">
      <c r="A345" s="13">
        <v>1200</v>
      </c>
      <c r="D345" s="8">
        <v>0.048000000000000001</v>
      </c>
      <c r="E345" s="8">
        <f t="shared" si="36"/>
        <v>20</v>
      </c>
      <c r="F345" s="8">
        <f t="shared" si="37"/>
        <v>125.66370614359172</v>
      </c>
      <c r="G345" s="8">
        <f t="shared" si="38"/>
        <v>6.0318578948924033</v>
      </c>
      <c r="H345" s="9">
        <f t="shared" si="39"/>
        <v>72000</v>
      </c>
      <c r="I345" s="8">
        <f t="shared" si="40"/>
        <v>0.96962736221907209</v>
      </c>
    </row>
    <row r="346">
      <c r="A346" s="13">
        <v>1250</v>
      </c>
      <c r="D346" s="8">
        <v>0.031</v>
      </c>
      <c r="E346" s="8">
        <f t="shared" si="36"/>
        <v>20.833333333333332</v>
      </c>
      <c r="F346" s="8">
        <f t="shared" si="37"/>
        <v>130.89969389957471</v>
      </c>
      <c r="G346" s="8">
        <f t="shared" si="38"/>
        <v>4.057890510886816</v>
      </c>
      <c r="H346" s="9">
        <f t="shared" si="39"/>
        <v>75000</v>
      </c>
      <c r="I346" s="8">
        <f t="shared" si="40"/>
        <v>0.57712220599279163</v>
      </c>
    </row>
    <row r="347">
      <c r="A347" s="13">
        <v>1300</v>
      </c>
      <c r="D347" s="8">
        <v>0.040000000000000001</v>
      </c>
      <c r="E347" s="8">
        <f t="shared" si="36"/>
        <v>21.666666666666668</v>
      </c>
      <c r="F347" s="8">
        <f t="shared" si="37"/>
        <v>136.1356816555577</v>
      </c>
      <c r="G347" s="8">
        <f t="shared" si="38"/>
        <v>5.4454272662223087</v>
      </c>
      <c r="H347" s="9">
        <f t="shared" si="39"/>
        <v>78000</v>
      </c>
      <c r="I347" s="8">
        <f t="shared" si="40"/>
        <v>0.68849280157567239</v>
      </c>
    </row>
    <row r="348">
      <c r="A348" s="13">
        <v>1350</v>
      </c>
      <c r="D348" s="8">
        <v>0.051999999999999998</v>
      </c>
      <c r="E348" s="8">
        <f t="shared" si="36"/>
        <v>22.5</v>
      </c>
      <c r="F348" s="8">
        <f t="shared" si="37"/>
        <v>141.37166941154069</v>
      </c>
      <c r="G348" s="8">
        <f t="shared" si="38"/>
        <v>7.3513268094001161</v>
      </c>
      <c r="H348" s="9">
        <f t="shared" si="39"/>
        <v>81000</v>
      </c>
      <c r="I348" s="8">
        <f t="shared" si="40"/>
        <v>0.82996910017105752</v>
      </c>
    </row>
    <row r="349">
      <c r="A349" s="13">
        <v>1400</v>
      </c>
      <c r="D349" s="8">
        <v>0.040000000000000001</v>
      </c>
      <c r="E349" s="8">
        <f t="shared" si="36"/>
        <v>23.333333333333332</v>
      </c>
      <c r="F349" s="8">
        <f t="shared" si="37"/>
        <v>146.60765716752368</v>
      </c>
      <c r="G349" s="8">
        <f t="shared" si="38"/>
        <v>5.8643062867009474</v>
      </c>
      <c r="H349" s="9">
        <f t="shared" si="39"/>
        <v>83999.999999999985</v>
      </c>
      <c r="I349" s="8">
        <f t="shared" si="40"/>
        <v>0.59364940544024836</v>
      </c>
    </row>
    <row r="350">
      <c r="A350" s="13">
        <v>1450</v>
      </c>
      <c r="D350" s="8">
        <v>0.052999999999999999</v>
      </c>
      <c r="E350" s="8">
        <f t="shared" si="36"/>
        <v>24.166666666666668</v>
      </c>
      <c r="F350" s="8">
        <f t="shared" si="37"/>
        <v>151.84364492350667</v>
      </c>
      <c r="G350" s="8">
        <f t="shared" si="38"/>
        <v>8.0477131809458538</v>
      </c>
      <c r="H350" s="9">
        <f t="shared" si="39"/>
        <v>87000.000000000015</v>
      </c>
      <c r="I350" s="8">
        <f t="shared" si="40"/>
        <v>0.73327348676733628</v>
      </c>
    </row>
    <row r="351">
      <c r="A351" s="13">
        <v>1500</v>
      </c>
      <c r="D351" s="8">
        <v>0.066000000000000003</v>
      </c>
      <c r="E351" s="8">
        <f t="shared" si="36"/>
        <v>25</v>
      </c>
      <c r="F351" s="8">
        <f t="shared" si="37"/>
        <v>157.07963267948966</v>
      </c>
      <c r="G351" s="8">
        <f t="shared" si="38"/>
        <v>10.367255756846319</v>
      </c>
      <c r="H351" s="9">
        <f t="shared" si="39"/>
        <v>90000</v>
      </c>
      <c r="I351" s="8">
        <f t="shared" si="40"/>
        <v>0.85327207875278344</v>
      </c>
    </row>
    <row r="352">
      <c r="A352" s="13">
        <v>1550</v>
      </c>
      <c r="D352" s="8">
        <v>0.048000000000000001</v>
      </c>
      <c r="E352" s="8">
        <f t="shared" si="36"/>
        <v>25.833333333333332</v>
      </c>
      <c r="F352" s="8">
        <f t="shared" si="37"/>
        <v>162.31562043547262</v>
      </c>
      <c r="G352" s="8">
        <f t="shared" si="38"/>
        <v>7.7911497809026864</v>
      </c>
      <c r="H352" s="9">
        <f t="shared" si="39"/>
        <v>93000</v>
      </c>
      <c r="I352" s="8">
        <f t="shared" si="40"/>
        <v>0.58117103084098387</v>
      </c>
    </row>
    <row r="353">
      <c r="A353" s="13">
        <v>1600</v>
      </c>
      <c r="D353" s="8">
        <v>0.063</v>
      </c>
      <c r="E353" s="8">
        <f t="shared" si="36"/>
        <v>26.666666666666668</v>
      </c>
      <c r="F353" s="8">
        <f t="shared" si="37"/>
        <v>167.55160819145564</v>
      </c>
      <c r="G353" s="8">
        <f t="shared" si="38"/>
        <v>10.555751316061706</v>
      </c>
      <c r="H353" s="9">
        <f t="shared" si="39"/>
        <v>96000</v>
      </c>
      <c r="I353" s="8">
        <f t="shared" si="40"/>
        <v>0.71585770101329915</v>
      </c>
    </row>
    <row r="354">
      <c r="A354" s="13">
        <v>1650</v>
      </c>
      <c r="D354" s="8">
        <v>0.081000000000000003</v>
      </c>
      <c r="E354" s="8">
        <f t="shared" si="36"/>
        <v>27.5</v>
      </c>
      <c r="F354" s="8">
        <f t="shared" si="37"/>
        <v>172.78759594743863</v>
      </c>
      <c r="G354" s="8">
        <f t="shared" si="38"/>
        <v>13.99579527174253</v>
      </c>
      <c r="H354" s="9">
        <f t="shared" si="39"/>
        <v>98999.999999999985</v>
      </c>
      <c r="I354" s="8">
        <f t="shared" si="40"/>
        <v>0.86545252165008091</v>
      </c>
    </row>
    <row r="355">
      <c r="A355" s="13">
        <v>1700</v>
      </c>
      <c r="D355" s="8">
        <v>0.057000000000000002</v>
      </c>
      <c r="E355" s="8">
        <f t="shared" si="36"/>
        <v>28.333333333333332</v>
      </c>
      <c r="F355" s="8">
        <f t="shared" si="37"/>
        <v>178.02358370342159</v>
      </c>
      <c r="G355" s="8">
        <f t="shared" si="38"/>
        <v>10.147344271095031</v>
      </c>
      <c r="H355" s="9">
        <f t="shared" si="39"/>
        <v>102000</v>
      </c>
      <c r="I355" s="8">
        <f t="shared" si="40"/>
        <v>0.57372414857945087</v>
      </c>
    </row>
    <row r="356">
      <c r="A356" s="13">
        <v>1750</v>
      </c>
      <c r="D356" s="8">
        <v>0.076999999999999999</v>
      </c>
      <c r="E356" s="8">
        <f t="shared" si="36"/>
        <v>29.166666666666668</v>
      </c>
      <c r="F356" s="8">
        <f t="shared" si="37"/>
        <v>183.25957145940461</v>
      </c>
      <c r="G356" s="8">
        <f t="shared" si="38"/>
        <v>14.110987002374156</v>
      </c>
      <c r="H356" s="9">
        <f t="shared" si="39"/>
        <v>105000</v>
      </c>
      <c r="I356" s="8">
        <f t="shared" si="40"/>
        <v>0.73137606750238571</v>
      </c>
    </row>
    <row r="357">
      <c r="A357" s="13">
        <v>1800</v>
      </c>
      <c r="D357" s="8">
        <v>0.069000000000000006</v>
      </c>
      <c r="E357" s="8">
        <f t="shared" si="36"/>
        <v>30</v>
      </c>
      <c r="F357" s="8">
        <f t="shared" si="37"/>
        <v>188.49555921538757</v>
      </c>
      <c r="G357" s="8">
        <f t="shared" si="38"/>
        <v>13.006193585861743</v>
      </c>
      <c r="H357" s="9">
        <f t="shared" si="39"/>
        <v>108000</v>
      </c>
      <c r="I357" s="8">
        <f t="shared" si="40"/>
        <v>0.61948414808440699</v>
      </c>
    </row>
    <row r="358">
      <c r="A358" s="13"/>
      <c r="D358" s="12"/>
      <c r="E358" s="8">
        <f t="shared" si="36"/>
        <v>0</v>
      </c>
      <c r="F358" s="8">
        <f t="shared" si="37"/>
        <v>0</v>
      </c>
      <c r="G358" s="8">
        <f t="shared" si="38"/>
        <v>0</v>
      </c>
      <c r="H358" s="9">
        <f t="shared" ref="H358:H407" si="41">E358*(0.05^2)*$B$4/$B$3</f>
        <v>0</v>
      </c>
      <c r="I358" s="8" t="e">
        <f t="shared" ref="I358:I407" si="42">G358/($B$4*((E358)^3)*((0.05)^5))</f>
        <v>#DIV/0!</v>
      </c>
      <c r="N358" s="8">
        <v>0.021000000000000001</v>
      </c>
      <c r="O358" s="8">
        <v>0.025999999999999999</v>
      </c>
      <c r="P358" s="8">
        <v>0.032000000000000001</v>
      </c>
      <c r="Q358" s="8">
        <v>0.041000000000000002</v>
      </c>
      <c r="R358" s="8">
        <v>0.050999999999999997</v>
      </c>
      <c r="S358" s="8">
        <v>0.067000000000000004</v>
      </c>
      <c r="T358" s="8">
        <v>0.090999999999999998</v>
      </c>
      <c r="U358" s="8">
        <v>0.079000000000000001</v>
      </c>
      <c r="V358" s="8">
        <v>0.13600000000000001</v>
      </c>
      <c r="W358" s="8">
        <v>0.113</v>
      </c>
      <c r="X358" s="8">
        <v>0.154</v>
      </c>
      <c r="Y358" s="8">
        <v>0.159</v>
      </c>
      <c r="Z358" s="8">
        <v>0.158</v>
      </c>
      <c r="AA358" s="8">
        <v>0.187</v>
      </c>
      <c r="AB358" s="8">
        <v>0.21099999999999999</v>
      </c>
      <c r="AC358" s="8">
        <v>0.23000000000000001</v>
      </c>
      <c r="AD358" s="8">
        <v>0.245</v>
      </c>
      <c r="AE358" s="8">
        <v>0.23400000000000001</v>
      </c>
      <c r="AF358" s="8">
        <v>0.27200000000000002</v>
      </c>
      <c r="AG358" s="8">
        <v>0.307</v>
      </c>
      <c r="AH358" s="8">
        <v>0.35699999999999998</v>
      </c>
      <c r="AI358" s="8">
        <v>0.34799999999999998</v>
      </c>
      <c r="AJ358" s="8">
        <v>0.36699999999999999</v>
      </c>
      <c r="AK358" s="8">
        <v>0.39800000000000002</v>
      </c>
      <c r="AL358" s="8">
        <v>0.45500000000000002</v>
      </c>
      <c r="AM358" s="8">
        <v>0.40400000000000003</v>
      </c>
      <c r="AN358" s="8">
        <v>0.53100000000000003</v>
      </c>
      <c r="AO358" s="8">
        <v>0.52100000000000002</v>
      </c>
      <c r="AP358" s="8">
        <v>0.48599999999999999</v>
      </c>
    </row>
    <row r="359">
      <c r="A359" s="13"/>
      <c r="D359" s="12"/>
      <c r="E359" s="8">
        <f t="shared" si="36"/>
        <v>0</v>
      </c>
      <c r="F359" s="8">
        <f t="shared" si="37"/>
        <v>0</v>
      </c>
      <c r="G359" s="8">
        <f t="shared" si="38"/>
        <v>0</v>
      </c>
      <c r="H359" s="9">
        <f t="shared" si="41"/>
        <v>0</v>
      </c>
      <c r="I359" s="8" t="e">
        <f t="shared" si="42"/>
        <v>#DIV/0!</v>
      </c>
    </row>
    <row r="360">
      <c r="A360" s="13"/>
      <c r="D360" s="12"/>
      <c r="E360" s="8">
        <f t="shared" si="36"/>
        <v>0</v>
      </c>
      <c r="F360" s="8">
        <f t="shared" si="37"/>
        <v>0</v>
      </c>
      <c r="G360" s="8">
        <f t="shared" si="38"/>
        <v>0</v>
      </c>
      <c r="H360" s="9">
        <f t="shared" si="41"/>
        <v>0</v>
      </c>
      <c r="I360" s="8" t="e">
        <f t="shared" si="42"/>
        <v>#DIV/0!</v>
      </c>
    </row>
    <row r="361">
      <c r="A361" s="13"/>
      <c r="D361" s="12"/>
      <c r="E361" s="8">
        <f t="shared" si="36"/>
        <v>0</v>
      </c>
      <c r="F361" s="8">
        <f t="shared" si="37"/>
        <v>0</v>
      </c>
      <c r="G361" s="8">
        <f t="shared" si="38"/>
        <v>0</v>
      </c>
      <c r="H361" s="9">
        <f t="shared" si="41"/>
        <v>0</v>
      </c>
      <c r="I361" s="8" t="e">
        <f t="shared" si="42"/>
        <v>#DIV/0!</v>
      </c>
      <c r="R361" s="13">
        <v>0.024</v>
      </c>
      <c r="U361" s="12">
        <v>0.00014037164212726399</v>
      </c>
    </row>
    <row r="362">
      <c r="A362" s="13"/>
      <c r="D362" s="12"/>
      <c r="E362" s="8">
        <f t="shared" si="36"/>
        <v>0</v>
      </c>
      <c r="F362" s="8">
        <f t="shared" si="37"/>
        <v>0</v>
      </c>
      <c r="G362" s="8">
        <f t="shared" si="38"/>
        <v>0</v>
      </c>
      <c r="H362" s="9">
        <f t="shared" si="41"/>
        <v>0</v>
      </c>
      <c r="I362" s="8" t="e">
        <f t="shared" si="42"/>
        <v>#DIV/0!</v>
      </c>
      <c r="R362" s="13">
        <v>0.048000000000000001</v>
      </c>
      <c r="U362" s="12">
        <v>0.00014245637002694201</v>
      </c>
    </row>
    <row r="363">
      <c r="A363" s="13"/>
      <c r="D363" s="12"/>
      <c r="E363" s="8">
        <f t="shared" si="36"/>
        <v>0</v>
      </c>
      <c r="F363" s="8">
        <f t="shared" si="37"/>
        <v>0</v>
      </c>
      <c r="G363" s="8">
        <f t="shared" si="38"/>
        <v>0</v>
      </c>
      <c r="H363" s="9">
        <f t="shared" si="41"/>
        <v>0</v>
      </c>
      <c r="I363" s="8" t="e">
        <f t="shared" si="42"/>
        <v>#DIV/0!</v>
      </c>
      <c r="R363" s="13">
        <v>0.071999999999999995</v>
      </c>
      <c r="U363" s="12">
        <v>0.000144517138932204</v>
      </c>
    </row>
    <row r="364">
      <c r="A364" s="13"/>
      <c r="D364" s="12"/>
      <c r="E364" s="8">
        <f t="shared" si="36"/>
        <v>0</v>
      </c>
      <c r="F364" s="8">
        <f t="shared" si="37"/>
        <v>0</v>
      </c>
      <c r="G364" s="8">
        <f t="shared" si="38"/>
        <v>0</v>
      </c>
      <c r="H364" s="9">
        <f t="shared" si="41"/>
        <v>0</v>
      </c>
      <c r="I364" s="8" t="e">
        <f t="shared" si="42"/>
        <v>#DIV/0!</v>
      </c>
      <c r="R364" s="13">
        <v>0.096000000000000002</v>
      </c>
      <c r="U364" s="12">
        <v>0.000146566325891049</v>
      </c>
    </row>
    <row r="365">
      <c r="A365" s="13"/>
      <c r="D365" s="17"/>
      <c r="E365" s="8">
        <f t="shared" si="36"/>
        <v>0</v>
      </c>
      <c r="F365" s="8">
        <f t="shared" si="37"/>
        <v>0</v>
      </c>
      <c r="G365" s="8">
        <f t="shared" si="38"/>
        <v>0</v>
      </c>
      <c r="H365" s="9">
        <f t="shared" si="41"/>
        <v>0</v>
      </c>
      <c r="I365" s="8" t="e">
        <f t="shared" si="42"/>
        <v>#DIV/0!</v>
      </c>
      <c r="R365" s="13">
        <v>0.12</v>
      </c>
      <c r="U365" s="12">
        <v>0.00014862566219040401</v>
      </c>
    </row>
    <row r="366">
      <c r="A366" s="13"/>
      <c r="D366" s="17"/>
      <c r="E366" s="8">
        <f t="shared" si="36"/>
        <v>0</v>
      </c>
      <c r="F366" s="8">
        <f t="shared" si="37"/>
        <v>0</v>
      </c>
      <c r="G366" s="8">
        <f t="shared" si="38"/>
        <v>0</v>
      </c>
      <c r="H366" s="9">
        <f t="shared" si="41"/>
        <v>0</v>
      </c>
      <c r="I366" s="8" t="e">
        <f t="shared" si="42"/>
        <v>#DIV/0!</v>
      </c>
      <c r="R366" s="13">
        <v>0.14399999999999999</v>
      </c>
      <c r="U366" s="12">
        <v>0.00015066987000286099</v>
      </c>
    </row>
    <row r="367">
      <c r="A367" s="13"/>
      <c r="D367" s="12"/>
      <c r="E367" s="8">
        <f t="shared" si="36"/>
        <v>0</v>
      </c>
      <c r="F367" s="8">
        <f t="shared" si="37"/>
        <v>0</v>
      </c>
      <c r="G367" s="8">
        <f t="shared" si="38"/>
        <v>0</v>
      </c>
      <c r="H367" s="9">
        <f t="shared" si="41"/>
        <v>0</v>
      </c>
      <c r="I367" s="8" t="e">
        <f t="shared" si="42"/>
        <v>#DIV/0!</v>
      </c>
      <c r="R367" s="13">
        <v>0.16800000000000001</v>
      </c>
      <c r="U367" s="12">
        <v>0.00015273264440455799</v>
      </c>
    </row>
    <row r="368">
      <c r="A368" s="13"/>
      <c r="D368" s="12"/>
      <c r="E368" s="8">
        <f t="shared" si="36"/>
        <v>0</v>
      </c>
      <c r="F368" s="8">
        <f t="shared" si="37"/>
        <v>0</v>
      </c>
      <c r="G368" s="8">
        <f t="shared" si="38"/>
        <v>0</v>
      </c>
      <c r="H368" s="9">
        <f t="shared" si="41"/>
        <v>0</v>
      </c>
      <c r="I368" s="8" t="e">
        <f t="shared" si="42"/>
        <v>#DIV/0!</v>
      </c>
      <c r="R368" s="13">
        <v>0.192</v>
      </c>
      <c r="U368" s="12">
        <v>0.00015451345072230299</v>
      </c>
    </row>
    <row r="369">
      <c r="A369" s="13"/>
      <c r="D369" s="12"/>
      <c r="E369" s="8">
        <f t="shared" si="36"/>
        <v>0</v>
      </c>
      <c r="F369" s="8">
        <f t="shared" si="37"/>
        <v>0</v>
      </c>
      <c r="G369" s="8">
        <f t="shared" si="38"/>
        <v>0</v>
      </c>
      <c r="H369" s="9">
        <f t="shared" si="41"/>
        <v>0</v>
      </c>
      <c r="I369" s="8" t="e">
        <f t="shared" si="42"/>
        <v>#DIV/0!</v>
      </c>
      <c r="R369" s="13">
        <v>0.216</v>
      </c>
      <c r="U369" s="12">
        <v>0.000155606926276501</v>
      </c>
    </row>
    <row r="370">
      <c r="A370" s="13"/>
      <c r="D370" s="12"/>
      <c r="E370" s="8">
        <f t="shared" si="36"/>
        <v>0</v>
      </c>
      <c r="F370" s="8">
        <f t="shared" si="37"/>
        <v>0</v>
      </c>
      <c r="G370" s="8">
        <f t="shared" si="38"/>
        <v>0</v>
      </c>
      <c r="H370" s="9">
        <f t="shared" si="41"/>
        <v>0</v>
      </c>
      <c r="I370" s="8" t="e">
        <f t="shared" si="42"/>
        <v>#DIV/0!</v>
      </c>
      <c r="R370" s="13">
        <v>0.23999999999999999</v>
      </c>
      <c r="U370" s="12">
        <v>0.00015704897271748801</v>
      </c>
    </row>
    <row r="371">
      <c r="A371" s="13"/>
      <c r="D371" s="12"/>
      <c r="E371" s="8">
        <f t="shared" si="36"/>
        <v>0</v>
      </c>
      <c r="F371" s="8">
        <f t="shared" si="37"/>
        <v>0</v>
      </c>
      <c r="G371" s="8">
        <f t="shared" si="38"/>
        <v>0</v>
      </c>
      <c r="H371" s="9">
        <f t="shared" si="41"/>
        <v>0</v>
      </c>
      <c r="I371" s="8" t="e">
        <f t="shared" si="42"/>
        <v>#DIV/0!</v>
      </c>
      <c r="R371" s="13">
        <v>0.47999999999999998</v>
      </c>
      <c r="U371" s="12">
        <v>0.000173964030656098</v>
      </c>
    </row>
    <row r="372">
      <c r="A372" s="13"/>
      <c r="D372" s="17"/>
      <c r="E372" s="8">
        <f t="shared" si="36"/>
        <v>0</v>
      </c>
      <c r="F372" s="8">
        <f t="shared" si="37"/>
        <v>0</v>
      </c>
      <c r="G372" s="8">
        <f t="shared" si="38"/>
        <v>0</v>
      </c>
      <c r="H372" s="9">
        <f t="shared" si="41"/>
        <v>0</v>
      </c>
      <c r="I372" s="8" t="e">
        <f t="shared" si="42"/>
        <v>#DIV/0!</v>
      </c>
      <c r="R372" s="13">
        <v>0.71999999999999997</v>
      </c>
      <c r="U372" s="12">
        <v>0.000186482975533638</v>
      </c>
    </row>
    <row r="373">
      <c r="A373" s="13"/>
      <c r="D373" s="12"/>
      <c r="E373" s="8">
        <f t="shared" si="36"/>
        <v>0</v>
      </c>
      <c r="F373" s="8">
        <f t="shared" si="37"/>
        <v>0</v>
      </c>
      <c r="G373" s="8">
        <f t="shared" si="38"/>
        <v>0</v>
      </c>
      <c r="H373" s="9">
        <f t="shared" si="41"/>
        <v>0</v>
      </c>
      <c r="I373" s="8" t="e">
        <f t="shared" si="42"/>
        <v>#DIV/0!</v>
      </c>
      <c r="R373" s="13">
        <v>0.95999999999999996</v>
      </c>
      <c r="U373" s="12">
        <v>0.00019659283227140199</v>
      </c>
    </row>
    <row r="374">
      <c r="A374" s="13"/>
      <c r="D374" s="12"/>
      <c r="E374" s="8">
        <f t="shared" si="36"/>
        <v>0</v>
      </c>
      <c r="F374" s="8">
        <f t="shared" si="37"/>
        <v>0</v>
      </c>
      <c r="G374" s="8">
        <f t="shared" si="38"/>
        <v>0</v>
      </c>
      <c r="H374" s="9">
        <f t="shared" si="41"/>
        <v>0</v>
      </c>
      <c r="I374" s="8" t="e">
        <f t="shared" si="42"/>
        <v>#DIV/0!</v>
      </c>
      <c r="R374" s="13">
        <v>1.2</v>
      </c>
      <c r="U374" s="12">
        <v>0.000204344421854376</v>
      </c>
    </row>
    <row r="375">
      <c r="R375" s="13">
        <v>1.4399999999999999</v>
      </c>
      <c r="U375" s="12">
        <v>0.00020968779215623499</v>
      </c>
    </row>
    <row r="376">
      <c r="R376" s="13">
        <v>1.6799999999999999</v>
      </c>
      <c r="U376" s="12">
        <v>0.000212669785242704</v>
      </c>
    </row>
    <row r="377">
      <c r="A377" s="14" t="s">
        <v>34</v>
      </c>
      <c r="R377" s="13">
        <v>1.9199999999999999</v>
      </c>
      <c r="U377" s="12">
        <v>0.000213292766823224</v>
      </c>
    </row>
    <row r="378">
      <c r="A378" s="15" t="s">
        <v>17</v>
      </c>
      <c r="B378" s="16" t="s">
        <v>18</v>
      </c>
      <c r="C378" s="16" t="s">
        <v>19</v>
      </c>
      <c r="D378" s="15" t="s">
        <v>20</v>
      </c>
      <c r="E378" s="15" t="s">
        <v>21</v>
      </c>
      <c r="F378" s="15" t="s">
        <v>22</v>
      </c>
      <c r="G378" s="15" t="s">
        <v>23</v>
      </c>
      <c r="H378" s="15" t="s">
        <v>24</v>
      </c>
      <c r="I378" s="15" t="s">
        <v>25</v>
      </c>
      <c r="R378" s="13">
        <v>2.1600000000000001</v>
      </c>
      <c r="U378" s="12">
        <v>0.00021109004864802499</v>
      </c>
    </row>
    <row r="379">
      <c r="A379" s="13">
        <v>400</v>
      </c>
      <c r="D379" s="12">
        <v>0.00430895598359238</v>
      </c>
      <c r="E379" s="8">
        <f t="shared" ref="E376:E407" si="43">A379/60</f>
        <v>6.666666666666667</v>
      </c>
      <c r="F379" s="8">
        <f t="shared" ref="F376:F407" si="44">E379*2*PI()</f>
        <v>41.887902047863911</v>
      </c>
      <c r="G379" s="8">
        <f t="shared" ref="G376:G407" si="45">D379*F379</f>
        <v>0.18049312616927471</v>
      </c>
      <c r="H379" s="9">
        <f t="shared" si="41"/>
        <v>16666.666666666672</v>
      </c>
      <c r="I379" s="8">
        <f t="shared" si="42"/>
        <v>1.9493257626281653</v>
      </c>
      <c r="R379" s="13">
        <v>2.3999999999999999</v>
      </c>
      <c r="U379" s="12">
        <v>0.00020760233279701001</v>
      </c>
    </row>
    <row r="380">
      <c r="A380" s="13">
        <v>450</v>
      </c>
      <c r="D380" s="12">
        <v>0.0040985658287490297</v>
      </c>
      <c r="E380" s="8">
        <f t="shared" si="43"/>
        <v>7.5</v>
      </c>
      <c r="F380" s="8">
        <f t="shared" si="44"/>
        <v>47.123889803846893</v>
      </c>
      <c r="G380" s="8">
        <f t="shared" si="45"/>
        <v>0.19314036446778168</v>
      </c>
      <c r="H380" s="9">
        <f t="shared" si="41"/>
        <v>18750.000000000004</v>
      </c>
      <c r="I380" s="8">
        <f t="shared" si="42"/>
        <v>1.4650054312222838</v>
      </c>
      <c r="R380" s="13">
        <v>4.7999999999999998</v>
      </c>
      <c r="U380" s="12">
        <v>9.2854955733772304e-05</v>
      </c>
    </row>
    <row r="381">
      <c r="A381" s="13">
        <v>500</v>
      </c>
      <c r="D381" s="12">
        <v>0.0073292039210204399</v>
      </c>
      <c r="E381" s="8">
        <f t="shared" si="43"/>
        <v>8.3333333333333339</v>
      </c>
      <c r="F381" s="8">
        <f t="shared" si="44"/>
        <v>52.35987755982989</v>
      </c>
      <c r="G381" s="8">
        <f t="shared" si="45"/>
        <v>0.38375621991565539</v>
      </c>
      <c r="H381" s="9">
        <f t="shared" si="41"/>
        <v>20833.333333333339</v>
      </c>
      <c r="I381" s="8">
        <f t="shared" si="42"/>
        <v>2.1220183936456065</v>
      </c>
      <c r="R381" s="13">
        <v>7.2000000000000002</v>
      </c>
      <c r="U381" s="12">
        <v>9.6848225738742096e-06</v>
      </c>
    </row>
    <row r="382">
      <c r="A382" s="13">
        <v>550</v>
      </c>
      <c r="D382" s="12">
        <v>0.010105608496164801</v>
      </c>
      <c r="E382" s="8">
        <f t="shared" si="43"/>
        <v>9.1666666666666661</v>
      </c>
      <c r="F382" s="8">
        <f t="shared" si="44"/>
        <v>57.595865315812873</v>
      </c>
      <c r="G382" s="8">
        <f t="shared" si="45"/>
        <v>0.58204126587944216</v>
      </c>
      <c r="H382" s="9">
        <f t="shared" si="41"/>
        <v>22916.666666666668</v>
      </c>
      <c r="I382" s="8">
        <f t="shared" si="42"/>
        <v>2.4180731658955383</v>
      </c>
      <c r="R382" s="13">
        <v>9.5999999999999996</v>
      </c>
      <c r="U382" s="12">
        <v>4.1247394343446e-05</v>
      </c>
    </row>
    <row r="383">
      <c r="A383" s="13">
        <v>600</v>
      </c>
      <c r="D383" s="12">
        <v>0.012530504356753999</v>
      </c>
      <c r="E383" s="8">
        <f t="shared" si="43"/>
        <v>10</v>
      </c>
      <c r="F383" s="8">
        <f t="shared" si="44"/>
        <v>62.831853071795862</v>
      </c>
      <c r="G383" s="8">
        <f t="shared" si="45"/>
        <v>0.78731480865906522</v>
      </c>
      <c r="H383" s="9">
        <f t="shared" si="41"/>
        <v>25000.000000000004</v>
      </c>
      <c r="I383" s="8">
        <f t="shared" si="42"/>
        <v>2.5194073877090073</v>
      </c>
      <c r="R383" s="13">
        <v>12</v>
      </c>
      <c r="U383" s="12">
        <v>6.4352932661398697e-05</v>
      </c>
    </row>
    <row r="384">
      <c r="A384" s="13">
        <v>650</v>
      </c>
      <c r="D384" s="12">
        <v>0.023912219062839399</v>
      </c>
      <c r="E384" s="8">
        <f t="shared" si="43"/>
        <v>10.833333333333334</v>
      </c>
      <c r="F384" s="8">
        <f t="shared" si="44"/>
        <v>68.067840827778852</v>
      </c>
      <c r="G384" s="8">
        <f t="shared" si="45"/>
        <v>1.6276531210083314</v>
      </c>
      <c r="H384" s="9">
        <f t="shared" si="41"/>
        <v>27083.333333333343</v>
      </c>
      <c r="I384" s="8">
        <f t="shared" si="42"/>
        <v>4.0966184332852356</v>
      </c>
      <c r="R384" s="13">
        <v>14.4</v>
      </c>
      <c r="U384" s="12">
        <v>3.04589846322749e-05</v>
      </c>
    </row>
    <row r="385">
      <c r="A385" s="13">
        <v>700</v>
      </c>
      <c r="D385" s="12">
        <v>0.038537842269444199</v>
      </c>
      <c r="E385" s="8">
        <f t="shared" si="43"/>
        <v>11.666666666666666</v>
      </c>
      <c r="F385" s="8">
        <f t="shared" si="44"/>
        <v>73.303828583761842</v>
      </c>
      <c r="G385" s="8">
        <f t="shared" si="45"/>
        <v>2.8249713837073891</v>
      </c>
      <c r="H385" s="9">
        <f t="shared" si="41"/>
        <v>29166.666666666672</v>
      </c>
      <c r="I385" s="8">
        <f t="shared" si="42"/>
        <v>5.6927703219199604</v>
      </c>
      <c r="R385" s="13">
        <v>16.800000000000001</v>
      </c>
      <c r="U385" s="12">
        <v>2.03113007048943e-05</v>
      </c>
    </row>
    <row r="386">
      <c r="A386" s="13">
        <v>750</v>
      </c>
      <c r="D386" s="12">
        <v>0.0221883978172824</v>
      </c>
      <c r="E386" s="8">
        <f t="shared" si="43"/>
        <v>12.5</v>
      </c>
      <c r="F386" s="8">
        <f t="shared" si="44"/>
        <v>78.539816339744831</v>
      </c>
      <c r="G386" s="8">
        <f t="shared" si="45"/>
        <v>1.7426726894425548</v>
      </c>
      <c r="H386" s="9">
        <f t="shared" si="41"/>
        <v>31250.000000000007</v>
      </c>
      <c r="I386" s="8">
        <f t="shared" si="42"/>
        <v>2.8551949343826801</v>
      </c>
      <c r="R386" s="13">
        <v>19.199999999999999</v>
      </c>
      <c r="U386" s="12">
        <v>4.7566791463597899e-05</v>
      </c>
    </row>
    <row r="387">
      <c r="A387" s="13">
        <v>800</v>
      </c>
      <c r="D387" s="12">
        <v>0.065583291505070598</v>
      </c>
      <c r="E387" s="8">
        <f t="shared" si="43"/>
        <v>13.333333333333334</v>
      </c>
      <c r="F387" s="8">
        <f t="shared" si="44"/>
        <v>83.775804095727821</v>
      </c>
      <c r="G387" s="8">
        <f t="shared" si="45"/>
        <v>5.4942929810818049</v>
      </c>
      <c r="H387" s="9">
        <f t="shared" si="41"/>
        <v>33333.333333333343</v>
      </c>
      <c r="I387" s="8">
        <f t="shared" si="42"/>
        <v>7.4172955244604299</v>
      </c>
      <c r="R387" s="13">
        <v>21.600000000000001</v>
      </c>
      <c r="U387" s="12">
        <v>4.8089798777885002e-05</v>
      </c>
    </row>
    <row r="388">
      <c r="A388" s="13">
        <v>850</v>
      </c>
      <c r="D388" s="12">
        <v>0.034787746621571997</v>
      </c>
      <c r="E388" s="8">
        <f t="shared" si="43"/>
        <v>14.166666666666666</v>
      </c>
      <c r="F388" s="8">
        <f t="shared" si="44"/>
        <v>89.011791851710797</v>
      </c>
      <c r="G388" s="8">
        <f t="shared" si="45"/>
        <v>3.0965196612694221</v>
      </c>
      <c r="H388" s="9">
        <f t="shared" si="41"/>
        <v>35416.666666666672</v>
      </c>
      <c r="I388" s="8">
        <f t="shared" si="42"/>
        <v>3.4851445387655988</v>
      </c>
      <c r="R388" s="13">
        <v>24</v>
      </c>
      <c r="U388" s="12">
        <v>2.8339418344603501e-05</v>
      </c>
    </row>
    <row r="389">
      <c r="A389" s="13">
        <v>900</v>
      </c>
      <c r="D389" s="12">
        <v>0.050729399005775701</v>
      </c>
      <c r="E389" s="8">
        <f t="shared" si="43"/>
        <v>15</v>
      </c>
      <c r="F389" s="8">
        <f t="shared" si="44"/>
        <v>94.247779607693786</v>
      </c>
      <c r="G389" s="8">
        <f t="shared" si="45"/>
        <v>4.7811332171271088</v>
      </c>
      <c r="H389" s="9">
        <f t="shared" si="41"/>
        <v>37500.000000000007</v>
      </c>
      <c r="I389" s="8">
        <f t="shared" si="42"/>
        <v>4.5332226058686631</v>
      </c>
      <c r="R389" s="13">
        <v>48</v>
      </c>
      <c r="U389" s="12">
        <v>7.6937985092141105e-05</v>
      </c>
    </row>
    <row r="390">
      <c r="A390" s="13">
        <v>950</v>
      </c>
      <c r="D390" s="12">
        <v>0.047696604262013102</v>
      </c>
      <c r="E390" s="8">
        <f t="shared" si="43"/>
        <v>15.833333333333334</v>
      </c>
      <c r="F390" s="8">
        <f t="shared" si="44"/>
        <v>99.48376736367679</v>
      </c>
      <c r="G390" s="8">
        <f t="shared" si="45"/>
        <v>4.7450378824394663</v>
      </c>
      <c r="H390" s="9">
        <f t="shared" si="41"/>
        <v>39583.333333333343</v>
      </c>
      <c r="I390" s="8">
        <f t="shared" si="42"/>
        <v>3.8253625127186557</v>
      </c>
      <c r="R390" s="13">
        <v>72</v>
      </c>
      <c r="U390" s="12">
        <v>0.000116726661381589</v>
      </c>
    </row>
    <row r="391">
      <c r="A391" s="13">
        <v>1000</v>
      </c>
      <c r="D391" s="12">
        <v>0.028285117279743002</v>
      </c>
      <c r="E391" s="8">
        <f t="shared" si="43"/>
        <v>16.666666666666668</v>
      </c>
      <c r="F391" s="8">
        <f t="shared" si="44"/>
        <v>104.71975511965978</v>
      </c>
      <c r="G391" s="8">
        <f t="shared" si="45"/>
        <v>2.9620105550655444</v>
      </c>
      <c r="H391" s="9">
        <f t="shared" si="41"/>
        <v>41666.666666666679</v>
      </c>
      <c r="I391" s="8">
        <f t="shared" si="42"/>
        <v>2.0473416956613026</v>
      </c>
      <c r="R391" s="13">
        <v>96</v>
      </c>
      <c r="U391" s="12">
        <v>0.00017427534461427499</v>
      </c>
    </row>
    <row r="392">
      <c r="A392" s="13">
        <v>1050</v>
      </c>
      <c r="D392" s="12">
        <v>0.049056431936856902</v>
      </c>
      <c r="E392" s="8">
        <f t="shared" si="43"/>
        <v>17.5</v>
      </c>
      <c r="F392" s="8">
        <f t="shared" si="44"/>
        <v>109.95574287564276</v>
      </c>
      <c r="G392" s="8">
        <f t="shared" si="45"/>
        <v>5.3940364164455072</v>
      </c>
      <c r="H392" s="9">
        <f t="shared" si="41"/>
        <v>43750.000000000015</v>
      </c>
      <c r="I392" s="8">
        <f t="shared" si="42"/>
        <v>3.2206957961750415</v>
      </c>
      <c r="R392" s="13">
        <v>120</v>
      </c>
      <c r="U392" s="12">
        <v>0.00022890696107452801</v>
      </c>
    </row>
    <row r="393">
      <c r="A393" s="13">
        <v>1100</v>
      </c>
      <c r="D393" s="12">
        <v>0.084550549523735405</v>
      </c>
      <c r="E393" s="8">
        <f t="shared" si="43"/>
        <v>18.333333333333332</v>
      </c>
      <c r="F393" s="8">
        <f t="shared" si="44"/>
        <v>115.19173063162575</v>
      </c>
      <c r="G393" s="8">
        <f t="shared" si="45"/>
        <v>9.7395241254940608</v>
      </c>
      <c r="H393" s="9">
        <f t="shared" si="41"/>
        <v>45833.333333333336</v>
      </c>
      <c r="I393" s="8">
        <f t="shared" si="42"/>
        <v>5.057820492518025</v>
      </c>
      <c r="R393" s="13">
        <v>144</v>
      </c>
      <c r="U393" s="12">
        <v>0.00031712954852119399</v>
      </c>
    </row>
    <row r="394">
      <c r="A394" s="13">
        <v>1150</v>
      </c>
      <c r="D394" s="12">
        <v>0.076104630914996599</v>
      </c>
      <c r="E394" s="8">
        <f t="shared" si="43"/>
        <v>19.166666666666668</v>
      </c>
      <c r="F394" s="8">
        <f t="shared" si="44"/>
        <v>120.42771838760875</v>
      </c>
      <c r="G394" s="8">
        <f t="shared" si="45"/>
        <v>9.1651070598241127</v>
      </c>
      <c r="H394" s="9">
        <f t="shared" si="41"/>
        <v>47916.666666666679</v>
      </c>
      <c r="I394" s="8">
        <f t="shared" si="42"/>
        <v>4.1653140460264133</v>
      </c>
      <c r="R394" s="13">
        <v>168</v>
      </c>
      <c r="U394" s="12">
        <v>0.000437300591916696</v>
      </c>
    </row>
    <row r="395">
      <c r="A395" s="13">
        <v>1200</v>
      </c>
      <c r="D395" s="12">
        <v>0.050737637087859</v>
      </c>
      <c r="E395" s="8">
        <f t="shared" si="43"/>
        <v>20</v>
      </c>
      <c r="F395" s="8">
        <f t="shared" si="44"/>
        <v>125.66370614359172</v>
      </c>
      <c r="G395" s="8">
        <f t="shared" si="45"/>
        <v>6.3758795174289142</v>
      </c>
      <c r="H395" s="9">
        <f t="shared" si="41"/>
        <v>50000.000000000007</v>
      </c>
      <c r="I395" s="8">
        <f t="shared" si="42"/>
        <v>2.5503518069715643</v>
      </c>
      <c r="R395" s="13">
        <v>192</v>
      </c>
      <c r="U395" s="12">
        <v>0.00052019952252729503</v>
      </c>
    </row>
    <row r="396">
      <c r="A396" s="13">
        <v>1250</v>
      </c>
      <c r="D396" s="12">
        <v>0.040745831976344397</v>
      </c>
      <c r="E396" s="8">
        <f t="shared" si="43"/>
        <v>20.833333333333332</v>
      </c>
      <c r="F396" s="8">
        <f t="shared" si="44"/>
        <v>130.89969389957471</v>
      </c>
      <c r="G396" s="8">
        <f t="shared" si="45"/>
        <v>5.3336169333869847</v>
      </c>
      <c r="H396" s="9">
        <f t="shared" si="41"/>
        <v>52083.333333333343</v>
      </c>
      <c r="I396" s="8">
        <f t="shared" si="42"/>
        <v>1.8875371644708259</v>
      </c>
      <c r="R396" s="13">
        <v>216</v>
      </c>
      <c r="U396" s="12">
        <v>0.00067115083424805304</v>
      </c>
    </row>
    <row r="397">
      <c r="A397" s="13">
        <v>1300</v>
      </c>
      <c r="D397" s="12">
        <v>0.053365519447274003</v>
      </c>
      <c r="E397" s="8">
        <f t="shared" si="43"/>
        <v>21.666666666666668</v>
      </c>
      <c r="F397" s="8">
        <f t="shared" si="44"/>
        <v>136.1356816555577</v>
      </c>
      <c r="G397" s="8">
        <f t="shared" si="45"/>
        <v>7.2649513668575674</v>
      </c>
      <c r="H397" s="9">
        <f t="shared" si="41"/>
        <v>54166.666666666686</v>
      </c>
      <c r="I397" s="8">
        <f t="shared" si="42"/>
        <v>2.2856324008975633</v>
      </c>
      <c r="R397" s="13">
        <v>240</v>
      </c>
      <c r="U397" s="17">
        <v>0.00088049999999999999</v>
      </c>
    </row>
    <row r="398">
      <c r="A398" s="13">
        <v>1350</v>
      </c>
      <c r="D398" s="12">
        <v>0.089249598364304406</v>
      </c>
      <c r="E398" s="8">
        <f t="shared" si="43"/>
        <v>22.5</v>
      </c>
      <c r="F398" s="8">
        <f t="shared" si="44"/>
        <v>141.37166941154069</v>
      </c>
      <c r="G398" s="8">
        <f t="shared" si="45"/>
        <v>12.617364715071226</v>
      </c>
      <c r="H398" s="9">
        <f t="shared" si="41"/>
        <v>56250.000000000007</v>
      </c>
      <c r="I398" s="8">
        <f t="shared" si="42"/>
        <v>3.5446314041791296</v>
      </c>
      <c r="R398" s="13">
        <v>480</v>
      </c>
      <c r="U398" s="17">
        <v>0.0040000000000000001</v>
      </c>
    </row>
    <row r="399">
      <c r="A399" s="13">
        <v>1400</v>
      </c>
      <c r="D399" s="12">
        <v>0.137775597918603</v>
      </c>
      <c r="E399" s="8">
        <f t="shared" si="43"/>
        <v>23.333333333333332</v>
      </c>
      <c r="F399" s="8">
        <f t="shared" si="44"/>
        <v>146.60765716752368</v>
      </c>
      <c r="G399" s="8">
        <f t="shared" si="45"/>
        <v>20.198957625701137</v>
      </c>
      <c r="H399" s="9">
        <f t="shared" si="41"/>
        <v>58333.333333333343</v>
      </c>
      <c r="I399" s="8">
        <f t="shared" si="42"/>
        <v>5.0880173144623253</v>
      </c>
      <c r="R399" s="13">
        <v>720</v>
      </c>
      <c r="U399" s="12">
        <v>0.0060000000000000001</v>
      </c>
    </row>
    <row r="400">
      <c r="A400" s="13">
        <v>1450</v>
      </c>
      <c r="D400" s="12">
        <v>0.114570975843086</v>
      </c>
      <c r="E400" s="8">
        <f t="shared" si="43"/>
        <v>24.166666666666668</v>
      </c>
      <c r="F400" s="8">
        <f t="shared" si="44"/>
        <v>151.84364492350667</v>
      </c>
      <c r="G400" s="8">
        <f t="shared" si="45"/>
        <v>17.396874574457211</v>
      </c>
      <c r="H400" s="9">
        <f t="shared" si="41"/>
        <v>60416.666666666679</v>
      </c>
      <c r="I400" s="8">
        <f t="shared" si="42"/>
        <v>3.9443092232940478</v>
      </c>
      <c r="R400" s="13">
        <v>960</v>
      </c>
      <c r="U400" s="12">
        <v>0.021999999999999999</v>
      </c>
    </row>
    <row r="401">
      <c r="A401" s="13">
        <v>1500</v>
      </c>
      <c r="D401" s="12">
        <v>0.118995627376835</v>
      </c>
      <c r="E401" s="8">
        <f t="shared" si="43"/>
        <v>25</v>
      </c>
      <c r="F401" s="8">
        <f t="shared" si="44"/>
        <v>157.07963267948966</v>
      </c>
      <c r="G401" s="8">
        <f t="shared" si="45"/>
        <v>18.691789438818667</v>
      </c>
      <c r="H401" s="9">
        <f t="shared" si="41"/>
        <v>62500.000000000015</v>
      </c>
      <c r="I401" s="8">
        <f t="shared" si="42"/>
        <v>3.8280784770700609</v>
      </c>
      <c r="R401" s="13">
        <v>1200</v>
      </c>
      <c r="U401" s="12">
        <v>0.014</v>
      </c>
    </row>
    <row r="402">
      <c r="A402" s="13">
        <v>1550</v>
      </c>
      <c r="D402" s="12">
        <v>0.128917252721267</v>
      </c>
      <c r="E402" s="8">
        <f t="shared" si="43"/>
        <v>25.833333333333332</v>
      </c>
      <c r="F402" s="8">
        <f t="shared" si="44"/>
        <v>162.31562043547262</v>
      </c>
      <c r="G402" s="8">
        <f t="shared" si="45"/>
        <v>20.925283860289074</v>
      </c>
      <c r="H402" s="9">
        <f t="shared" si="41"/>
        <v>64583.333333333343</v>
      </c>
      <c r="I402" s="8">
        <f t="shared" si="42"/>
        <v>3.8840069025495754</v>
      </c>
      <c r="R402" s="13">
        <v>1440</v>
      </c>
      <c r="U402" s="12">
        <v>0.049000000000000002</v>
      </c>
    </row>
    <row r="403">
      <c r="A403" s="13">
        <v>1600</v>
      </c>
      <c r="D403" s="12">
        <v>0.12279603834901</v>
      </c>
      <c r="E403" s="8">
        <f t="shared" si="43"/>
        <v>26.666666666666668</v>
      </c>
      <c r="F403" s="8">
        <f t="shared" si="44"/>
        <v>167.55160819145564</v>
      </c>
      <c r="G403" s="8">
        <f t="shared" si="45"/>
        <v>20.574673704916286</v>
      </c>
      <c r="H403" s="9">
        <f t="shared" si="41"/>
        <v>66666.666666666686</v>
      </c>
      <c r="I403" s="8">
        <f t="shared" si="42"/>
        <v>3.4719761877046205</v>
      </c>
      <c r="R403" s="13">
        <v>1680</v>
      </c>
      <c r="U403" s="12">
        <v>0.042000000000000003</v>
      </c>
    </row>
    <row r="404">
      <c r="A404" s="13">
        <v>1650</v>
      </c>
      <c r="D404" s="12">
        <v>0.096971131870876803</v>
      </c>
      <c r="E404" s="8">
        <f t="shared" si="43"/>
        <v>27.5</v>
      </c>
      <c r="F404" s="8">
        <f t="shared" si="44"/>
        <v>172.78759594743863</v>
      </c>
      <c r="G404" s="8">
        <f t="shared" si="45"/>
        <v>16.755408752270849</v>
      </c>
      <c r="H404" s="9">
        <f t="shared" si="41"/>
        <v>68750.000000000015</v>
      </c>
      <c r="I404" s="8">
        <f t="shared" si="42"/>
        <v>2.5781425337829211</v>
      </c>
      <c r="R404" s="13">
        <v>1920</v>
      </c>
      <c r="U404" s="17">
        <v>2.7569999999999999e-05</v>
      </c>
    </row>
    <row r="405">
      <c r="A405" s="13">
        <v>1700</v>
      </c>
      <c r="D405" s="12">
        <v>0.19607417938999699</v>
      </c>
      <c r="E405" s="8">
        <f t="shared" si="43"/>
        <v>28.333333333333332</v>
      </c>
      <c r="F405" s="8">
        <f t="shared" si="44"/>
        <v>178.02358370342159</v>
      </c>
      <c r="G405" s="8">
        <f t="shared" si="45"/>
        <v>34.905828086714834</v>
      </c>
      <c r="H405" s="9">
        <f t="shared" si="41"/>
        <v>70833.333333333343</v>
      </c>
      <c r="I405" s="8">
        <f t="shared" si="42"/>
        <v>4.9108301187741255</v>
      </c>
      <c r="R405" s="13">
        <v>2160</v>
      </c>
      <c r="U405" s="12">
        <v>0.028000000000000001</v>
      </c>
    </row>
    <row r="406">
      <c r="A406" s="13">
        <v>1750</v>
      </c>
      <c r="D406" s="12">
        <v>0.144813524872976</v>
      </c>
      <c r="E406" s="8">
        <f t="shared" si="43"/>
        <v>29.166666666666668</v>
      </c>
      <c r="F406" s="8">
        <f t="shared" si="44"/>
        <v>183.25957145940461</v>
      </c>
      <c r="G406" s="8">
        <f t="shared" si="45"/>
        <v>26.53846450974741</v>
      </c>
      <c r="H406" s="9">
        <f t="shared" si="41"/>
        <v>72916.666666666686</v>
      </c>
      <c r="I406" s="8">
        <f t="shared" si="42"/>
        <v>3.4226727312676193</v>
      </c>
      <c r="R406" s="13">
        <v>2400</v>
      </c>
      <c r="U406" s="12">
        <v>0.028000000000000001</v>
      </c>
    </row>
    <row r="407">
      <c r="A407" s="13">
        <v>1800</v>
      </c>
      <c r="D407" s="12">
        <v>0.0621020413934458</v>
      </c>
      <c r="E407" s="8">
        <f t="shared" si="43"/>
        <v>30</v>
      </c>
      <c r="F407" s="8">
        <f t="shared" si="44"/>
        <v>188.49555921538757</v>
      </c>
      <c r="G407" s="8">
        <f t="shared" si="45"/>
        <v>11.705959020874714</v>
      </c>
      <c r="H407" s="9">
        <f t="shared" si="41"/>
        <v>75000.000000000015</v>
      </c>
      <c r="I407" s="8">
        <f t="shared" si="42"/>
        <v>1.3873729209925578</v>
      </c>
    </row>
    <row r="414">
      <c r="P414" s="8">
        <v>0.0040000000000000001</v>
      </c>
      <c r="Q414" s="8">
        <v>0.0060000000000000001</v>
      </c>
      <c r="R414" s="8">
        <v>0.0050000000000000001</v>
      </c>
      <c r="S414" s="8">
        <v>0.0089999999999999993</v>
      </c>
      <c r="T414" s="8">
        <v>0.01</v>
      </c>
      <c r="U414" s="8">
        <v>0.0089999999999999993</v>
      </c>
      <c r="V414" s="8">
        <v>0.012999999999999999</v>
      </c>
      <c r="W414" s="8">
        <v>0.014999999999999999</v>
      </c>
      <c r="X414" s="8">
        <v>0.012999999999999999</v>
      </c>
      <c r="Y414" s="8">
        <v>0.019</v>
      </c>
      <c r="Z414" s="8">
        <v>0.025000000000000001</v>
      </c>
      <c r="AA414" s="8">
        <v>0.017999999999999999</v>
      </c>
      <c r="AB414" s="8">
        <v>0.025999999999999999</v>
      </c>
      <c r="AC414" s="8">
        <v>0.033000000000000002</v>
      </c>
      <c r="AD414" s="8">
        <v>0.025999999999999999</v>
      </c>
      <c r="AE414" s="8">
        <v>0.033000000000000002</v>
      </c>
      <c r="AF414" s="8">
        <v>0.048000000000000001</v>
      </c>
      <c r="AG414" s="8">
        <v>0.031</v>
      </c>
      <c r="AH414" s="8">
        <v>0.040000000000000001</v>
      </c>
      <c r="AI414" s="8">
        <v>0.051999999999999998</v>
      </c>
      <c r="AJ414" s="8">
        <v>0.040000000000000001</v>
      </c>
      <c r="AK414" s="8">
        <v>0.052999999999999999</v>
      </c>
      <c r="AL414" s="8">
        <v>0.066000000000000003</v>
      </c>
      <c r="AM414" s="8">
        <v>0.048000000000000001</v>
      </c>
      <c r="AN414" s="8">
        <v>0.063</v>
      </c>
      <c r="AO414" s="8">
        <v>0.081000000000000003</v>
      </c>
      <c r="AP414" s="8">
        <v>0.057000000000000002</v>
      </c>
      <c r="AQ414" s="8">
        <v>0.076999999999999999</v>
      </c>
      <c r="AR414" s="8">
        <v>0.069000000000000006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8" activeCellId="0" sqref="D8"/>
    </sheetView>
  </sheetViews>
  <sheetFormatPr defaultRowHeight="14.4"/>
  <cols>
    <col bestFit="1" customWidth="1" min="4" max="4" width="12"/>
    <col bestFit="1" customWidth="1" min="14" max="14" width="12"/>
  </cols>
  <sheetData>
    <row r="3">
      <c r="C3" s="18" t="s">
        <v>35</v>
      </c>
      <c r="H3" s="18" t="s">
        <v>36</v>
      </c>
      <c r="M3" s="18" t="s">
        <v>37</v>
      </c>
    </row>
    <row r="4">
      <c r="C4" t="s">
        <v>38</v>
      </c>
      <c r="H4" t="s">
        <v>38</v>
      </c>
    </row>
    <row r="6">
      <c r="C6" t="s">
        <v>24</v>
      </c>
      <c r="D6" t="s">
        <v>21</v>
      </c>
      <c r="E6" t="s">
        <v>17</v>
      </c>
      <c r="H6" t="s">
        <v>24</v>
      </c>
      <c r="I6" t="s">
        <v>21</v>
      </c>
      <c r="J6" t="s">
        <v>17</v>
      </c>
      <c r="M6" t="s">
        <v>24</v>
      </c>
      <c r="N6" t="s">
        <v>21</v>
      </c>
      <c r="O6" t="s">
        <v>17</v>
      </c>
    </row>
    <row r="7">
      <c r="C7">
        <v>1</v>
      </c>
      <c r="D7">
        <f t="shared" ref="D7:D52" si="46">8*C7/(0.12*0.12*1415)</f>
        <v>0.39261876717707112</v>
      </c>
      <c r="E7">
        <f t="shared" ref="E7:E52" si="47">D7*60</f>
        <v>23.557126030624268</v>
      </c>
      <c r="H7">
        <v>1</v>
      </c>
      <c r="I7">
        <f t="shared" ref="I7:I52" si="48">0.001*H7/(0.05*0.05*1000)</f>
        <v>0.00039999999999999991</v>
      </c>
      <c r="J7">
        <f t="shared" ref="J7:J52" si="49">I7*60</f>
        <v>0.023999999999999994</v>
      </c>
      <c r="M7">
        <v>1</v>
      </c>
      <c r="N7">
        <f t="shared" ref="N7:N52" si="50">0.001*M7/(0.12*0.12*1000)</f>
        <v>6.9444444444444444e-05</v>
      </c>
      <c r="O7">
        <f t="shared" ref="O7:O52" si="51">N7*60</f>
        <v>0.0041666666666666666</v>
      </c>
    </row>
    <row r="8">
      <c r="C8">
        <v>2.87582222532924</v>
      </c>
      <c r="D8">
        <f t="shared" si="46"/>
        <v>1.1291017767291873</v>
      </c>
      <c r="E8">
        <f t="shared" si="47"/>
        <v>67.746106603751244</v>
      </c>
      <c r="H8">
        <v>2</v>
      </c>
      <c r="I8">
        <f t="shared" si="48"/>
        <v>0.00079999999999999982</v>
      </c>
      <c r="J8">
        <f t="shared" si="49"/>
        <v>0.047999999999999987</v>
      </c>
      <c r="M8">
        <v>2</v>
      </c>
      <c r="N8">
        <f t="shared" si="50"/>
        <v>0.00013888888888888889</v>
      </c>
      <c r="O8">
        <f t="shared" si="51"/>
        <v>0.0083333333333333332</v>
      </c>
    </row>
    <row r="9">
      <c r="C9">
        <v>3</v>
      </c>
      <c r="D9">
        <f t="shared" si="46"/>
        <v>1.1778563015312133</v>
      </c>
      <c r="E9">
        <f t="shared" si="47"/>
        <v>70.671378091872796</v>
      </c>
      <c r="H9">
        <v>3</v>
      </c>
      <c r="I9">
        <f t="shared" si="48"/>
        <v>0.0011999999999999999</v>
      </c>
      <c r="J9">
        <f t="shared" si="49"/>
        <v>0.071999999999999995</v>
      </c>
      <c r="M9">
        <v>3</v>
      </c>
      <c r="N9">
        <f t="shared" si="50"/>
        <v>0.00020833333333333332</v>
      </c>
      <c r="O9">
        <f t="shared" si="51"/>
        <v>0.012499999999999999</v>
      </c>
    </row>
    <row r="10">
      <c r="C10">
        <v>4</v>
      </c>
      <c r="D10">
        <f t="shared" si="46"/>
        <v>1.5704750687082845</v>
      </c>
      <c r="E10">
        <f t="shared" si="47"/>
        <v>94.228504122497071</v>
      </c>
      <c r="H10">
        <v>4</v>
      </c>
      <c r="I10">
        <f t="shared" si="48"/>
        <v>0.0015999999999999996</v>
      </c>
      <c r="J10">
        <f t="shared" si="49"/>
        <v>0.095999999999999974</v>
      </c>
      <c r="M10">
        <v>4</v>
      </c>
      <c r="N10">
        <f t="shared" si="50"/>
        <v>0.00027777777777777778</v>
      </c>
      <c r="O10">
        <f t="shared" si="51"/>
        <v>0.016666666666666666</v>
      </c>
    </row>
    <row r="11">
      <c r="C11">
        <v>5</v>
      </c>
      <c r="D11">
        <f t="shared" si="46"/>
        <v>1.9630938358853556</v>
      </c>
      <c r="E11">
        <f t="shared" si="47"/>
        <v>117.78563015312133</v>
      </c>
      <c r="H11">
        <v>5</v>
      </c>
      <c r="I11">
        <f t="shared" si="48"/>
        <v>0.0019999999999999996</v>
      </c>
      <c r="J11">
        <f t="shared" si="49"/>
        <v>0.11999999999999998</v>
      </c>
      <c r="M11">
        <v>5</v>
      </c>
      <c r="N11">
        <f t="shared" si="50"/>
        <v>0.00034722222222222224</v>
      </c>
      <c r="O11">
        <f t="shared" si="51"/>
        <v>0.020833333333333336</v>
      </c>
    </row>
    <row r="12">
      <c r="C12">
        <v>6</v>
      </c>
      <c r="D12">
        <f t="shared" si="46"/>
        <v>2.3557126030624267</v>
      </c>
      <c r="E12">
        <f t="shared" si="47"/>
        <v>141.34275618374559</v>
      </c>
      <c r="H12">
        <v>6</v>
      </c>
      <c r="I12">
        <f t="shared" si="48"/>
        <v>0.0023999999999999998</v>
      </c>
      <c r="J12">
        <f t="shared" si="49"/>
        <v>0.14399999999999999</v>
      </c>
      <c r="M12">
        <v>6</v>
      </c>
      <c r="N12">
        <f t="shared" si="50"/>
        <v>0.00041666666666666664</v>
      </c>
      <c r="O12">
        <f t="shared" si="51"/>
        <v>0.024999999999999998</v>
      </c>
    </row>
    <row r="13">
      <c r="C13">
        <v>7</v>
      </c>
      <c r="D13">
        <f t="shared" si="46"/>
        <v>2.7483313702394976</v>
      </c>
      <c r="E13">
        <f t="shared" si="47"/>
        <v>164.89988221436985</v>
      </c>
      <c r="H13">
        <v>7</v>
      </c>
      <c r="I13">
        <f t="shared" si="48"/>
        <v>0.0027999999999999995</v>
      </c>
      <c r="J13">
        <f t="shared" si="49"/>
        <v>0.16799999999999998</v>
      </c>
      <c r="M13">
        <v>7</v>
      </c>
      <c r="N13">
        <f t="shared" si="50"/>
        <v>0.0004861111111111111</v>
      </c>
      <c r="O13">
        <f t="shared" si="51"/>
        <v>0.029166666666666667</v>
      </c>
    </row>
    <row r="14">
      <c r="C14">
        <v>8</v>
      </c>
      <c r="D14">
        <f t="shared" si="46"/>
        <v>3.1409501374165689</v>
      </c>
      <c r="E14">
        <f t="shared" si="47"/>
        <v>188.45700824499414</v>
      </c>
      <c r="H14">
        <v>8</v>
      </c>
      <c r="I14">
        <f t="shared" si="48"/>
        <v>0.0031999999999999993</v>
      </c>
      <c r="J14">
        <f t="shared" si="49"/>
        <v>0.19199999999999995</v>
      </c>
      <c r="M14">
        <v>8</v>
      </c>
      <c r="N14">
        <f t="shared" si="50"/>
        <v>0.00055555555555555556</v>
      </c>
      <c r="O14">
        <f t="shared" si="51"/>
        <v>0.033333333333333333</v>
      </c>
    </row>
    <row r="15">
      <c r="C15">
        <v>9</v>
      </c>
      <c r="D15">
        <f t="shared" si="46"/>
        <v>3.5335689045936398</v>
      </c>
      <c r="E15">
        <f t="shared" si="47"/>
        <v>212.0141342756184</v>
      </c>
      <c r="H15">
        <v>9</v>
      </c>
      <c r="I15">
        <f t="shared" si="48"/>
        <v>0.0035999999999999999</v>
      </c>
      <c r="J15">
        <f t="shared" si="49"/>
        <v>0.216</v>
      </c>
      <c r="M15">
        <v>9</v>
      </c>
      <c r="N15">
        <f t="shared" si="50"/>
        <v>0.00062500000000000001</v>
      </c>
      <c r="O15">
        <f t="shared" si="51"/>
        <v>0.037499999999999999</v>
      </c>
    </row>
    <row r="16">
      <c r="C16">
        <v>10</v>
      </c>
      <c r="D16">
        <f t="shared" si="46"/>
        <v>3.9261876717707112</v>
      </c>
      <c r="E16">
        <f t="shared" si="47"/>
        <v>235.57126030624266</v>
      </c>
      <c r="H16">
        <v>10</v>
      </c>
      <c r="I16">
        <f t="shared" si="48"/>
        <v>0.0039999999999999992</v>
      </c>
      <c r="J16">
        <f t="shared" si="49"/>
        <v>0.23999999999999996</v>
      </c>
      <c r="M16">
        <v>10</v>
      </c>
      <c r="N16">
        <f t="shared" si="50"/>
        <v>0.00069444444444444447</v>
      </c>
      <c r="O16">
        <f t="shared" si="51"/>
        <v>0.041666666666666671</v>
      </c>
    </row>
    <row r="17">
      <c r="C17">
        <v>20</v>
      </c>
      <c r="D17">
        <f t="shared" si="46"/>
        <v>7.8523753435414223</v>
      </c>
      <c r="E17">
        <f t="shared" si="47"/>
        <v>471.14252061248533</v>
      </c>
      <c r="H17">
        <v>20</v>
      </c>
      <c r="I17">
        <f t="shared" si="48"/>
        <v>0.0079999999999999984</v>
      </c>
      <c r="J17">
        <f t="shared" si="49"/>
        <v>0.47999999999999993</v>
      </c>
      <c r="M17">
        <v>20</v>
      </c>
      <c r="N17">
        <f t="shared" si="50"/>
        <v>0.0013888888888888889</v>
      </c>
      <c r="O17">
        <f t="shared" si="51"/>
        <v>0.083333333333333343</v>
      </c>
    </row>
    <row r="18">
      <c r="C18">
        <v>30</v>
      </c>
      <c r="D18">
        <f t="shared" si="46"/>
        <v>11.778563015312134</v>
      </c>
      <c r="E18">
        <f t="shared" si="47"/>
        <v>706.71378091872805</v>
      </c>
      <c r="H18">
        <v>30</v>
      </c>
      <c r="I18">
        <f t="shared" si="48"/>
        <v>0.011999999999999997</v>
      </c>
      <c r="J18">
        <f t="shared" si="49"/>
        <v>0.71999999999999975</v>
      </c>
      <c r="M18">
        <v>30</v>
      </c>
      <c r="N18">
        <f t="shared" si="50"/>
        <v>0.0020833333333333333</v>
      </c>
      <c r="O18">
        <f t="shared" si="51"/>
        <v>0.125</v>
      </c>
    </row>
    <row r="19">
      <c r="C19">
        <v>40</v>
      </c>
      <c r="D19">
        <f t="shared" si="46"/>
        <v>15.704750687082845</v>
      </c>
      <c r="E19">
        <f t="shared" si="47"/>
        <v>942.28504122497066</v>
      </c>
      <c r="H19">
        <v>40</v>
      </c>
      <c r="I19">
        <f t="shared" si="48"/>
        <v>0.015999999999999997</v>
      </c>
      <c r="J19">
        <f t="shared" si="49"/>
        <v>0.95999999999999985</v>
      </c>
      <c r="M19">
        <v>40</v>
      </c>
      <c r="N19">
        <f t="shared" si="50"/>
        <v>0.0027777777777777779</v>
      </c>
      <c r="O19">
        <f t="shared" si="51"/>
        <v>0.16666666666666669</v>
      </c>
    </row>
    <row r="20">
      <c r="C20">
        <v>50</v>
      </c>
      <c r="D20">
        <f t="shared" si="46"/>
        <v>19.630938358853555</v>
      </c>
      <c r="E20">
        <f t="shared" si="47"/>
        <v>1177.8563015312134</v>
      </c>
      <c r="H20">
        <v>50</v>
      </c>
      <c r="I20">
        <f t="shared" si="48"/>
        <v>0.019999999999999997</v>
      </c>
      <c r="J20">
        <f t="shared" si="49"/>
        <v>1.1999999999999997</v>
      </c>
      <c r="M20">
        <v>50</v>
      </c>
      <c r="N20">
        <f t="shared" si="50"/>
        <v>0.0034722222222222225</v>
      </c>
      <c r="O20">
        <f t="shared" si="51"/>
        <v>0.20833333333333334</v>
      </c>
    </row>
    <row r="21">
      <c r="C21">
        <v>60</v>
      </c>
      <c r="D21">
        <f t="shared" si="46"/>
        <v>23.557126030624268</v>
      </c>
      <c r="E21">
        <f t="shared" si="47"/>
        <v>1413.4275618374561</v>
      </c>
      <c r="H21">
        <v>60</v>
      </c>
      <c r="I21">
        <f t="shared" si="48"/>
        <v>0.023999999999999994</v>
      </c>
      <c r="J21">
        <f t="shared" si="49"/>
        <v>1.4399999999999995</v>
      </c>
      <c r="M21">
        <v>60</v>
      </c>
      <c r="N21">
        <f t="shared" si="50"/>
        <v>0.0041666666666666666</v>
      </c>
      <c r="O21">
        <f t="shared" si="51"/>
        <v>0.25</v>
      </c>
    </row>
    <row r="22">
      <c r="C22">
        <v>70</v>
      </c>
      <c r="D22">
        <f t="shared" si="46"/>
        <v>27.483313702394977</v>
      </c>
      <c r="E22">
        <f t="shared" si="47"/>
        <v>1648.9988221436986</v>
      </c>
      <c r="H22">
        <v>70</v>
      </c>
      <c r="I22">
        <f t="shared" si="48"/>
        <v>0.027999999999999997</v>
      </c>
      <c r="J22">
        <f t="shared" si="49"/>
        <v>1.6799999999999997</v>
      </c>
      <c r="M22">
        <v>70</v>
      </c>
      <c r="N22">
        <f t="shared" si="50"/>
        <v>0.0048611111111111112</v>
      </c>
      <c r="O22">
        <f t="shared" si="51"/>
        <v>0.29166666666666669</v>
      </c>
    </row>
    <row r="23">
      <c r="C23">
        <v>80</v>
      </c>
      <c r="D23">
        <f t="shared" si="46"/>
        <v>31.409501374165689</v>
      </c>
      <c r="E23">
        <f t="shared" si="47"/>
        <v>1884.5700824499413</v>
      </c>
      <c r="H23">
        <v>80</v>
      </c>
      <c r="I23">
        <f t="shared" si="48"/>
        <v>0.031999999999999994</v>
      </c>
      <c r="J23">
        <f t="shared" si="49"/>
        <v>1.9199999999999997</v>
      </c>
      <c r="M23">
        <v>80</v>
      </c>
      <c r="N23">
        <f t="shared" si="50"/>
        <v>0.0055555555555555558</v>
      </c>
      <c r="O23">
        <f t="shared" si="51"/>
        <v>0.33333333333333337</v>
      </c>
    </row>
    <row r="24">
      <c r="C24">
        <v>90</v>
      </c>
      <c r="D24">
        <f t="shared" si="46"/>
        <v>35.335689045936398</v>
      </c>
      <c r="E24">
        <f t="shared" si="47"/>
        <v>2120.1413427561838</v>
      </c>
      <c r="H24">
        <v>90</v>
      </c>
      <c r="I24">
        <f t="shared" si="48"/>
        <v>0.03599999999999999</v>
      </c>
      <c r="J24">
        <f t="shared" si="49"/>
        <v>2.1599999999999993</v>
      </c>
      <c r="M24">
        <v>90</v>
      </c>
      <c r="N24">
        <f t="shared" si="50"/>
        <v>0.0062499999999999995</v>
      </c>
      <c r="O24">
        <f t="shared" si="51"/>
        <v>0.37499999999999994</v>
      </c>
    </row>
    <row r="25">
      <c r="C25">
        <v>100</v>
      </c>
      <c r="D25">
        <f t="shared" si="46"/>
        <v>39.261876717707111</v>
      </c>
      <c r="E25">
        <f t="shared" si="47"/>
        <v>2355.7126030624268</v>
      </c>
      <c r="H25">
        <v>100</v>
      </c>
      <c r="I25">
        <f t="shared" si="48"/>
        <v>0.039999999999999994</v>
      </c>
      <c r="J25">
        <f t="shared" si="49"/>
        <v>2.3999999999999995</v>
      </c>
      <c r="M25">
        <v>100</v>
      </c>
      <c r="N25">
        <f t="shared" si="50"/>
        <v>0.0069444444444444449</v>
      </c>
      <c r="O25">
        <f t="shared" si="51"/>
        <v>0.41666666666666669</v>
      </c>
    </row>
    <row r="26">
      <c r="C26">
        <v>200</v>
      </c>
      <c r="D26">
        <f t="shared" si="46"/>
        <v>78.523753435414221</v>
      </c>
      <c r="E26">
        <f t="shared" si="47"/>
        <v>4711.4252061248535</v>
      </c>
      <c r="H26">
        <v>200</v>
      </c>
      <c r="I26">
        <f t="shared" si="48"/>
        <v>0.079999999999999988</v>
      </c>
      <c r="J26">
        <f t="shared" si="49"/>
        <v>4.7999999999999989</v>
      </c>
      <c r="M26">
        <v>200</v>
      </c>
      <c r="N26">
        <f t="shared" si="50"/>
        <v>0.01388888888888889</v>
      </c>
      <c r="O26">
        <f t="shared" si="51"/>
        <v>0.83333333333333337</v>
      </c>
    </row>
    <row r="27">
      <c r="C27">
        <v>300</v>
      </c>
      <c r="D27">
        <f t="shared" si="46"/>
        <v>117.78563015312133</v>
      </c>
      <c r="E27">
        <f t="shared" si="47"/>
        <v>7067.1378091872803</v>
      </c>
      <c r="H27">
        <v>300</v>
      </c>
      <c r="I27">
        <f t="shared" si="48"/>
        <v>0.11999999999999997</v>
      </c>
      <c r="J27">
        <f t="shared" si="49"/>
        <v>7.1999999999999984</v>
      </c>
      <c r="M27">
        <v>300</v>
      </c>
      <c r="N27">
        <f t="shared" si="50"/>
        <v>0.020833333333333332</v>
      </c>
      <c r="O27">
        <f t="shared" si="51"/>
        <v>1.25</v>
      </c>
    </row>
    <row r="28">
      <c r="C28">
        <v>400</v>
      </c>
      <c r="D28">
        <f t="shared" si="46"/>
        <v>157.04750687082844</v>
      </c>
      <c r="E28">
        <f t="shared" si="47"/>
        <v>9422.850412249707</v>
      </c>
      <c r="H28">
        <v>400</v>
      </c>
      <c r="I28">
        <f t="shared" si="48"/>
        <v>0.15999999999999998</v>
      </c>
      <c r="J28">
        <f t="shared" si="49"/>
        <v>9.5999999999999979</v>
      </c>
      <c r="M28">
        <v>400</v>
      </c>
      <c r="N28">
        <f t="shared" si="50"/>
        <v>0.02777777777777778</v>
      </c>
      <c r="O28">
        <f t="shared" si="51"/>
        <v>1.6666666666666667</v>
      </c>
    </row>
    <row r="29">
      <c r="C29">
        <v>500</v>
      </c>
      <c r="D29">
        <f t="shared" si="46"/>
        <v>196.30938358853555</v>
      </c>
      <c r="E29">
        <f t="shared" si="47"/>
        <v>11778.563015312133</v>
      </c>
      <c r="H29">
        <v>500</v>
      </c>
      <c r="I29">
        <f t="shared" si="48"/>
        <v>0.19999999999999996</v>
      </c>
      <c r="J29">
        <f t="shared" si="49"/>
        <v>11.999999999999996</v>
      </c>
      <c r="M29">
        <v>500</v>
      </c>
      <c r="N29">
        <f t="shared" si="50"/>
        <v>0.034722222222222224</v>
      </c>
      <c r="O29">
        <f t="shared" si="51"/>
        <v>2.0833333333333335</v>
      </c>
    </row>
    <row r="30">
      <c r="C30">
        <v>600</v>
      </c>
      <c r="D30">
        <f t="shared" si="46"/>
        <v>235.57126030624266</v>
      </c>
      <c r="E30">
        <f t="shared" si="47"/>
        <v>14134.275618374561</v>
      </c>
      <c r="H30">
        <v>600</v>
      </c>
      <c r="I30">
        <f t="shared" si="48"/>
        <v>0.23999999999999994</v>
      </c>
      <c r="J30">
        <f t="shared" si="49"/>
        <v>14.399999999999997</v>
      </c>
      <c r="M30">
        <v>600</v>
      </c>
      <c r="N30">
        <f t="shared" si="50"/>
        <v>0.041666666666666664</v>
      </c>
      <c r="O30">
        <f t="shared" si="51"/>
        <v>2.5</v>
      </c>
    </row>
    <row r="31">
      <c r="C31">
        <v>700</v>
      </c>
      <c r="D31">
        <f t="shared" si="46"/>
        <v>274.8331370239498</v>
      </c>
      <c r="E31">
        <f t="shared" si="47"/>
        <v>16489.988221436986</v>
      </c>
      <c r="H31">
        <v>700</v>
      </c>
      <c r="I31">
        <f t="shared" si="48"/>
        <v>0.27999999999999997</v>
      </c>
      <c r="J31">
        <f t="shared" si="49"/>
        <v>16.799999999999997</v>
      </c>
      <c r="M31">
        <v>700</v>
      </c>
      <c r="N31">
        <f t="shared" si="50"/>
        <v>0.048611111111111112</v>
      </c>
      <c r="O31">
        <f t="shared" si="51"/>
        <v>2.9166666666666665</v>
      </c>
    </row>
    <row r="32">
      <c r="C32">
        <v>800</v>
      </c>
      <c r="D32">
        <f t="shared" si="46"/>
        <v>314.09501374165689</v>
      </c>
      <c r="E32">
        <f t="shared" si="47"/>
        <v>18845.700824499414</v>
      </c>
      <c r="H32">
        <v>800</v>
      </c>
      <c r="I32">
        <f t="shared" si="48"/>
        <v>0.31999999999999995</v>
      </c>
      <c r="J32">
        <f t="shared" si="49"/>
        <v>19.199999999999996</v>
      </c>
      <c r="M32">
        <v>800</v>
      </c>
      <c r="N32">
        <f t="shared" si="50"/>
        <v>0.055555555555555559</v>
      </c>
      <c r="O32">
        <f t="shared" si="51"/>
        <v>3.3333333333333335</v>
      </c>
    </row>
    <row r="33">
      <c r="C33">
        <v>900</v>
      </c>
      <c r="D33">
        <f t="shared" si="46"/>
        <v>353.35689045936402</v>
      </c>
      <c r="E33">
        <f t="shared" si="47"/>
        <v>21201.413427561842</v>
      </c>
      <c r="H33">
        <v>900</v>
      </c>
      <c r="I33">
        <f t="shared" si="48"/>
        <v>0.35999999999999993</v>
      </c>
      <c r="J33">
        <f t="shared" si="49"/>
        <v>21.599999999999994</v>
      </c>
      <c r="M33">
        <v>900</v>
      </c>
      <c r="N33">
        <f t="shared" si="50"/>
        <v>0.0625</v>
      </c>
      <c r="O33">
        <f t="shared" si="51"/>
        <v>3.75</v>
      </c>
    </row>
    <row r="34">
      <c r="C34">
        <v>1000</v>
      </c>
      <c r="D34">
        <f t="shared" si="46"/>
        <v>392.61876717707111</v>
      </c>
      <c r="E34">
        <f t="shared" si="47"/>
        <v>23557.126030624266</v>
      </c>
      <c r="H34">
        <v>1000</v>
      </c>
      <c r="I34">
        <f t="shared" si="48"/>
        <v>0.39999999999999991</v>
      </c>
      <c r="J34">
        <f t="shared" si="49"/>
        <v>23.999999999999993</v>
      </c>
      <c r="M34">
        <v>1000</v>
      </c>
      <c r="N34">
        <f t="shared" si="50"/>
        <v>0.069444444444444448</v>
      </c>
      <c r="O34">
        <f t="shared" si="51"/>
        <v>4.166666666666667</v>
      </c>
    </row>
    <row r="35">
      <c r="C35">
        <v>2000</v>
      </c>
      <c r="D35">
        <f t="shared" si="46"/>
        <v>785.23753435414221</v>
      </c>
      <c r="E35">
        <f t="shared" si="47"/>
        <v>47114.252061248531</v>
      </c>
      <c r="H35">
        <v>2000</v>
      </c>
      <c r="I35">
        <f t="shared" si="48"/>
        <v>0.79999999999999982</v>
      </c>
      <c r="J35">
        <f t="shared" si="49"/>
        <v>47.999999999999986</v>
      </c>
      <c r="M35">
        <v>2000</v>
      </c>
      <c r="N35">
        <f t="shared" si="50"/>
        <v>0.1388888888888889</v>
      </c>
      <c r="O35">
        <f t="shared" si="51"/>
        <v>8.3333333333333339</v>
      </c>
    </row>
    <row r="36">
      <c r="C36">
        <v>3000</v>
      </c>
      <c r="D36">
        <f t="shared" si="46"/>
        <v>1177.8563015312134</v>
      </c>
      <c r="E36">
        <f t="shared" si="47"/>
        <v>70671.378091872801</v>
      </c>
      <c r="H36">
        <v>3000</v>
      </c>
      <c r="I36">
        <f t="shared" si="48"/>
        <v>1.1999999999999997</v>
      </c>
      <c r="J36">
        <f t="shared" si="49"/>
        <v>71.999999999999986</v>
      </c>
      <c r="M36">
        <v>3000</v>
      </c>
      <c r="N36">
        <f t="shared" si="50"/>
        <v>0.20833333333333331</v>
      </c>
      <c r="O36">
        <f t="shared" si="51"/>
        <v>12.499999999999998</v>
      </c>
    </row>
    <row r="37">
      <c r="C37">
        <v>4000</v>
      </c>
      <c r="D37">
        <f t="shared" si="46"/>
        <v>1570.4750687082844</v>
      </c>
      <c r="E37">
        <f t="shared" si="47"/>
        <v>94228.504122497063</v>
      </c>
      <c r="H37">
        <v>4000</v>
      </c>
      <c r="I37">
        <f t="shared" si="48"/>
        <v>1.5999999999999996</v>
      </c>
      <c r="J37">
        <f t="shared" si="49"/>
        <v>95.999999999999972</v>
      </c>
      <c r="M37">
        <v>4000</v>
      </c>
      <c r="N37">
        <f t="shared" si="50"/>
        <v>0.27777777777777779</v>
      </c>
      <c r="O37">
        <f t="shared" si="51"/>
        <v>16.666666666666668</v>
      </c>
    </row>
    <row r="38">
      <c r="C38">
        <v>5000</v>
      </c>
      <c r="D38">
        <f t="shared" si="46"/>
        <v>1963.0938358853555</v>
      </c>
      <c r="E38">
        <f t="shared" si="47"/>
        <v>117785.63015312132</v>
      </c>
      <c r="H38">
        <v>5000</v>
      </c>
      <c r="I38">
        <f t="shared" si="48"/>
        <v>1.9999999999999996</v>
      </c>
      <c r="J38">
        <f t="shared" si="49"/>
        <v>119.99999999999997</v>
      </c>
      <c r="M38">
        <v>5000</v>
      </c>
      <c r="N38">
        <f t="shared" si="50"/>
        <v>0.34722222222222221</v>
      </c>
      <c r="O38">
        <f t="shared" si="51"/>
        <v>20.833333333333332</v>
      </c>
    </row>
    <row r="39">
      <c r="C39">
        <v>6000</v>
      </c>
      <c r="D39">
        <f t="shared" si="46"/>
        <v>2355.7126030624268</v>
      </c>
      <c r="E39">
        <f t="shared" si="47"/>
        <v>141342.7561837456</v>
      </c>
      <c r="H39">
        <v>6000</v>
      </c>
      <c r="I39">
        <f t="shared" si="48"/>
        <v>2.3999999999999995</v>
      </c>
      <c r="J39">
        <f t="shared" si="49"/>
        <v>143.99999999999997</v>
      </c>
      <c r="M39">
        <v>6000</v>
      </c>
      <c r="N39">
        <f t="shared" si="50"/>
        <v>0.41666666666666663</v>
      </c>
      <c r="O39">
        <f t="shared" si="51"/>
        <v>24.999999999999996</v>
      </c>
    </row>
    <row r="40">
      <c r="C40">
        <v>7000</v>
      </c>
      <c r="D40">
        <f t="shared" si="46"/>
        <v>2748.3313702394976</v>
      </c>
      <c r="E40">
        <f t="shared" si="47"/>
        <v>164899.88221436986</v>
      </c>
      <c r="H40">
        <v>7000</v>
      </c>
      <c r="I40">
        <f t="shared" si="48"/>
        <v>2.7999999999999994</v>
      </c>
      <c r="J40">
        <f t="shared" si="49"/>
        <v>167.99999999999997</v>
      </c>
      <c r="M40">
        <v>7000</v>
      </c>
      <c r="N40">
        <f t="shared" si="50"/>
        <v>0.4861111111111111</v>
      </c>
      <c r="O40">
        <f t="shared" si="51"/>
        <v>29.166666666666668</v>
      </c>
    </row>
    <row r="41">
      <c r="C41">
        <v>8000</v>
      </c>
      <c r="D41">
        <f t="shared" si="46"/>
        <v>3140.9501374165689</v>
      </c>
      <c r="E41">
        <f t="shared" si="47"/>
        <v>188457.00824499413</v>
      </c>
      <c r="H41">
        <v>8000</v>
      </c>
      <c r="I41">
        <f t="shared" si="48"/>
        <v>3.1999999999999993</v>
      </c>
      <c r="J41">
        <f t="shared" si="49"/>
        <v>191.99999999999994</v>
      </c>
      <c r="M41">
        <v>8000</v>
      </c>
      <c r="N41">
        <f t="shared" si="50"/>
        <v>0.55555555555555558</v>
      </c>
      <c r="O41">
        <f t="shared" si="51"/>
        <v>33.333333333333336</v>
      </c>
    </row>
    <row r="42">
      <c r="C42">
        <v>9000</v>
      </c>
      <c r="D42">
        <f t="shared" si="46"/>
        <v>3533.5689045936401</v>
      </c>
      <c r="E42">
        <f t="shared" si="47"/>
        <v>212014.13427561842</v>
      </c>
      <c r="H42">
        <v>9000</v>
      </c>
      <c r="I42">
        <f t="shared" si="48"/>
        <v>3.5999999999999992</v>
      </c>
      <c r="J42">
        <f t="shared" si="49"/>
        <v>215.99999999999994</v>
      </c>
      <c r="M42">
        <v>9000</v>
      </c>
      <c r="N42">
        <f t="shared" si="50"/>
        <v>0.625</v>
      </c>
      <c r="O42">
        <f t="shared" si="51"/>
        <v>37.5</v>
      </c>
    </row>
    <row r="43">
      <c r="C43">
        <v>10000</v>
      </c>
      <c r="D43">
        <f t="shared" si="46"/>
        <v>3926.1876717707109</v>
      </c>
      <c r="E43">
        <f t="shared" si="47"/>
        <v>235571.26030624265</v>
      </c>
      <c r="H43">
        <v>10000</v>
      </c>
      <c r="I43">
        <f t="shared" si="48"/>
        <v>3.9999999999999991</v>
      </c>
      <c r="J43">
        <f t="shared" si="49"/>
        <v>239.99999999999994</v>
      </c>
      <c r="M43">
        <v>10000</v>
      </c>
      <c r="N43">
        <f t="shared" si="50"/>
        <v>0.69444444444444442</v>
      </c>
      <c r="O43">
        <f t="shared" si="51"/>
        <v>41.666666666666664</v>
      </c>
    </row>
    <row r="44">
      <c r="C44">
        <v>20000</v>
      </c>
      <c r="D44">
        <f t="shared" si="46"/>
        <v>7852.3753435414219</v>
      </c>
      <c r="E44">
        <f t="shared" si="47"/>
        <v>471142.5206124853</v>
      </c>
      <c r="H44">
        <v>20000</v>
      </c>
      <c r="I44">
        <f t="shared" si="48"/>
        <v>7.9999999999999982</v>
      </c>
      <c r="J44">
        <f t="shared" si="49"/>
        <v>479.99999999999989</v>
      </c>
      <c r="M44">
        <v>20000</v>
      </c>
      <c r="N44">
        <f t="shared" si="50"/>
        <v>1.3888888888888888</v>
      </c>
      <c r="O44">
        <f t="shared" si="51"/>
        <v>83.333333333333329</v>
      </c>
    </row>
    <row r="45">
      <c r="C45">
        <v>30000</v>
      </c>
      <c r="D45">
        <f t="shared" si="46"/>
        <v>11778.563015312133</v>
      </c>
      <c r="E45">
        <f t="shared" si="47"/>
        <v>706713.78091872798</v>
      </c>
      <c r="H45">
        <v>30000</v>
      </c>
      <c r="I45">
        <f t="shared" si="48"/>
        <v>11.999999999999998</v>
      </c>
      <c r="J45">
        <f t="shared" si="49"/>
        <v>719.99999999999989</v>
      </c>
      <c r="M45">
        <v>30000</v>
      </c>
      <c r="N45">
        <f t="shared" si="50"/>
        <v>2.0833333333333335</v>
      </c>
      <c r="O45">
        <f t="shared" si="51"/>
        <v>125.00000000000001</v>
      </c>
    </row>
    <row r="46">
      <c r="C46">
        <v>40000</v>
      </c>
      <c r="D46">
        <f t="shared" si="46"/>
        <v>15704.750687082844</v>
      </c>
      <c r="E46">
        <f t="shared" si="47"/>
        <v>942285.0412249706</v>
      </c>
      <c r="H46">
        <v>40000</v>
      </c>
      <c r="I46">
        <f t="shared" si="48"/>
        <v>15.999999999999996</v>
      </c>
      <c r="J46">
        <f t="shared" si="49"/>
        <v>959.99999999999977</v>
      </c>
      <c r="M46">
        <v>40000</v>
      </c>
      <c r="N46">
        <f t="shared" si="50"/>
        <v>2.7777777777777777</v>
      </c>
      <c r="O46">
        <f t="shared" si="51"/>
        <v>166.66666666666666</v>
      </c>
    </row>
    <row r="47">
      <c r="C47">
        <v>50000</v>
      </c>
      <c r="D47">
        <f t="shared" si="46"/>
        <v>19630.938358853557</v>
      </c>
      <c r="E47">
        <f t="shared" si="47"/>
        <v>1177856.3015312133</v>
      </c>
      <c r="H47">
        <v>50000</v>
      </c>
      <c r="I47">
        <f t="shared" si="48"/>
        <v>19.999999999999996</v>
      </c>
      <c r="J47">
        <f t="shared" si="49"/>
        <v>1199.9999999999998</v>
      </c>
      <c r="M47">
        <v>50000</v>
      </c>
      <c r="N47">
        <f t="shared" si="50"/>
        <v>3.4722222222222223</v>
      </c>
      <c r="O47">
        <f t="shared" si="51"/>
        <v>208.33333333333334</v>
      </c>
    </row>
    <row r="48">
      <c r="C48">
        <v>60000</v>
      </c>
      <c r="D48">
        <f t="shared" si="46"/>
        <v>23557.126030624266</v>
      </c>
      <c r="E48">
        <f t="shared" si="47"/>
        <v>1413427.561837456</v>
      </c>
      <c r="H48">
        <v>60000</v>
      </c>
      <c r="I48">
        <f t="shared" si="48"/>
        <v>23.999999999999996</v>
      </c>
      <c r="J48">
        <f t="shared" si="49"/>
        <v>1439.9999999999998</v>
      </c>
      <c r="M48">
        <v>60000</v>
      </c>
      <c r="N48">
        <f t="shared" si="50"/>
        <v>4.166666666666667</v>
      </c>
      <c r="O48">
        <f t="shared" si="51"/>
        <v>250.00000000000003</v>
      </c>
    </row>
    <row r="49">
      <c r="C49">
        <v>70000</v>
      </c>
      <c r="D49">
        <f t="shared" si="46"/>
        <v>27483.313702394978</v>
      </c>
      <c r="E49">
        <f t="shared" si="47"/>
        <v>1648998.8221436988</v>
      </c>
      <c r="H49">
        <v>70000</v>
      </c>
      <c r="I49">
        <f t="shared" si="48"/>
        <v>27.999999999999996</v>
      </c>
      <c r="J49">
        <f t="shared" si="49"/>
        <v>1679.9999999999998</v>
      </c>
      <c r="M49">
        <v>70000</v>
      </c>
      <c r="N49">
        <f t="shared" si="50"/>
        <v>4.8611111111111107</v>
      </c>
      <c r="O49">
        <f t="shared" si="51"/>
        <v>291.66666666666663</v>
      </c>
    </row>
    <row r="50">
      <c r="C50">
        <v>80000</v>
      </c>
      <c r="D50">
        <f t="shared" si="46"/>
        <v>31409.501374165688</v>
      </c>
      <c r="E50">
        <f t="shared" si="47"/>
        <v>1884570.0824499412</v>
      </c>
      <c r="H50">
        <v>80000</v>
      </c>
      <c r="I50">
        <f t="shared" si="48"/>
        <v>31.999999999999993</v>
      </c>
      <c r="J50">
        <f t="shared" si="49"/>
        <v>1919.9999999999995</v>
      </c>
      <c r="M50">
        <v>80000</v>
      </c>
      <c r="N50">
        <f t="shared" si="50"/>
        <v>5.5555555555555554</v>
      </c>
      <c r="O50">
        <f t="shared" si="51"/>
        <v>333.33333333333331</v>
      </c>
    </row>
    <row r="51">
      <c r="C51">
        <v>90000</v>
      </c>
      <c r="D51">
        <f t="shared" si="46"/>
        <v>35335.6890459364</v>
      </c>
      <c r="E51">
        <f t="shared" si="47"/>
        <v>2120141.3427561838</v>
      </c>
      <c r="H51">
        <v>90000</v>
      </c>
      <c r="I51">
        <f t="shared" si="48"/>
        <v>35.999999999999993</v>
      </c>
      <c r="J51">
        <f t="shared" si="49"/>
        <v>2159.9999999999995</v>
      </c>
      <c r="M51">
        <v>90000</v>
      </c>
      <c r="N51">
        <f t="shared" si="50"/>
        <v>6.25</v>
      </c>
      <c r="O51">
        <f t="shared" si="51"/>
        <v>375</v>
      </c>
    </row>
    <row r="52">
      <c r="C52">
        <v>100000</v>
      </c>
      <c r="D52">
        <f t="shared" si="46"/>
        <v>39261.876717707113</v>
      </c>
      <c r="E52">
        <f t="shared" si="47"/>
        <v>2355712.6030624267</v>
      </c>
      <c r="H52">
        <v>100000</v>
      </c>
      <c r="I52">
        <f t="shared" si="48"/>
        <v>39.999999999999993</v>
      </c>
      <c r="J52">
        <f t="shared" si="49"/>
        <v>2399.9999999999995</v>
      </c>
      <c r="M52">
        <v>100000</v>
      </c>
      <c r="N52">
        <f t="shared" si="50"/>
        <v>6.9444444444444446</v>
      </c>
      <c r="O52">
        <f t="shared" si="51"/>
        <v>416.66666666666669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6" zoomScale="85" workbookViewId="0">
      <selection activeCell="H4" activeCellId="0" sqref="H4"/>
    </sheetView>
  </sheetViews>
  <sheetFormatPr defaultRowHeight="14.4"/>
  <cols>
    <col bestFit="1" customWidth="1" min="1" max="2" width="12"/>
  </cols>
  <sheetData>
    <row r="2">
      <c r="A2" t="s">
        <v>39</v>
      </c>
      <c r="D2" t="s">
        <v>40</v>
      </c>
      <c r="G2" t="s">
        <v>41</v>
      </c>
    </row>
    <row r="3">
      <c r="A3" t="s">
        <v>42</v>
      </c>
      <c r="B3" t="s">
        <v>25</v>
      </c>
      <c r="D3" t="s">
        <v>42</v>
      </c>
      <c r="E3" t="s">
        <v>25</v>
      </c>
      <c r="G3" t="s">
        <v>42</v>
      </c>
      <c r="H3" t="s">
        <v>25</v>
      </c>
      <c r="AC3" t="s">
        <v>43</v>
      </c>
    </row>
    <row r="4">
      <c r="A4">
        <v>1</v>
      </c>
      <c r="B4">
        <v>72.115001363147897</v>
      </c>
      <c r="D4">
        <v>1</v>
      </c>
      <c r="E4">
        <v>56.724564228293822</v>
      </c>
      <c r="G4">
        <v>1.0000000800000002</v>
      </c>
      <c r="H4">
        <v>43876.877067319183</v>
      </c>
      <c r="AC4" t="s">
        <v>42</v>
      </c>
      <c r="AD4" t="s">
        <v>25</v>
      </c>
    </row>
    <row r="5">
      <c r="A5">
        <v>3.9926921211833979</v>
      </c>
      <c r="B5">
        <v>17.818866902195104</v>
      </c>
      <c r="D5">
        <v>2</v>
      </c>
      <c r="E5">
        <v>28.651693156128005</v>
      </c>
      <c r="G5">
        <v>1.9999999199999998</v>
      </c>
      <c r="H5">
        <v>11147.96485458825</v>
      </c>
      <c r="AC5">
        <v>400</v>
      </c>
      <c r="AD5">
        <v>2.46</v>
      </c>
    </row>
    <row r="6">
      <c r="A6">
        <v>6.8460968385746579</v>
      </c>
      <c r="B6">
        <v>10.729006506159172</v>
      </c>
      <c r="D6">
        <v>3.0000000000000004</v>
      </c>
      <c r="E6">
        <v>19.03681520586731</v>
      </c>
      <c r="G6">
        <v>3</v>
      </c>
      <c r="H6">
        <v>5056.3808461761319</v>
      </c>
      <c r="AC6">
        <v>100000</v>
      </c>
      <c r="AD6">
        <v>2.46</v>
      </c>
    </row>
    <row r="7">
      <c r="A7">
        <v>10</v>
      </c>
      <c r="B7">
        <v>7.8251221258701618</v>
      </c>
      <c r="D7">
        <v>4</v>
      </c>
      <c r="E7">
        <v>14.398199338559273</v>
      </c>
      <c r="G7">
        <v>4.0000000799999986</v>
      </c>
      <c r="H7">
        <v>2892.3987020674367</v>
      </c>
    </row>
    <row r="8">
      <c r="A8">
        <v>14.395536270730005</v>
      </c>
      <c r="B8">
        <v>6.0273835612202538</v>
      </c>
      <c r="D8">
        <v>5.0000000000000009</v>
      </c>
      <c r="E8">
        <v>11.669053212677586</v>
      </c>
      <c r="G8">
        <v>4.9999999199999996</v>
      </c>
      <c r="H8">
        <v>1868.9548768639252</v>
      </c>
    </row>
    <row r="9">
      <c r="A9" s="19">
        <v>20.127853758499395</v>
      </c>
      <c r="B9" s="20">
        <v>5.1081254372932312</v>
      </c>
      <c r="D9">
        <v>6.0000000000000009</v>
      </c>
      <c r="E9">
        <v>9.8721322097994335</v>
      </c>
      <c r="G9">
        <v>6</v>
      </c>
      <c r="H9">
        <v>1317.3981236385966</v>
      </c>
    </row>
    <row r="10">
      <c r="A10">
        <v>29.832080639615508</v>
      </c>
      <c r="B10">
        <v>4.3869394061942319</v>
      </c>
      <c r="D10">
        <v>7</v>
      </c>
      <c r="E10">
        <v>8.5996423902952728</v>
      </c>
      <c r="G10">
        <v>7.0000000799999995</v>
      </c>
      <c r="H10">
        <v>988.92050738608248</v>
      </c>
    </row>
    <row r="11">
      <c r="A11">
        <v>39.926921211833999</v>
      </c>
      <c r="B11">
        <v>4.0909750369593132</v>
      </c>
      <c r="D11">
        <v>8</v>
      </c>
      <c r="E11">
        <v>7.6513044223750901</v>
      </c>
      <c r="G11">
        <v>7.9999999199999987</v>
      </c>
      <c r="H11">
        <v>773.89669540626494</v>
      </c>
    </row>
    <row r="12">
      <c r="A12">
        <v>50.411735109026338</v>
      </c>
      <c r="B12">
        <v>3.8686459365063857</v>
      </c>
      <c r="D12">
        <v>9.0000000000000018</v>
      </c>
      <c r="E12">
        <v>6.9029892976230567</v>
      </c>
      <c r="G12">
        <v>9</v>
      </c>
      <c r="H12">
        <v>618.24285549198873</v>
      </c>
    </row>
    <row r="13">
      <c r="A13">
        <v>60.045575642594173</v>
      </c>
      <c r="B13">
        <v>3.8123469716836071</v>
      </c>
      <c r="D13">
        <v>10.000000000000002</v>
      </c>
      <c r="E13">
        <v>6.297584273508539</v>
      </c>
      <c r="G13">
        <v>10.00000008</v>
      </c>
      <c r="H13">
        <v>504.48620664723728</v>
      </c>
    </row>
    <row r="14">
      <c r="A14">
        <v>70.485740364519032</v>
      </c>
      <c r="B14">
        <v>3.7063475925995313</v>
      </c>
      <c r="D14">
        <v>20.000000000000004</v>
      </c>
      <c r="E14">
        <v>3.8607433000277531</v>
      </c>
      <c r="G14">
        <v>19.99999992</v>
      </c>
      <c r="H14">
        <v>145.61136960964683</v>
      </c>
    </row>
    <row r="15">
      <c r="A15">
        <v>81.544073951851615</v>
      </c>
      <c r="B15">
        <v>3.653040463818598</v>
      </c>
      <c r="D15">
        <v>30.000000000000004</v>
      </c>
      <c r="E15">
        <v>3.2182507868297305</v>
      </c>
      <c r="G15">
        <v>30</v>
      </c>
      <c r="H15">
        <v>72.354202963605843</v>
      </c>
    </row>
    <row r="16">
      <c r="A16">
        <v>91.627390118867311</v>
      </c>
      <c r="B16">
        <v>3.6011210483284493</v>
      </c>
      <c r="D16">
        <v>40.000000000000007</v>
      </c>
      <c r="E16">
        <v>3.0294100819370695</v>
      </c>
      <c r="G16">
        <v>40.000000079999992</v>
      </c>
      <c r="H16">
        <v>45.858310171772423</v>
      </c>
    </row>
    <row r="17">
      <c r="A17">
        <v>101.46800319866902</v>
      </c>
      <c r="B17">
        <v>3.5502456797539939</v>
      </c>
      <c r="D17">
        <v>50</v>
      </c>
      <c r="E17">
        <v>2.9265244565127908</v>
      </c>
      <c r="G17">
        <v>49.99999992</v>
      </c>
      <c r="H17">
        <v>31.449524773204896</v>
      </c>
    </row>
    <row r="18">
      <c r="A18">
        <v>201.27853758499364</v>
      </c>
      <c r="B18">
        <v>3.4408355792809351</v>
      </c>
      <c r="D18">
        <v>60.000000000000007</v>
      </c>
      <c r="E18">
        <v>2.8526281704602861</v>
      </c>
      <c r="G18">
        <v>60</v>
      </c>
      <c r="H18">
        <v>23.363719744186216</v>
      </c>
    </row>
    <row r="19">
      <c r="A19">
        <v>302.70016537634586</v>
      </c>
      <c r="B19">
        <v>3.4325376515334454</v>
      </c>
      <c r="D19">
        <v>70</v>
      </c>
      <c r="E19">
        <v>2.8123665663207396</v>
      </c>
      <c r="G19">
        <v>70.000000079999978</v>
      </c>
      <c r="H19">
        <v>19.256276345631239</v>
      </c>
    </row>
    <row r="20">
      <c r="A20">
        <v>405.13049692353781</v>
      </c>
      <c r="B20">
        <v>3.4266228149198157</v>
      </c>
      <c r="D20">
        <v>80.000000000000014</v>
      </c>
      <c r="E20">
        <v>2.7608004585983692</v>
      </c>
      <c r="G20">
        <v>79.999999919999993</v>
      </c>
      <c r="H20">
        <v>15.628751318138134</v>
      </c>
    </row>
    <row r="21">
      <c r="A21">
        <v>511.5178099293135</v>
      </c>
      <c r="B21">
        <v>3.4688398990346263</v>
      </c>
      <c r="D21">
        <v>90.000000000000014</v>
      </c>
      <c r="E21">
        <v>2.7346127788968859</v>
      </c>
      <c r="G21">
        <v>90.000000000000014</v>
      </c>
      <c r="H21">
        <v>12.712384270686886</v>
      </c>
    </row>
    <row r="22">
      <c r="A22">
        <v>618.2145760683029</v>
      </c>
      <c r="B22">
        <v>3.5124856667275517</v>
      </c>
      <c r="D22">
        <v>100</v>
      </c>
      <c r="E22">
        <v>2.7088873529430102</v>
      </c>
      <c r="G22">
        <v>100.00000007999999</v>
      </c>
      <c r="H22">
        <v>11.755753633170473</v>
      </c>
    </row>
    <row r="23">
      <c r="A23">
        <v>715.20473287675713</v>
      </c>
      <c r="B23">
        <v>3.6064040032583073</v>
      </c>
      <c r="D23">
        <v>200</v>
      </c>
      <c r="E23">
        <v>2.5601590184689278</v>
      </c>
      <c r="G23">
        <v>199.99999991999999</v>
      </c>
      <c r="H23">
        <v>4.6294820860717101</v>
      </c>
    </row>
    <row r="24">
      <c r="A24">
        <v>815.44073951851533</v>
      </c>
      <c r="B24">
        <v>3.6530404638186011</v>
      </c>
      <c r="D24">
        <v>300</v>
      </c>
      <c r="E24">
        <v>2.4778730278772154</v>
      </c>
      <c r="G24">
        <v>300</v>
      </c>
      <c r="H24">
        <v>3.3882326201943962</v>
      </c>
    </row>
    <row r="25">
      <c r="A25">
        <v>916.2739011886722</v>
      </c>
      <c r="B25">
        <v>3.7513639388931872</v>
      </c>
      <c r="D25">
        <v>400</v>
      </c>
      <c r="E25">
        <v>2.4578377445765129</v>
      </c>
      <c r="G25">
        <v>400.00000079999995</v>
      </c>
      <c r="H25">
        <v>2.7603087340955645</v>
      </c>
    </row>
    <row r="26">
      <c r="A26">
        <v>985.53235352631361</v>
      </c>
      <c r="B26">
        <v>3.8011858785185413</v>
      </c>
      <c r="G26">
        <v>499.99999919999999</v>
      </c>
      <c r="H26">
        <v>2.4041264283693042</v>
      </c>
    </row>
    <row r="27">
      <c r="A27">
        <v>2042.3331295497599</v>
      </c>
      <c r="B27">
        <v>3.9427393522785139</v>
      </c>
      <c r="G27">
        <v>600</v>
      </c>
      <c r="H27">
        <v>2.245430975877718</v>
      </c>
    </row>
    <row r="28">
      <c r="A28">
        <v>3071.4381348644733</v>
      </c>
      <c r="B28">
        <v>3.9871871109073549</v>
      </c>
      <c r="G28">
        <v>700.00000079999995</v>
      </c>
      <c r="H28">
        <v>2.148143213118348</v>
      </c>
    </row>
    <row r="29">
      <c r="A29">
        <v>4110.7782557715982</v>
      </c>
      <c r="B29">
        <v>3.9264534170572314</v>
      </c>
      <c r="G29">
        <v>799.99999919999993</v>
      </c>
      <c r="H29">
        <v>2.0380659899142377</v>
      </c>
    </row>
    <row r="30">
      <c r="A30">
        <v>5041.173510902624</v>
      </c>
      <c r="B30">
        <v>3.9217160366895976</v>
      </c>
      <c r="G30">
        <v>900</v>
      </c>
      <c r="H30">
        <v>2.0600751076767487</v>
      </c>
    </row>
    <row r="31">
      <c r="A31">
        <v>6092.7046613686616</v>
      </c>
      <c r="B31">
        <v>3.9173221587436537</v>
      </c>
      <c r="G31">
        <v>1000.0000007999998</v>
      </c>
      <c r="H31">
        <v>2.070858903695556</v>
      </c>
    </row>
    <row r="32">
      <c r="A32">
        <v>7048.5740364518888</v>
      </c>
      <c r="B32">
        <v>3.9139456028134654</v>
      </c>
      <c r="G32">
        <v>1999.9999991999996</v>
      </c>
      <c r="H32">
        <v>2.265344971891726</v>
      </c>
    </row>
    <row r="33">
      <c r="A33">
        <v>100000</v>
      </c>
      <c r="B33">
        <v>3.8529982926556197</v>
      </c>
      <c r="G33">
        <v>3000</v>
      </c>
      <c r="H33">
        <v>2.4057077822066586</v>
      </c>
    </row>
    <row r="34">
      <c r="G34">
        <v>4000.0000079999995</v>
      </c>
      <c r="H34">
        <v>2.4481789014972661</v>
      </c>
    </row>
    <row r="35">
      <c r="G35">
        <v>4999.999992</v>
      </c>
      <c r="H35">
        <v>2.5864310837885038</v>
      </c>
    </row>
    <row r="36">
      <c r="G36">
        <v>6000</v>
      </c>
      <c r="H36">
        <v>2.6385506604248219</v>
      </c>
    </row>
    <row r="37">
      <c r="G37">
        <v>7000.0000079999991</v>
      </c>
      <c r="H37">
        <v>2.6005204380199674</v>
      </c>
    </row>
    <row r="38">
      <c r="G38">
        <v>7999.999992</v>
      </c>
      <c r="H38">
        <v>2.6018756434772525</v>
      </c>
    </row>
    <row r="39">
      <c r="G39">
        <v>9000</v>
      </c>
      <c r="H39">
        <v>2.5762817913690599</v>
      </c>
    </row>
    <row r="40">
      <c r="G40">
        <v>10000.000008000001</v>
      </c>
      <c r="H40">
        <v>2.5949882069258403</v>
      </c>
    </row>
    <row r="41">
      <c r="G41">
        <v>19999.999991999997</v>
      </c>
      <c r="H41">
        <v>2.5560724729583018</v>
      </c>
    </row>
    <row r="42">
      <c r="G42">
        <v>30000.000000000004</v>
      </c>
      <c r="H42">
        <v>2.632495924407408</v>
      </c>
    </row>
    <row r="43">
      <c r="G43">
        <v>40000.000079999998</v>
      </c>
      <c r="H43">
        <v>2.6362809289740232</v>
      </c>
    </row>
    <row r="44">
      <c r="G44">
        <v>49999.999920000002</v>
      </c>
      <c r="H44">
        <v>2.5829683720859293</v>
      </c>
    </row>
    <row r="45">
      <c r="G45">
        <v>60000.000000000007</v>
      </c>
      <c r="H45">
        <v>2.6369867008396972</v>
      </c>
    </row>
    <row r="46">
      <c r="G46">
        <v>70000.000079999998</v>
      </c>
      <c r="H46">
        <v>2.6190989701166902</v>
      </c>
    </row>
    <row r="47">
      <c r="G47">
        <v>79999.999919999987</v>
      </c>
      <c r="H47">
        <v>2.5827195871868427</v>
      </c>
    </row>
    <row r="48">
      <c r="G48">
        <v>90000</v>
      </c>
      <c r="H48">
        <v>2.6354361086772116</v>
      </c>
    </row>
    <row r="49">
      <c r="G49">
        <v>100000.00008</v>
      </c>
      <c r="H49">
        <v>2.611829839562311</v>
      </c>
    </row>
    <row r="56">
      <c r="D56" t="s">
        <v>44</v>
      </c>
      <c r="F56" t="s">
        <v>45</v>
      </c>
    </row>
    <row r="57">
      <c r="D57" t="s">
        <v>46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" activeCellId="0" sqref="B3:C26"/>
    </sheetView>
  </sheetViews>
  <sheetFormatPr defaultRowHeight="14.4"/>
  <sheetData>
    <row r="3">
      <c r="B3" t="s">
        <v>47</v>
      </c>
      <c r="E3" t="s">
        <v>48</v>
      </c>
      <c r="H3" t="s">
        <v>49</v>
      </c>
      <c r="K3" t="s">
        <v>50</v>
      </c>
    </row>
    <row r="4">
      <c r="B4" t="s">
        <v>42</v>
      </c>
      <c r="C4" t="s">
        <v>25</v>
      </c>
      <c r="E4" t="s">
        <v>42</v>
      </c>
      <c r="F4" t="s">
        <v>25</v>
      </c>
      <c r="H4" t="s">
        <v>42</v>
      </c>
      <c r="I4" t="s">
        <v>25</v>
      </c>
      <c r="K4" t="s">
        <v>42</v>
      </c>
      <c r="L4" t="s">
        <v>25</v>
      </c>
    </row>
    <row r="5">
      <c r="B5">
        <v>2.87582222532924</v>
      </c>
      <c r="C5">
        <v>12.050092241830198</v>
      </c>
      <c r="E5">
        <v>3912.3862068965514</v>
      </c>
      <c r="F5">
        <v>105.15765398402837</v>
      </c>
      <c r="H5">
        <v>3912.3862068965514</v>
      </c>
      <c r="I5">
        <v>70.105102656018815</v>
      </c>
      <c r="K5">
        <v>7944.8275862068967</v>
      </c>
      <c r="L5">
        <v>7.9532559988934777</v>
      </c>
    </row>
    <row r="6">
      <c r="B6">
        <v>7.8132831382543895</v>
      </c>
      <c r="C6">
        <v>4.5207782510328034</v>
      </c>
      <c r="E6">
        <v>15035.144827586208</v>
      </c>
      <c r="F6">
        <v>8.6466918015829997</v>
      </c>
      <c r="H6">
        <v>18371.972413793104</v>
      </c>
      <c r="I6">
        <v>1.5910187410423775</v>
      </c>
      <c r="K6">
        <v>16147.420689655175</v>
      </c>
      <c r="L6">
        <v>2.1438962594282587</v>
      </c>
    </row>
    <row r="7">
      <c r="B7">
        <v>11.007232230110064</v>
      </c>
      <c r="C7">
        <v>3.4252360712544232</v>
      </c>
      <c r="E7">
        <v>23377.213793103452</v>
      </c>
      <c r="F7">
        <v>12.068640355151286</v>
      </c>
      <c r="H7">
        <v>27270.179310344829</v>
      </c>
      <c r="I7">
        <v>1.3042215013808325</v>
      </c>
      <c r="K7">
        <v>24489.489655172416</v>
      </c>
      <c r="L7">
        <v>0.83610621752332781</v>
      </c>
    </row>
    <row r="8">
      <c r="B8">
        <v>12.966411716179879</v>
      </c>
      <c r="C8">
        <v>3.0480108328896636</v>
      </c>
      <c r="E8">
        <v>33544.827586206891</v>
      </c>
      <c r="F8">
        <v>7.8190397309430546</v>
      </c>
      <c r="H8">
        <v>37517.241379310348</v>
      </c>
      <c r="I8">
        <v>0.67974842396893298</v>
      </c>
      <c r="K8">
        <v>36634.482758620696</v>
      </c>
      <c r="L8">
        <v>0.35650126434578233</v>
      </c>
    </row>
    <row r="9">
      <c r="B9">
        <v>16.210397805452526</v>
      </c>
      <c r="C9">
        <v>2.6347704168192649</v>
      </c>
      <c r="H9">
        <v>50317.241379310348</v>
      </c>
      <c r="I9">
        <v>0.5585911108560554</v>
      </c>
      <c r="K9">
        <v>48551.724137931036</v>
      </c>
      <c r="L9">
        <v>0.30538314152768192</v>
      </c>
    </row>
    <row r="10">
      <c r="B10">
        <v>19.668394624517575</v>
      </c>
      <c r="C10">
        <v>2.380064467818829</v>
      </c>
      <c r="H10">
        <v>64441.379310344819</v>
      </c>
      <c r="I10">
        <v>0.39809466299478796</v>
      </c>
      <c r="K10">
        <v>64882.758620689652</v>
      </c>
      <c r="L10">
        <v>0.22517724026462771</v>
      </c>
    </row>
    <row r="11">
      <c r="B11">
        <v>27.27232387807712</v>
      </c>
      <c r="C11">
        <v>2.1208987931564143</v>
      </c>
      <c r="H11">
        <v>81213.793103448275</v>
      </c>
      <c r="I11">
        <v>0.39658466729135605</v>
      </c>
      <c r="K11">
        <v>76800</v>
      </c>
      <c r="L11">
        <v>0.20273988162681006</v>
      </c>
    </row>
    <row r="12">
      <c r="B12">
        <v>35.11131075858912</v>
      </c>
      <c r="C12">
        <v>1.9168404688106395</v>
      </c>
      <c r="H12">
        <v>83862.068965517246</v>
      </c>
      <c r="I12">
        <v>0.43955682811788005</v>
      </c>
      <c r="K12">
        <v>79889.655172413797</v>
      </c>
      <c r="L12">
        <v>0.22416666749623648</v>
      </c>
    </row>
    <row r="13">
      <c r="B13">
        <v>50.145716112162859</v>
      </c>
      <c r="C13">
        <v>1.7339522712788504</v>
      </c>
      <c r="H13">
        <v>84303.448275862058</v>
      </c>
      <c r="I13">
        <v>0.46719888147837541</v>
      </c>
      <c r="K13">
        <v>80331.034482758623</v>
      </c>
      <c r="L13">
        <v>0.22231412477762175</v>
      </c>
    </row>
    <row r="14">
      <c r="B14">
        <v>69.499349992698612</v>
      </c>
      <c r="C14">
        <v>1.6634811413802417</v>
      </c>
    </row>
    <row r="15">
      <c r="B15">
        <v>99.249030326310447</v>
      </c>
      <c r="C15">
        <v>1.5271403584551668</v>
      </c>
    </row>
    <row r="16">
      <c r="B16">
        <v>116.82554795022173</v>
      </c>
      <c r="C16">
        <v>1.5292700443649041</v>
      </c>
    </row>
    <row r="17">
      <c r="B17">
        <v>148.12180037252332</v>
      </c>
      <c r="C17">
        <v>1.4878005134971144</v>
      </c>
    </row>
    <row r="18">
      <c r="B18">
        <v>196.34162435717442</v>
      </c>
      <c r="C18">
        <v>1.4480057580674226</v>
      </c>
    </row>
    <row r="19">
      <c r="B19">
        <v>399.9523501646932</v>
      </c>
      <c r="C19">
        <v>1.4568380610727434</v>
      </c>
    </row>
    <row r="20">
      <c r="B20">
        <v>1002.2195290690941</v>
      </c>
      <c r="C20">
        <v>1.5576223613223157</v>
      </c>
    </row>
    <row r="21">
      <c r="B21">
        <v>1981.7215906142246</v>
      </c>
      <c r="C21">
        <v>1.5900216073401059</v>
      </c>
    </row>
    <row r="22">
      <c r="B22">
        <v>3976.2831607594794</v>
      </c>
      <c r="C22">
        <v>1.6719323732946978</v>
      </c>
    </row>
    <row r="23">
      <c r="B23">
        <v>9966.7991936753733</v>
      </c>
      <c r="C23">
        <v>1.7101723872520325</v>
      </c>
    </row>
    <row r="24">
      <c r="B24">
        <v>20000.075580188659</v>
      </c>
      <c r="C24">
        <v>1.7719263525297511</v>
      </c>
    </row>
    <row r="25">
      <c r="B25">
        <v>29406.657756019667</v>
      </c>
      <c r="C25">
        <v>1.7517264994524848</v>
      </c>
    </row>
    <row r="26">
      <c r="B26">
        <v>986535.66935115983</v>
      </c>
      <c r="C26">
        <v>1.8051204645900818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0" zoomScale="130" workbookViewId="0">
      <selection activeCell="M44" activeCellId="0" sqref="M44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</cols>
  <sheetData>
    <row r="2">
      <c r="B2" t="s">
        <v>51</v>
      </c>
      <c r="C2">
        <v>0.089800000000000005</v>
      </c>
    </row>
    <row r="3">
      <c r="B3" t="s">
        <v>52</v>
      </c>
      <c r="C3">
        <v>0.1206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</row>
    <row r="10">
      <c r="B10">
        <v>1.1599999999999999</v>
      </c>
      <c r="C10">
        <v>0.20999999999999999</v>
      </c>
      <c r="D10">
        <v>0.23400000000000001</v>
      </c>
      <c r="E10">
        <v>53.700000000000003</v>
      </c>
      <c r="G10">
        <f t="shared" ref="G10:G33" si="52">E10/60</f>
        <v>0.89500000000000002</v>
      </c>
      <c r="H10">
        <f t="shared" ref="H10:H33" si="53">2*PI()*G10</f>
        <v>5.6234508499257299</v>
      </c>
      <c r="I10">
        <f t="shared" ref="I10:I33" si="54">$C$2*C10</f>
        <v>0.018858</v>
      </c>
      <c r="J10">
        <f t="shared" ref="J10:J33" si="55">I10*H10</f>
        <v>0.10604703612789941</v>
      </c>
      <c r="K10">
        <f t="shared" ref="K10:K33" si="56">B10*C10</f>
        <v>0.24359999999999998</v>
      </c>
      <c r="L10" s="24">
        <f t="shared" ref="L10:L33" si="57">J10/D10*100</f>
        <v>45.319246208504019</v>
      </c>
      <c r="N10" s="1">
        <f t="shared" ref="N10:N33" si="58">G10*($C$3)^2*$C$4/$C$5</f>
        <v>15186.227812482433</v>
      </c>
      <c r="O10">
        <f t="shared" ref="O10:O33" si="59">D10/(G10^3*$C$3^5*$C$4)</f>
        <v>12.84162791511838</v>
      </c>
      <c r="P10">
        <f t="shared" ref="P10:P33" si="60">K10/(G10^3*$C$3^5*$C$4)</f>
        <v>13.368463932148876</v>
      </c>
      <c r="Q10">
        <f t="shared" ref="Q10:Q33" si="61">J10/(G10^3*$C$3^5*$C$4)</f>
        <v>5.8197289720324799</v>
      </c>
    </row>
    <row r="11">
      <c r="B11">
        <v>2.02</v>
      </c>
      <c r="C11">
        <v>0.36799999999999999</v>
      </c>
      <c r="D11">
        <v>0.74199999999999999</v>
      </c>
      <c r="E11">
        <v>89.599999999999994</v>
      </c>
      <c r="G11">
        <f t="shared" si="52"/>
        <v>1.4933333333333332</v>
      </c>
      <c r="H11">
        <f t="shared" si="53"/>
        <v>9.3828900587215145</v>
      </c>
      <c r="I11">
        <f t="shared" si="54"/>
        <v>0.033046400000000004</v>
      </c>
      <c r="J11">
        <f t="shared" si="55"/>
        <v>0.31007073803653468</v>
      </c>
      <c r="K11">
        <f t="shared" si="56"/>
        <v>0.74336000000000002</v>
      </c>
      <c r="L11" s="24">
        <f t="shared" si="57"/>
        <v>41.788509169344294</v>
      </c>
      <c r="N11" s="1">
        <f t="shared" si="58"/>
        <v>25338.659441311469</v>
      </c>
      <c r="O11">
        <f t="shared" si="59"/>
        <v>8.766110849459599</v>
      </c>
      <c r="P11">
        <f t="shared" si="60"/>
        <v>8.7821781146284206</v>
      </c>
      <c r="Q11">
        <f t="shared" si="61"/>
        <v>3.66322703612131</v>
      </c>
    </row>
    <row r="12">
      <c r="B12">
        <v>3.0899999999999999</v>
      </c>
      <c r="C12">
        <v>0.58799999999999997</v>
      </c>
      <c r="D12">
        <v>1.8160000000000001</v>
      </c>
      <c r="E12">
        <v>122.59999999999999</v>
      </c>
      <c r="G12">
        <f t="shared" si="52"/>
        <v>2.0433333333333334</v>
      </c>
      <c r="H12">
        <f t="shared" si="53"/>
        <v>12.838641977670289</v>
      </c>
      <c r="I12">
        <f t="shared" si="54"/>
        <v>0.052802399999999999</v>
      </c>
      <c r="J12">
        <f t="shared" si="55"/>
        <v>0.67791110916173769</v>
      </c>
      <c r="K12">
        <f t="shared" si="56"/>
        <v>1.8169199999999999</v>
      </c>
      <c r="L12" s="24">
        <f t="shared" si="57"/>
        <v>37.329906892166171</v>
      </c>
      <c r="N12" s="1">
        <f t="shared" si="58"/>
        <v>34670.978208758774</v>
      </c>
      <c r="O12">
        <f t="shared" si="59"/>
        <v>8.3747435197398872</v>
      </c>
      <c r="P12">
        <f t="shared" si="60"/>
        <v>8.378986231214645</v>
      </c>
      <c r="Q12">
        <f t="shared" si="61"/>
        <v>3.1262839583766198</v>
      </c>
    </row>
    <row r="13">
      <c r="B13">
        <v>4.0599999999999996</v>
      </c>
      <c r="C13">
        <v>0.81999999999999995</v>
      </c>
      <c r="D13">
        <v>3.3260000000000001</v>
      </c>
      <c r="E13">
        <v>149.5</v>
      </c>
      <c r="G13">
        <f t="shared" si="52"/>
        <v>2.4916666666666667</v>
      </c>
      <c r="H13">
        <f t="shared" si="53"/>
        <v>15.655603390389135</v>
      </c>
      <c r="I13">
        <f t="shared" si="54"/>
        <v>0.073635999999999993</v>
      </c>
      <c r="J13">
        <f t="shared" si="55"/>
        <v>1.1528160112546944</v>
      </c>
      <c r="K13">
        <f t="shared" si="56"/>
        <v>3.3291999999999993</v>
      </c>
      <c r="L13" s="24">
        <f t="shared" si="57"/>
        <v>34.660733952335967</v>
      </c>
      <c r="N13" s="1">
        <f t="shared" si="58"/>
        <v>42278.231991920373</v>
      </c>
      <c r="O13">
        <f t="shared" si="59"/>
        <v>8.4591309633988612</v>
      </c>
      <c r="P13">
        <f t="shared" si="60"/>
        <v>8.467269634199484</v>
      </c>
      <c r="Q13">
        <f t="shared" si="61"/>
        <v>2.9319968779033543</v>
      </c>
    </row>
    <row r="14">
      <c r="B14">
        <v>5</v>
      </c>
      <c r="C14">
        <v>1.0349999999999999</v>
      </c>
      <c r="D14">
        <v>5.1909999999999998</v>
      </c>
      <c r="E14">
        <v>170</v>
      </c>
      <c r="G14">
        <f t="shared" si="52"/>
        <v>2.8333333333333335</v>
      </c>
      <c r="H14">
        <f t="shared" si="53"/>
        <v>17.802358370342162</v>
      </c>
      <c r="I14">
        <f t="shared" si="54"/>
        <v>0.092942999999999998</v>
      </c>
      <c r="J14">
        <f t="shared" si="55"/>
        <v>1.6546045940147116</v>
      </c>
      <c r="K14">
        <f t="shared" si="56"/>
        <v>5.1749999999999998</v>
      </c>
      <c r="L14" s="24">
        <f t="shared" si="57"/>
        <v>31.874486496141625</v>
      </c>
      <c r="N14" s="1">
        <f t="shared" si="58"/>
        <v>48075.581529274001</v>
      </c>
      <c r="O14">
        <f t="shared" si="59"/>
        <v>8.9790697780230637</v>
      </c>
      <c r="P14">
        <f t="shared" si="60"/>
        <v>8.951393970577799</v>
      </c>
      <c r="Q14">
        <f t="shared" si="61"/>
        <v>2.862032383875095</v>
      </c>
    </row>
    <row r="15">
      <c r="B15">
        <v>6.0899999999999999</v>
      </c>
      <c r="C15">
        <v>1.3260000000000001</v>
      </c>
      <c r="D15">
        <v>8.1910000000000007</v>
      </c>
      <c r="E15">
        <v>193.5</v>
      </c>
      <c r="G15">
        <f t="shared" si="52"/>
        <v>3.2250000000000001</v>
      </c>
      <c r="H15">
        <f t="shared" si="53"/>
        <v>20.263272615654166</v>
      </c>
      <c r="I15">
        <f t="shared" si="54"/>
        <v>0.11907480000000001</v>
      </c>
      <c r="J15">
        <f t="shared" si="55"/>
        <v>2.4128451340544967</v>
      </c>
      <c r="K15">
        <f t="shared" si="56"/>
        <v>8.0753400000000006</v>
      </c>
      <c r="L15" s="24">
        <f t="shared" si="57"/>
        <v>29.457271811189067</v>
      </c>
      <c r="N15" s="1">
        <f t="shared" si="58"/>
        <v>54721.323681850103</v>
      </c>
      <c r="O15">
        <f t="shared" si="59"/>
        <v>9.6077368540023098</v>
      </c>
      <c r="P15">
        <f t="shared" si="60"/>
        <v>9.4720719968989151</v>
      </c>
      <c r="Q15">
        <f t="shared" si="61"/>
        <v>2.8301771599872456</v>
      </c>
    </row>
    <row r="16">
      <c r="B16">
        <v>7.0199999999999996</v>
      </c>
      <c r="C16">
        <v>1.5580000000000001</v>
      </c>
      <c r="D16">
        <v>10.949999999999999</v>
      </c>
      <c r="E16">
        <v>209.80000000000001</v>
      </c>
      <c r="G16">
        <f t="shared" si="52"/>
        <v>3.496666666666667</v>
      </c>
      <c r="H16">
        <f t="shared" si="53"/>
        <v>21.970204624104621</v>
      </c>
      <c r="I16">
        <f t="shared" si="54"/>
        <v>0.13990840000000002</v>
      </c>
      <c r="J16">
        <f t="shared" si="55"/>
        <v>3.0738161766310794</v>
      </c>
      <c r="K16">
        <f t="shared" si="56"/>
        <v>10.93716</v>
      </c>
      <c r="L16" s="24">
        <f t="shared" si="57"/>
        <v>28.071380608503009</v>
      </c>
      <c r="N16" s="1">
        <f t="shared" si="58"/>
        <v>59330.923557892267</v>
      </c>
      <c r="O16">
        <f t="shared" si="59"/>
        <v>10.076848968450534</v>
      </c>
      <c r="P16">
        <f t="shared" si="60"/>
        <v>10.065032827742325</v>
      </c>
      <c r="Q16">
        <f t="shared" si="61"/>
        <v>2.8287106272777587</v>
      </c>
    </row>
    <row r="17">
      <c r="B17">
        <v>8.0500000000000007</v>
      </c>
      <c r="C17">
        <v>1.3260000000000001</v>
      </c>
      <c r="D17">
        <v>14.67</v>
      </c>
      <c r="E17">
        <v>228.30000000000001</v>
      </c>
      <c r="G17">
        <f t="shared" si="52"/>
        <v>3.8050000000000002</v>
      </c>
      <c r="H17">
        <f t="shared" si="53"/>
        <v>23.907520093818327</v>
      </c>
      <c r="I17">
        <f t="shared" si="54"/>
        <v>0.11907480000000001</v>
      </c>
      <c r="J17">
        <f t="shared" si="55"/>
        <v>2.846783173667399</v>
      </c>
      <c r="K17">
        <f t="shared" si="56"/>
        <v>10.674300000000002</v>
      </c>
      <c r="L17" s="24">
        <f t="shared" si="57"/>
        <v>19.405474939791404</v>
      </c>
      <c r="N17" s="1">
        <f t="shared" si="58"/>
        <v>64562.678018430903</v>
      </c>
      <c r="O17">
        <f t="shared" si="59"/>
        <v>10.477060727356958</v>
      </c>
      <c r="P17">
        <f t="shared" si="60"/>
        <v>7.6234007717809407</v>
      </c>
      <c r="Q17">
        <f t="shared" si="61"/>
        <v>2.0331233938739817</v>
      </c>
    </row>
    <row r="18">
      <c r="B18">
        <v>9.0999999999999996</v>
      </c>
      <c r="C18">
        <v>2.5579999999999998</v>
      </c>
      <c r="D18">
        <v>19.100000000000001</v>
      </c>
      <c r="E18">
        <v>248.19999999999999</v>
      </c>
      <c r="G18">
        <f t="shared" si="52"/>
        <v>4.1366666666666667</v>
      </c>
      <c r="H18">
        <f t="shared" si="53"/>
        <v>25.991443220699555</v>
      </c>
      <c r="I18">
        <f t="shared" si="54"/>
        <v>0.22970840000000001</v>
      </c>
      <c r="J18">
        <f t="shared" si="55"/>
        <v>5.970452835917742</v>
      </c>
      <c r="K18">
        <f t="shared" si="56"/>
        <v>23.277799999999999</v>
      </c>
      <c r="L18" s="24">
        <f t="shared" si="57"/>
        <v>31.258915371297075</v>
      </c>
      <c r="N18" s="1">
        <f t="shared" si="58"/>
        <v>70190.34903274005</v>
      </c>
      <c r="O18">
        <f t="shared" si="59"/>
        <v>10.615858412930777</v>
      </c>
      <c r="P18">
        <f t="shared" si="60"/>
        <v>12.937896804425131</v>
      </c>
      <c r="Q18">
        <f t="shared" si="61"/>
        <v>3.3184021972347524</v>
      </c>
    </row>
    <row r="19">
      <c r="B19">
        <v>10.029999999999999</v>
      </c>
      <c r="C19">
        <v>2.2599999999999998</v>
      </c>
      <c r="D19">
        <v>22.690000000000001</v>
      </c>
      <c r="E19">
        <v>256.10000000000002</v>
      </c>
      <c r="G19">
        <f t="shared" si="52"/>
        <v>4.2683333333333335</v>
      </c>
      <c r="H19">
        <f t="shared" si="53"/>
        <v>26.818729286144869</v>
      </c>
      <c r="I19">
        <f t="shared" si="54"/>
        <v>0.20294799999999999</v>
      </c>
      <c r="J19">
        <f t="shared" si="55"/>
        <v>5.4428074711645289</v>
      </c>
      <c r="K19">
        <f t="shared" si="56"/>
        <v>22.667799999999996</v>
      </c>
      <c r="L19" s="24">
        <f t="shared" si="57"/>
        <v>23.987692689134104</v>
      </c>
      <c r="N19" s="1">
        <f t="shared" si="58"/>
        <v>72424.449586159244</v>
      </c>
      <c r="O19">
        <f t="shared" si="59"/>
        <v>11.479760889526682</v>
      </c>
      <c r="P19">
        <f t="shared" si="60"/>
        <v>11.468529038854689</v>
      </c>
      <c r="Q19">
        <f t="shared" si="61"/>
        <v>2.7537297636270681</v>
      </c>
    </row>
    <row r="20">
      <c r="B20">
        <v>11.07</v>
      </c>
      <c r="C20">
        <v>2.504</v>
      </c>
      <c r="D20">
        <v>27.719999999999999</v>
      </c>
      <c r="E20">
        <v>271.80000000000001</v>
      </c>
      <c r="G20">
        <f t="shared" si="52"/>
        <v>4.5300000000000002</v>
      </c>
      <c r="H20">
        <f t="shared" si="53"/>
        <v>28.462829441523528</v>
      </c>
      <c r="I20">
        <f t="shared" si="54"/>
        <v>0.22485920000000001</v>
      </c>
      <c r="J20">
        <f t="shared" si="55"/>
        <v>6.4001290579574279</v>
      </c>
      <c r="K20">
        <f t="shared" si="56"/>
        <v>27.719280000000001</v>
      </c>
      <c r="L20" s="24">
        <f t="shared" si="57"/>
        <v>23.088488665070088</v>
      </c>
      <c r="N20" s="1">
        <f t="shared" si="58"/>
        <v>76864.370939156899</v>
      </c>
      <c r="O20">
        <f t="shared" si="59"/>
        <v>11.731997197414646</v>
      </c>
      <c r="P20">
        <f t="shared" si="60"/>
        <v>11.731692470214714</v>
      </c>
      <c r="Q20">
        <f t="shared" si="61"/>
        <v>2.7087408431114208</v>
      </c>
    </row>
    <row r="21">
      <c r="B21">
        <v>12.029999999999999</v>
      </c>
      <c r="C21">
        <v>2.7229999999999999</v>
      </c>
      <c r="D21">
        <v>32.780000000000001</v>
      </c>
      <c r="E21">
        <v>279.80000000000001</v>
      </c>
      <c r="G21">
        <f t="shared" si="52"/>
        <v>4.6633333333333331</v>
      </c>
      <c r="H21">
        <f t="shared" si="53"/>
        <v>29.300587482480804</v>
      </c>
      <c r="I21">
        <f t="shared" si="54"/>
        <v>0.2445254</v>
      </c>
      <c r="J21">
        <f t="shared" si="55"/>
        <v>7.1647378743886119</v>
      </c>
      <c r="K21">
        <f t="shared" si="56"/>
        <v>32.757689999999997</v>
      </c>
      <c r="L21" s="24">
        <f t="shared" si="57"/>
        <v>21.857040495389295</v>
      </c>
      <c r="N21" s="1">
        <f t="shared" si="58"/>
        <v>79126.751246416854</v>
      </c>
      <c r="O21">
        <f t="shared" si="59"/>
        <v>12.71724097218476</v>
      </c>
      <c r="P21">
        <f t="shared" si="60"/>
        <v>12.708585644360188</v>
      </c>
      <c r="Q21">
        <f t="shared" si="61"/>
        <v>2.7796125091866624</v>
      </c>
    </row>
    <row r="22">
      <c r="B22">
        <v>13</v>
      </c>
      <c r="C22">
        <v>2.8940000000000001</v>
      </c>
      <c r="D22">
        <v>37.640000000000001</v>
      </c>
      <c r="E22">
        <v>288.80000000000001</v>
      </c>
      <c r="G22">
        <f t="shared" si="52"/>
        <v>4.8133333333333335</v>
      </c>
      <c r="H22">
        <f t="shared" si="53"/>
        <v>30.243065278557744</v>
      </c>
      <c r="I22">
        <f t="shared" si="54"/>
        <v>0.25988120000000003</v>
      </c>
      <c r="J22">
        <f t="shared" si="55"/>
        <v>7.8596040962699218</v>
      </c>
      <c r="K22">
        <f t="shared" si="56"/>
        <v>37.622</v>
      </c>
      <c r="L22" s="24">
        <f t="shared" si="57"/>
        <v>20.880988566073118</v>
      </c>
      <c r="N22" s="1">
        <f t="shared" si="58"/>
        <v>81671.929092084305</v>
      </c>
      <c r="O22">
        <f t="shared" si="59"/>
        <v>13.279604164605223</v>
      </c>
      <c r="P22">
        <f t="shared" si="60"/>
        <v>13.273253663144997</v>
      </c>
      <c r="Q22">
        <f t="shared" si="61"/>
        <v>2.7729126272309861</v>
      </c>
    </row>
    <row r="23">
      <c r="B23">
        <v>14.01</v>
      </c>
      <c r="C23">
        <v>3.1280000000000001</v>
      </c>
      <c r="D23">
        <v>43.840000000000003</v>
      </c>
      <c r="E23">
        <v>295.69999999999999</v>
      </c>
      <c r="G23">
        <f t="shared" si="52"/>
        <v>4.9283333333333328</v>
      </c>
      <c r="H23">
        <f t="shared" si="53"/>
        <v>30.96563158888339</v>
      </c>
      <c r="I23">
        <f t="shared" si="54"/>
        <v>0.28089440000000004</v>
      </c>
      <c r="J23">
        <f t="shared" si="55"/>
        <v>8.6980725057804484</v>
      </c>
      <c r="K23">
        <f t="shared" si="56"/>
        <v>43.823280000000004</v>
      </c>
      <c r="L23" s="24">
        <f t="shared" si="57"/>
        <v>19.840493854426203</v>
      </c>
      <c r="N23" s="1">
        <f t="shared" si="58"/>
        <v>83623.232107095988</v>
      </c>
      <c r="O23">
        <f t="shared" si="59"/>
        <v>14.409325557373394</v>
      </c>
      <c r="P23">
        <f t="shared" si="60"/>
        <v>14.403830029925418</v>
      </c>
      <c r="Q23">
        <f t="shared" si="61"/>
        <v>2.858881351674933</v>
      </c>
    </row>
    <row r="24">
      <c r="B24">
        <v>15.01</v>
      </c>
      <c r="C24">
        <v>3.2650000000000001</v>
      </c>
      <c r="D24">
        <v>49.049999999999997</v>
      </c>
      <c r="E24">
        <v>270</v>
      </c>
      <c r="G24">
        <f t="shared" si="52"/>
        <v>4.5</v>
      </c>
      <c r="H24">
        <f t="shared" si="53"/>
        <v>28.274333882308138</v>
      </c>
      <c r="I24">
        <f t="shared" si="54"/>
        <v>0.29319700000000004</v>
      </c>
      <c r="J24">
        <f t="shared" si="55"/>
        <v>8.2899498712910997</v>
      </c>
      <c r="K24">
        <f t="shared" si="56"/>
        <v>49.007649999999998</v>
      </c>
      <c r="L24" s="24">
        <f t="shared" si="57"/>
        <v>16.901019105588379</v>
      </c>
      <c r="N24" s="1">
        <f t="shared" si="58"/>
        <v>76355.3353700234</v>
      </c>
      <c r="O24">
        <f t="shared" si="59"/>
        <v>21.177505395041461</v>
      </c>
      <c r="P24">
        <f t="shared" si="60"/>
        <v>21.159220637580095</v>
      </c>
      <c r="Q24">
        <f t="shared" si="61"/>
        <v>3.579214232902967</v>
      </c>
    </row>
    <row r="25">
      <c r="B25">
        <v>16.050000000000001</v>
      </c>
      <c r="C25">
        <v>3.4300000000000002</v>
      </c>
      <c r="D25">
        <v>55.060000000000002</v>
      </c>
      <c r="E25">
        <v>312.5</v>
      </c>
      <c r="G25">
        <f t="shared" si="52"/>
        <v>5.208333333333333</v>
      </c>
      <c r="H25">
        <f t="shared" si="53"/>
        <v>32.724923474893679</v>
      </c>
      <c r="I25">
        <f t="shared" si="54"/>
        <v>0.30801400000000001</v>
      </c>
      <c r="J25">
        <f t="shared" si="55"/>
        <v>10.079734579195902</v>
      </c>
      <c r="K25">
        <f t="shared" si="56"/>
        <v>55.051500000000004</v>
      </c>
      <c r="L25" s="24">
        <f t="shared" si="57"/>
        <v>18.306819068644938</v>
      </c>
      <c r="N25" s="1">
        <f t="shared" si="58"/>
        <v>88374.2307523419</v>
      </c>
      <c r="O25">
        <f t="shared" si="59"/>
        <v>15.332508842682198</v>
      </c>
      <c r="P25">
        <f t="shared" si="60"/>
        <v>15.330141855301836</v>
      </c>
      <c r="Q25">
        <f t="shared" si="61"/>
        <v>2.8068946525138156</v>
      </c>
    </row>
    <row r="26">
      <c r="B26">
        <v>17.050000000000001</v>
      </c>
      <c r="C26">
        <v>3.5870000000000002</v>
      </c>
      <c r="D26">
        <v>61.170000000000002</v>
      </c>
      <c r="E26">
        <v>319.19999999999999</v>
      </c>
      <c r="G26">
        <f t="shared" si="52"/>
        <v>5.3199999999999994</v>
      </c>
      <c r="H26">
        <f t="shared" si="53"/>
        <v>33.426545834195394</v>
      </c>
      <c r="I26">
        <f t="shared" si="54"/>
        <v>0.32211260000000003</v>
      </c>
      <c r="J26">
        <f t="shared" si="55"/>
        <v>10.767111587671849</v>
      </c>
      <c r="K26">
        <f t="shared" si="56"/>
        <v>61.158350000000006</v>
      </c>
      <c r="L26" s="24">
        <f t="shared" si="57"/>
        <v>17.601947993578303</v>
      </c>
      <c r="N26" s="1">
        <f t="shared" si="58"/>
        <v>90268.974259672104</v>
      </c>
      <c r="O26">
        <f t="shared" si="59"/>
        <v>15.983685081252478</v>
      </c>
      <c r="P26">
        <f t="shared" si="60"/>
        <v>15.980640943093308</v>
      </c>
      <c r="Q26">
        <f t="shared" si="61"/>
        <v>2.8134399354593955</v>
      </c>
    </row>
    <row r="27">
      <c r="B27">
        <v>18.010000000000002</v>
      </c>
      <c r="C27">
        <v>3.726</v>
      </c>
      <c r="D27">
        <v>67.150000000000006</v>
      </c>
      <c r="E27">
        <v>323.69999999999999</v>
      </c>
      <c r="G27">
        <f t="shared" si="52"/>
        <v>5.3949999999999996</v>
      </c>
      <c r="H27">
        <f t="shared" si="53"/>
        <v>33.897784732233866</v>
      </c>
      <c r="I27">
        <f t="shared" si="54"/>
        <v>0.33459480000000003</v>
      </c>
      <c r="J27">
        <f t="shared" si="55"/>
        <v>11.342022502924845</v>
      </c>
      <c r="K27">
        <f t="shared" si="56"/>
        <v>67.105260000000001</v>
      </c>
      <c r="L27" s="24">
        <f t="shared" si="57"/>
        <v>16.890577070625231</v>
      </c>
      <c r="N27" s="1">
        <f t="shared" si="58"/>
        <v>91541.563182505837</v>
      </c>
      <c r="O27">
        <f t="shared" si="59"/>
        <v>16.824609794121336</v>
      </c>
      <c r="P27">
        <f t="shared" si="60"/>
        <v>16.813400068995659</v>
      </c>
      <c r="Q27">
        <f t="shared" si="61"/>
        <v>2.8417736841080252</v>
      </c>
    </row>
    <row r="28">
      <c r="B28">
        <v>19.010000000000002</v>
      </c>
      <c r="C28">
        <v>3.8450000000000002</v>
      </c>
      <c r="D28">
        <v>73.109999999999999</v>
      </c>
      <c r="E28">
        <v>328.30000000000001</v>
      </c>
      <c r="G28">
        <f t="shared" si="52"/>
        <v>5.4716666666666667</v>
      </c>
      <c r="H28">
        <f t="shared" si="53"/>
        <v>34.3794956057843</v>
      </c>
      <c r="I28">
        <f t="shared" si="54"/>
        <v>0.34528100000000006</v>
      </c>
      <c r="J28">
        <f t="shared" si="55"/>
        <v>11.870586622260811</v>
      </c>
      <c r="K28">
        <f t="shared" si="56"/>
        <v>73.093450000000004</v>
      </c>
      <c r="L28" s="24">
        <f t="shared" si="57"/>
        <v>16.236611437916579</v>
      </c>
      <c r="N28" s="1">
        <f t="shared" si="58"/>
        <v>92842.431859180317</v>
      </c>
      <c r="O28">
        <f t="shared" si="59"/>
        <v>17.558653860494339</v>
      </c>
      <c r="P28">
        <f t="shared" si="60"/>
        <v>17.554679086572975</v>
      </c>
      <c r="Q28">
        <f t="shared" si="61"/>
        <v>2.8509304010572047</v>
      </c>
    </row>
    <row r="29">
      <c r="B29">
        <v>20.039999999999999</v>
      </c>
      <c r="C29">
        <v>3.9630000000000001</v>
      </c>
      <c r="D29">
        <v>79.430000000000007</v>
      </c>
      <c r="E29">
        <v>333.5</v>
      </c>
      <c r="G29">
        <f t="shared" si="52"/>
        <v>5.5583333333333336</v>
      </c>
      <c r="H29">
        <f t="shared" si="53"/>
        <v>34.924038332406532</v>
      </c>
      <c r="I29">
        <f t="shared" si="54"/>
        <v>0.35587740000000001</v>
      </c>
      <c r="J29">
        <f t="shared" si="55"/>
        <v>12.428675959237173</v>
      </c>
      <c r="K29">
        <f t="shared" si="56"/>
        <v>79.418520000000001</v>
      </c>
      <c r="L29" s="24">
        <f t="shared" si="57"/>
        <v>15.647332190906676</v>
      </c>
      <c r="N29" s="1">
        <f t="shared" si="58"/>
        <v>94312.979058899276</v>
      </c>
      <c r="O29">
        <f t="shared" si="59"/>
        <v>18.198019648468694</v>
      </c>
      <c r="P29">
        <f t="shared" si="60"/>
        <v>18.195389492789928</v>
      </c>
      <c r="Q29">
        <f t="shared" si="61"/>
        <v>2.8475045865623643</v>
      </c>
    </row>
    <row r="30">
      <c r="B30">
        <v>21.030000000000001</v>
      </c>
      <c r="C30">
        <v>4.0650000000000004</v>
      </c>
      <c r="D30">
        <v>85.459999999999994</v>
      </c>
      <c r="E30">
        <v>337.89999999999998</v>
      </c>
      <c r="G30">
        <f t="shared" si="52"/>
        <v>5.6316666666666659</v>
      </c>
      <c r="H30">
        <f t="shared" si="53"/>
        <v>35.384805254933035</v>
      </c>
      <c r="I30">
        <f t="shared" si="54"/>
        <v>0.36503700000000006</v>
      </c>
      <c r="J30">
        <f t="shared" si="55"/>
        <v>12.916763155844992</v>
      </c>
      <c r="K30">
        <f t="shared" si="56"/>
        <v>85.486950000000007</v>
      </c>
      <c r="L30" s="24">
        <f t="shared" si="57"/>
        <v>15.114396391112791</v>
      </c>
      <c r="N30" s="1">
        <f t="shared" si="58"/>
        <v>95557.288227892233</v>
      </c>
      <c r="O30">
        <f t="shared" si="59"/>
        <v>18.8245843190331</v>
      </c>
      <c r="P30">
        <f t="shared" si="60"/>
        <v>18.830520693329824</v>
      </c>
      <c r="Q30">
        <f t="shared" si="61"/>
        <v>2.8452222929579234</v>
      </c>
    </row>
    <row r="31">
      <c r="B31">
        <v>22.030000000000001</v>
      </c>
      <c r="C31">
        <v>4.0960000000000001</v>
      </c>
      <c r="D31">
        <v>90.209999999999994</v>
      </c>
      <c r="E31">
        <v>333.19999999999999</v>
      </c>
      <c r="G31">
        <f t="shared" si="52"/>
        <v>5.5533333333333328</v>
      </c>
      <c r="H31">
        <f t="shared" si="53"/>
        <v>34.892622405870632</v>
      </c>
      <c r="I31">
        <f t="shared" si="54"/>
        <v>0.3678208</v>
      </c>
      <c r="J31">
        <f t="shared" si="55"/>
        <v>12.834232287425261</v>
      </c>
      <c r="K31">
        <f t="shared" si="56"/>
        <v>90.234880000000004</v>
      </c>
      <c r="L31" s="24">
        <f t="shared" si="57"/>
        <v>14.227061620025786</v>
      </c>
      <c r="N31" s="1">
        <f t="shared" si="58"/>
        <v>94228.139797377022</v>
      </c>
      <c r="O31">
        <f t="shared" si="59"/>
        <v>20.723675649114782</v>
      </c>
      <c r="P31">
        <f t="shared" si="60"/>
        <v>20.729391257696424</v>
      </c>
      <c r="Q31">
        <f t="shared" si="61"/>
        <v>2.9483701045338386</v>
      </c>
    </row>
    <row r="32">
      <c r="B32">
        <v>23.030000000000001</v>
      </c>
      <c r="C32">
        <v>4.1139999999999999</v>
      </c>
      <c r="D32">
        <v>94.780000000000001</v>
      </c>
      <c r="E32">
        <v>337.69999999999999</v>
      </c>
      <c r="G32">
        <f t="shared" si="52"/>
        <v>5.628333333333333</v>
      </c>
      <c r="H32">
        <f t="shared" si="53"/>
        <v>35.363861303909104</v>
      </c>
      <c r="I32">
        <f t="shared" si="54"/>
        <v>0.36943720000000002</v>
      </c>
      <c r="J32">
        <f t="shared" si="55"/>
        <v>13.064725901304529</v>
      </c>
      <c r="K32">
        <f t="shared" si="56"/>
        <v>94.745419999999996</v>
      </c>
      <c r="L32" s="24">
        <f t="shared" si="57"/>
        <v>13.784264508656394</v>
      </c>
      <c r="N32" s="1">
        <f t="shared" si="58"/>
        <v>95500.728720210755</v>
      </c>
      <c r="O32">
        <f t="shared" si="59"/>
        <v>20.914650147921691</v>
      </c>
      <c r="P32">
        <f t="shared" si="60"/>
        <v>20.907019544396526</v>
      </c>
      <c r="Q32">
        <f t="shared" si="61"/>
        <v>2.8829306974496216</v>
      </c>
    </row>
    <row r="33">
      <c r="B33">
        <v>23.829999999999998</v>
      </c>
      <c r="C33">
        <v>4.1900000000000004</v>
      </c>
      <c r="D33">
        <v>99.890000000000001</v>
      </c>
      <c r="E33">
        <v>338.30000000000001</v>
      </c>
      <c r="G33">
        <f t="shared" si="52"/>
        <v>5.6383333333333336</v>
      </c>
      <c r="H33">
        <f t="shared" si="53"/>
        <v>35.426693156980903</v>
      </c>
      <c r="I33">
        <f t="shared" si="54"/>
        <v>0.37626200000000004</v>
      </c>
      <c r="J33">
        <f t="shared" si="55"/>
        <v>13.32971842063195</v>
      </c>
      <c r="K33">
        <f t="shared" si="56"/>
        <v>99.847700000000003</v>
      </c>
      <c r="L33" s="24">
        <f t="shared" si="57"/>
        <v>13.344397257615325</v>
      </c>
      <c r="N33" s="1">
        <f t="shared" si="58"/>
        <v>95670.407243255264</v>
      </c>
      <c r="O33">
        <f t="shared" si="59"/>
        <v>21.925176672067455</v>
      </c>
      <c r="P33">
        <f t="shared" si="60"/>
        <v>21.915892109316147</v>
      </c>
      <c r="Q33">
        <f t="shared" si="61"/>
        <v>2.9257826745546849</v>
      </c>
    </row>
    <row r="58" s="21" customFormat="1">
      <c r="B58" s="22" t="s">
        <v>67</v>
      </c>
    </row>
    <row r="59">
      <c r="B59" s="23" t="s">
        <v>42</v>
      </c>
      <c r="C59" s="23" t="s">
        <v>21</v>
      </c>
      <c r="D59" s="23" t="s">
        <v>17</v>
      </c>
      <c r="E59" s="23" t="s">
        <v>59</v>
      </c>
      <c r="G59" s="25" t="s">
        <v>60</v>
      </c>
      <c r="H59" s="25" t="s">
        <v>23</v>
      </c>
      <c r="I59" s="25" t="s">
        <v>25</v>
      </c>
      <c r="J59" s="26"/>
      <c r="K59" s="26"/>
    </row>
    <row r="60">
      <c r="B60">
        <v>1</v>
      </c>
      <c r="C60" s="1">
        <f t="shared" ref="C60:C106" si="62">$C$5*B60/($C$3^2*$C$4)</f>
        <v>5.8934977866218238e-05</v>
      </c>
      <c r="D60">
        <f t="shared" ref="D60:D106" si="63">C60*60</f>
        <v>0.0035360986719730945</v>
      </c>
      <c r="E60" s="1">
        <f t="shared" ref="E60:E106" si="64">2*PI()*C60</f>
        <v>0.00037029938700797654</v>
      </c>
      <c r="G60" s="27">
        <v>2.6535876747933402e-08</v>
      </c>
      <c r="H60" s="28">
        <f t="shared" ref="H60:H105" si="65">G60*E60</f>
        <v>9.8262188934789571e-12</v>
      </c>
      <c r="I60" s="28">
        <f t="shared" ref="I60:I105" si="66">H60/(C60^3*$C$3^5*$C$4)</f>
        <v>1888.6017632877126</v>
      </c>
      <c r="J60" s="26"/>
      <c r="K60" s="26"/>
    </row>
    <row r="61">
      <c r="B61">
        <v>2</v>
      </c>
      <c r="C61" s="1">
        <f t="shared" si="62"/>
        <v>0.00011786995573243648</v>
      </c>
      <c r="D61">
        <f t="shared" si="63"/>
        <v>0.0070721973439461889</v>
      </c>
      <c r="E61" s="1">
        <f t="shared" si="64"/>
        <v>0.00074059877401595308</v>
      </c>
      <c r="G61" s="27">
        <v>2.7549643421956101e-08</v>
      </c>
      <c r="H61" s="28">
        <f t="shared" si="65"/>
        <v>2.0403232142877353e-11</v>
      </c>
      <c r="I61" s="28">
        <f t="shared" si="66"/>
        <v>490.18829902337887</v>
      </c>
      <c r="J61" s="26"/>
      <c r="K61" s="26"/>
    </row>
    <row r="62">
      <c r="B62">
        <v>3</v>
      </c>
      <c r="C62" s="1">
        <f t="shared" si="62"/>
        <v>0.00017680493359865471</v>
      </c>
      <c r="D62">
        <f t="shared" si="63"/>
        <v>0.010608296015919283</v>
      </c>
      <c r="E62" s="1">
        <f t="shared" si="64"/>
        <v>0.0011108981610239296</v>
      </c>
      <c r="G62" s="27">
        <v>2.8642774862684701e-08</v>
      </c>
      <c r="H62" s="28">
        <f t="shared" si="65"/>
        <v>3.1819205921578871e-11</v>
      </c>
      <c r="I62" s="28">
        <f t="shared" si="66"/>
        <v>226.50590546598247</v>
      </c>
      <c r="J62" s="26"/>
      <c r="K62" s="26"/>
    </row>
    <row r="63">
      <c r="B63">
        <v>4</v>
      </c>
      <c r="C63" s="1">
        <f t="shared" si="62"/>
        <v>0.00023573991146487295</v>
      </c>
      <c r="D63">
        <f t="shared" si="63"/>
        <v>0.014144394687892378</v>
      </c>
      <c r="E63" s="1">
        <f t="shared" si="64"/>
        <v>0.0014811975480319062</v>
      </c>
      <c r="G63" s="27">
        <v>3.0038464178145901e-08</v>
      </c>
      <c r="H63" s="28">
        <f t="shared" si="65"/>
        <v>4.4492899487313954e-11</v>
      </c>
      <c r="I63" s="28">
        <f t="shared" si="66"/>
        <v>133.61791507821408</v>
      </c>
      <c r="J63" s="26"/>
      <c r="K63" s="26"/>
    </row>
    <row r="64">
      <c r="B64">
        <v>5</v>
      </c>
      <c r="C64" s="1">
        <f t="shared" si="62"/>
        <v>0.00029467488933109122</v>
      </c>
      <c r="D64">
        <f t="shared" si="63"/>
        <v>0.017680493359865473</v>
      </c>
      <c r="E64" s="1">
        <f t="shared" si="64"/>
        <v>0.001851496935039883</v>
      </c>
      <c r="G64" s="27">
        <v>3.0938808140525699e-08</v>
      </c>
      <c r="H64" s="28">
        <f t="shared" si="65"/>
        <v>5.728310844597031e-11</v>
      </c>
      <c r="I64" s="28">
        <f t="shared" si="66"/>
        <v>88.078623763984169</v>
      </c>
      <c r="J64" s="26"/>
      <c r="K64" s="26"/>
    </row>
    <row r="65">
      <c r="B65">
        <v>6</v>
      </c>
      <c r="C65" s="1">
        <f t="shared" si="62"/>
        <v>0.00035360986719730941</v>
      </c>
      <c r="D65">
        <f t="shared" si="63"/>
        <v>0.021216592031838566</v>
      </c>
      <c r="E65" s="1">
        <f t="shared" si="64"/>
        <v>0.0022217963220478591</v>
      </c>
      <c r="G65" s="27">
        <v>3.17167487534364e-08</v>
      </c>
      <c r="H65" s="28">
        <f t="shared" si="65"/>
        <v>7.046815572770102e-11</v>
      </c>
      <c r="I65" s="28">
        <f t="shared" si="66"/>
        <v>62.703691675081132</v>
      </c>
      <c r="J65" s="26"/>
      <c r="K65" s="26"/>
    </row>
    <row r="66">
      <c r="B66">
        <v>7</v>
      </c>
      <c r="C66" s="1">
        <f t="shared" si="62"/>
        <v>0.00041254484506352771</v>
      </c>
      <c r="D66">
        <f t="shared" si="63"/>
        <v>0.024752690703811663</v>
      </c>
      <c r="E66" s="1">
        <f t="shared" si="64"/>
        <v>0.0025920957090558362</v>
      </c>
      <c r="G66" s="27">
        <v>3.2639361092270698e-08</v>
      </c>
      <c r="H66" s="28">
        <f t="shared" si="65"/>
        <v>8.4604347833598881e-11</v>
      </c>
      <c r="I66" s="28">
        <f t="shared" si="66"/>
        <v>47.408096529315934</v>
      </c>
      <c r="J66" s="26"/>
      <c r="K66" s="26"/>
    </row>
    <row r="67">
      <c r="B67">
        <v>8</v>
      </c>
      <c r="C67" s="1">
        <f t="shared" si="62"/>
        <v>0.0004714798229297459</v>
      </c>
      <c r="D67">
        <f t="shared" si="63"/>
        <v>0.028288789375784756</v>
      </c>
      <c r="E67" s="1">
        <f t="shared" si="64"/>
        <v>0.0029623950960638123</v>
      </c>
      <c r="G67" s="27">
        <v>3.3035823235306003e-08</v>
      </c>
      <c r="H67" s="28">
        <f t="shared" si="65"/>
        <v>9.786516074670145e-11</v>
      </c>
      <c r="I67" s="28">
        <f t="shared" si="66"/>
        <v>36.73771233288857</v>
      </c>
      <c r="J67" s="26"/>
      <c r="K67" s="26"/>
    </row>
    <row r="68">
      <c r="B68">
        <v>9</v>
      </c>
      <c r="C68" s="1">
        <f t="shared" si="62"/>
        <v>0.00053041480079596415</v>
      </c>
      <c r="D68">
        <f t="shared" si="63"/>
        <v>0.031824888047757849</v>
      </c>
      <c r="E68" s="1">
        <f t="shared" si="64"/>
        <v>0.0033326944830717889</v>
      </c>
      <c r="G68" s="27">
        <v>3.4695387791989902e-08</v>
      </c>
      <c r="H68" s="28">
        <f t="shared" si="65"/>
        <v>1.1562912748240104e-10</v>
      </c>
      <c r="I68" s="28">
        <f t="shared" si="66"/>
        <v>30.485524864252564</v>
      </c>
      <c r="J68" s="26"/>
      <c r="K68" s="26"/>
    </row>
    <row r="69">
      <c r="B69">
        <v>10</v>
      </c>
      <c r="C69" s="1">
        <f t="shared" si="62"/>
        <v>0.00058934977866218245</v>
      </c>
      <c r="D69">
        <f t="shared" si="63"/>
        <v>0.035360986719730945</v>
      </c>
      <c r="E69" s="1">
        <f t="shared" si="64"/>
        <v>0.003702993870079766</v>
      </c>
      <c r="G69" s="27">
        <v>3.5669290973849099e-08</v>
      </c>
      <c r="H69" s="28">
        <f t="shared" si="65"/>
        <v>1.3208316582625475e-10</v>
      </c>
      <c r="I69" s="28">
        <f t="shared" si="66"/>
        <v>25.386417968526416</v>
      </c>
      <c r="J69" s="26"/>
      <c r="K69" s="26"/>
    </row>
    <row r="70">
      <c r="B70">
        <v>20</v>
      </c>
      <c r="C70" s="1">
        <f t="shared" si="62"/>
        <v>0.0011786995573243649</v>
      </c>
      <c r="D70">
        <f t="shared" si="63"/>
        <v>0.070721973439461891</v>
      </c>
      <c r="E70" s="1">
        <f t="shared" si="64"/>
        <v>0.0074059877401595319</v>
      </c>
      <c r="G70" s="27">
        <v>4.7838700668100598e-08</v>
      </c>
      <c r="H70" s="28">
        <f t="shared" si="65"/>
        <v>3.5429283065311463e-10</v>
      </c>
      <c r="I70" s="28">
        <f t="shared" si="66"/>
        <v>8.5118964876677854</v>
      </c>
      <c r="J70" s="26"/>
      <c r="K70" s="26"/>
    </row>
    <row r="71">
      <c r="B71">
        <v>30</v>
      </c>
      <c r="C71" s="1">
        <f t="shared" si="62"/>
        <v>0.001768049335986547</v>
      </c>
      <c r="D71">
        <f t="shared" si="63"/>
        <v>0.10608296015919282</v>
      </c>
      <c r="E71" s="1">
        <f t="shared" si="64"/>
        <v>0.011108981610239295</v>
      </c>
      <c r="G71" s="27">
        <v>5.7470179953936299e-08</v>
      </c>
      <c r="H71" s="28">
        <f t="shared" si="65"/>
        <v>6.3843517224542139e-10</v>
      </c>
      <c r="I71" s="28">
        <f t="shared" si="66"/>
        <v>4.544718593140936</v>
      </c>
      <c r="J71" s="26"/>
      <c r="K71" s="26"/>
    </row>
    <row r="72">
      <c r="B72">
        <v>40</v>
      </c>
      <c r="C72" s="1">
        <f t="shared" si="62"/>
        <v>0.0023573991146487298</v>
      </c>
      <c r="D72">
        <f t="shared" si="63"/>
        <v>0.14144394687892378</v>
      </c>
      <c r="E72" s="1">
        <f t="shared" si="64"/>
        <v>0.014811975480319064</v>
      </c>
      <c r="G72" s="27">
        <v>7.8331712806183702e-08</v>
      </c>
      <c r="H72" s="28">
        <f t="shared" si="65"/>
        <v>1.1602474094165879e-09</v>
      </c>
      <c r="I72" s="28">
        <f t="shared" si="66"/>
        <v>3.4843725989434868</v>
      </c>
      <c r="J72" s="26"/>
      <c r="K72" s="26"/>
    </row>
    <row r="73">
      <c r="B73">
        <v>50</v>
      </c>
      <c r="C73" s="1">
        <f t="shared" si="62"/>
        <v>0.0029467488933109121</v>
      </c>
      <c r="D73">
        <f t="shared" si="63"/>
        <v>0.17680493359865473</v>
      </c>
      <c r="E73" s="1">
        <f t="shared" si="64"/>
        <v>0.018514969350398831</v>
      </c>
      <c r="G73" s="27">
        <v>9.6390098509950498e-08</v>
      </c>
      <c r="H73" s="28">
        <f t="shared" si="65"/>
        <v>1.7846597195936576e-09</v>
      </c>
      <c r="I73" s="28">
        <f t="shared" si="66"/>
        <v>2.7440964056112618</v>
      </c>
      <c r="J73" s="26"/>
      <c r="K73" s="26"/>
    </row>
    <row r="74">
      <c r="B74">
        <v>60</v>
      </c>
      <c r="C74" s="1">
        <f t="shared" si="62"/>
        <v>0.003536098671973094</v>
      </c>
      <c r="D74">
        <f t="shared" si="63"/>
        <v>0.21216592031838563</v>
      </c>
      <c r="E74" s="1">
        <f t="shared" si="64"/>
        <v>0.022217963220478591</v>
      </c>
      <c r="G74" s="27">
        <v>1.2057839547154799e-07</v>
      </c>
      <c r="H74" s="28">
        <f t="shared" si="65"/>
        <v>2.6790063557711753e-09</v>
      </c>
      <c r="I74" s="28">
        <f t="shared" si="66"/>
        <v>2.3838226897404695</v>
      </c>
      <c r="J74" s="26"/>
      <c r="K74" s="26"/>
    </row>
    <row r="75">
      <c r="B75">
        <v>70</v>
      </c>
      <c r="C75" s="1">
        <f t="shared" si="62"/>
        <v>0.0041254484506352768</v>
      </c>
      <c r="D75">
        <f t="shared" si="63"/>
        <v>0.24752690703811661</v>
      </c>
      <c r="E75" s="1">
        <f t="shared" si="64"/>
        <v>0.025920957090558361</v>
      </c>
      <c r="G75" s="27">
        <v>1.48666521881936e-07</v>
      </c>
      <c r="H75" s="28">
        <f t="shared" si="65"/>
        <v>3.8535785345042186e-09</v>
      </c>
      <c r="I75" s="28">
        <f t="shared" si="66"/>
        <v>2.1593550192762541</v>
      </c>
      <c r="J75" s="26"/>
      <c r="K75" s="26"/>
    </row>
    <row r="76">
      <c r="B76">
        <v>80</v>
      </c>
      <c r="C76" s="1">
        <f t="shared" si="62"/>
        <v>0.0047147982292974596</v>
      </c>
      <c r="D76">
        <f t="shared" si="63"/>
        <v>0.28288789375784756</v>
      </c>
      <c r="E76" s="1">
        <f t="shared" si="64"/>
        <v>0.029623950960638128</v>
      </c>
      <c r="G76" s="27">
        <v>1.7628708472264799e-07</v>
      </c>
      <c r="H76" s="28">
        <f t="shared" si="65"/>
        <v>5.2223199528175829e-09</v>
      </c>
      <c r="I76" s="28">
        <f t="shared" si="66"/>
        <v>1.9604125377516739</v>
      </c>
      <c r="J76" s="26"/>
      <c r="K76" s="26"/>
    </row>
    <row r="77">
      <c r="B77">
        <v>90</v>
      </c>
      <c r="C77" s="1">
        <f t="shared" si="62"/>
        <v>0.0053041480079596415</v>
      </c>
      <c r="D77">
        <f t="shared" si="63"/>
        <v>0.31824888047757849</v>
      </c>
      <c r="E77" s="1">
        <f t="shared" si="64"/>
        <v>0.033326944830717888</v>
      </c>
      <c r="G77" s="27">
        <v>2.0746255987048501e-07</v>
      </c>
      <c r="H77" s="28">
        <f t="shared" si="65"/>
        <v>6.9140932872431609e-09</v>
      </c>
      <c r="I77" s="28">
        <f t="shared" si="66"/>
        <v>1.8228950387444049</v>
      </c>
      <c r="J77" s="26"/>
      <c r="K77" s="26"/>
    </row>
    <row r="78">
      <c r="B78">
        <v>100</v>
      </c>
      <c r="C78" s="1">
        <f t="shared" si="62"/>
        <v>0.0058934977866218242</v>
      </c>
      <c r="D78">
        <f t="shared" si="63"/>
        <v>0.35360986719730947</v>
      </c>
      <c r="E78" s="1">
        <f t="shared" si="64"/>
        <v>0.037029938700797661</v>
      </c>
      <c r="G78" s="27">
        <v>2.4551550312681998e-07</v>
      </c>
      <c r="H78" s="28">
        <f t="shared" si="65"/>
        <v>9.0914240308816397e-09</v>
      </c>
      <c r="I78" s="28">
        <f t="shared" si="66"/>
        <v>1.7473740043501413</v>
      </c>
      <c r="J78" s="26"/>
      <c r="K78" s="26"/>
    </row>
    <row r="79">
      <c r="B79">
        <v>200</v>
      </c>
      <c r="C79" s="1">
        <f t="shared" si="62"/>
        <v>0.011786995573243648</v>
      </c>
      <c r="D79">
        <f t="shared" si="63"/>
        <v>0.70721973439461894</v>
      </c>
      <c r="E79" s="1">
        <f t="shared" si="64"/>
        <v>0.074059877401595323</v>
      </c>
      <c r="G79" s="27">
        <v>7.8864771841056401e-07</v>
      </c>
      <c r="H79" s="28">
        <f t="shared" si="65"/>
        <v>5.8407153338534241e-08</v>
      </c>
      <c r="I79" s="28">
        <f t="shared" si="66"/>
        <v>1.4032337104887809</v>
      </c>
      <c r="J79" s="26"/>
      <c r="K79" s="26"/>
    </row>
    <row r="80">
      <c r="B80">
        <v>300</v>
      </c>
      <c r="C80" s="1">
        <f t="shared" si="62"/>
        <v>0.017680493359865473</v>
      </c>
      <c r="D80">
        <f t="shared" si="63"/>
        <v>1.0608296015919283</v>
      </c>
      <c r="E80" s="1">
        <f t="shared" si="64"/>
        <v>0.11108981610239298</v>
      </c>
      <c r="G80" s="27">
        <v>2.0415772829131299e-06</v>
      </c>
      <c r="H80" s="28">
        <f t="shared" si="65"/>
        <v>2.2679844491764271e-07</v>
      </c>
      <c r="I80" s="28">
        <f t="shared" si="66"/>
        <v>1.6144710603701438</v>
      </c>
      <c r="J80" s="26"/>
      <c r="K80" s="26"/>
    </row>
    <row r="81">
      <c r="B81">
        <v>400</v>
      </c>
      <c r="C81" s="1">
        <f t="shared" si="62"/>
        <v>0.023573991146487297</v>
      </c>
      <c r="D81">
        <f t="shared" si="63"/>
        <v>1.4144394687892379</v>
      </c>
      <c r="E81" s="1">
        <f t="shared" si="64"/>
        <v>0.14811975480319065</v>
      </c>
      <c r="G81" s="27">
        <v>3.6760933334635402e-06</v>
      </c>
      <c r="H81" s="28">
        <f t="shared" si="65"/>
        <v>5.4450204318626332e-07</v>
      </c>
      <c r="I81" s="28">
        <f t="shared" si="66"/>
        <v>1.635209856060752</v>
      </c>
      <c r="J81" s="26"/>
      <c r="K81" s="26"/>
    </row>
    <row r="82">
      <c r="B82">
        <v>500</v>
      </c>
      <c r="C82" s="1">
        <f t="shared" si="62"/>
        <v>0.029467488933109121</v>
      </c>
      <c r="D82">
        <f t="shared" si="63"/>
        <v>1.7680493359865472</v>
      </c>
      <c r="E82" s="1">
        <f t="shared" si="64"/>
        <v>0.1851496935039883</v>
      </c>
      <c r="G82" s="27">
        <v>5.7420818750975401e-06</v>
      </c>
      <c r="H82" s="28">
        <f t="shared" si="65"/>
        <v>1.0631446992491161e-06</v>
      </c>
      <c r="I82" s="28">
        <f t="shared" si="66"/>
        <v>1.634693446501057</v>
      </c>
      <c r="J82" s="26"/>
      <c r="K82" s="26"/>
    </row>
    <row r="83">
      <c r="B83">
        <v>600</v>
      </c>
      <c r="C83" s="1">
        <f t="shared" si="62"/>
        <v>0.035360986719730945</v>
      </c>
      <c r="D83">
        <f t="shared" si="63"/>
        <v>2.1216592031838566</v>
      </c>
      <c r="E83" s="1">
        <f t="shared" si="64"/>
        <v>0.22217963220478595</v>
      </c>
      <c r="G83" s="27">
        <v>8.8384008357880105e-06</v>
      </c>
      <c r="H83" s="28">
        <f t="shared" si="65"/>
        <v>1.9637126469738531e-06</v>
      </c>
      <c r="I83" s="28">
        <f t="shared" si="66"/>
        <v>1.7473429108902123</v>
      </c>
      <c r="J83" s="26"/>
      <c r="K83" s="26"/>
    </row>
    <row r="84">
      <c r="B84">
        <v>700</v>
      </c>
      <c r="C84" s="1">
        <f t="shared" si="62"/>
        <v>0.041254484506352766</v>
      </c>
      <c r="D84">
        <f t="shared" si="63"/>
        <v>2.4752690703811662</v>
      </c>
      <c r="E84" s="1">
        <f t="shared" si="64"/>
        <v>0.25920957090558361</v>
      </c>
      <c r="G84" s="27">
        <v>1.1656478396645499e-05</v>
      </c>
      <c r="H84" s="28">
        <f t="shared" si="65"/>
        <v>3.021470763464685e-06</v>
      </c>
      <c r="I84" s="28">
        <f t="shared" si="66"/>
        <v>1.6930829358388366</v>
      </c>
      <c r="J84" s="26"/>
      <c r="K84" s="26"/>
    </row>
    <row r="85">
      <c r="B85">
        <v>800</v>
      </c>
      <c r="C85" s="1">
        <f t="shared" si="62"/>
        <v>0.047147982292974594</v>
      </c>
      <c r="D85">
        <f t="shared" si="63"/>
        <v>2.8288789375784757</v>
      </c>
      <c r="E85" s="1">
        <f t="shared" si="64"/>
        <v>0.29623950960638129</v>
      </c>
      <c r="G85" s="27">
        <v>1.5416883034445101e-05</v>
      </c>
      <c r="H85" s="28">
        <f t="shared" si="65"/>
        <v>4.567089869782956e-06</v>
      </c>
      <c r="I85" s="28">
        <f t="shared" si="66"/>
        <v>1.7144449828146926</v>
      </c>
      <c r="J85" s="26"/>
      <c r="K85" s="26"/>
    </row>
    <row r="86">
      <c r="B86">
        <v>900</v>
      </c>
      <c r="C86" s="1">
        <f t="shared" si="62"/>
        <v>0.053041480079596415</v>
      </c>
      <c r="D86">
        <f t="shared" si="63"/>
        <v>3.1824888047757849</v>
      </c>
      <c r="E86" s="1">
        <f t="shared" si="64"/>
        <v>0.33326944830717892</v>
      </c>
      <c r="G86" s="27">
        <v>2.0041040011651398e-05</v>
      </c>
      <c r="H86" s="28">
        <f t="shared" si="65"/>
        <v>6.6790663481851602e-06</v>
      </c>
      <c r="I86" s="28">
        <f t="shared" si="66"/>
        <v>1.7609303785378978</v>
      </c>
      <c r="J86" s="26"/>
      <c r="K86" s="26"/>
    </row>
    <row r="87">
      <c r="B87">
        <v>1000</v>
      </c>
      <c r="C87" s="1">
        <f t="shared" si="62"/>
        <v>0.058934977866218242</v>
      </c>
      <c r="D87">
        <f t="shared" si="63"/>
        <v>3.5360986719730945</v>
      </c>
      <c r="E87" s="1">
        <f t="shared" si="64"/>
        <v>0.3702993870079766</v>
      </c>
      <c r="G87" s="27">
        <v>2.5173726029133299e-05</v>
      </c>
      <c r="H87" s="28">
        <f t="shared" si="65"/>
        <v>9.3218153172948054e-06</v>
      </c>
      <c r="I87" s="28">
        <f t="shared" si="66"/>
        <v>1.7916552680267313</v>
      </c>
      <c r="J87" s="26"/>
      <c r="K87" s="26"/>
    </row>
    <row r="88">
      <c r="B88">
        <v>2000</v>
      </c>
      <c r="C88" s="1">
        <f t="shared" si="62"/>
        <v>0.11786995573243648</v>
      </c>
      <c r="D88">
        <f t="shared" si="63"/>
        <v>7.0721973439461889</v>
      </c>
      <c r="E88" s="1">
        <f t="shared" si="64"/>
        <v>0.7405987740159532</v>
      </c>
      <c r="G88" s="27">
        <v>0.000106310308397013</v>
      </c>
      <c r="H88" s="28">
        <f t="shared" si="65"/>
        <v>7.8733284064085723e-05</v>
      </c>
      <c r="I88" s="28">
        <f t="shared" si="66"/>
        <v>1.8915696455167594</v>
      </c>
      <c r="J88" s="26"/>
      <c r="K88" s="26"/>
    </row>
    <row r="89">
      <c r="B89">
        <v>3000</v>
      </c>
      <c r="C89" s="1">
        <f t="shared" si="62"/>
        <v>0.17680493359865473</v>
      </c>
      <c r="D89">
        <f t="shared" si="63"/>
        <v>10.608296015919285</v>
      </c>
      <c r="E89" s="1">
        <f t="shared" si="64"/>
        <v>1.1108981610239297</v>
      </c>
      <c r="G89" s="11">
        <v>0.000226122181189923</v>
      </c>
      <c r="H89" s="1">
        <f t="shared" si="65"/>
        <v>0.00025119871525060527</v>
      </c>
      <c r="I89" s="1">
        <f t="shared" si="66"/>
        <v>1.7881650657769312</v>
      </c>
    </row>
    <row r="90">
      <c r="B90">
        <v>4000</v>
      </c>
      <c r="C90" s="1">
        <f t="shared" si="62"/>
        <v>0.23573991146487297</v>
      </c>
      <c r="D90">
        <f t="shared" si="63"/>
        <v>14.144394687892378</v>
      </c>
      <c r="E90" s="1">
        <f t="shared" si="64"/>
        <v>1.4811975480319064</v>
      </c>
      <c r="G90" s="11">
        <v>0.00042049992867912098</v>
      </c>
      <c r="H90" s="1">
        <f t="shared" si="65"/>
        <v>0.00062284346330710556</v>
      </c>
      <c r="I90" s="1">
        <f t="shared" si="66"/>
        <v>1.8704792437930131</v>
      </c>
    </row>
    <row r="91">
      <c r="B91">
        <v>5000</v>
      </c>
      <c r="C91" s="1">
        <f t="shared" si="62"/>
        <v>0.29467488933109121</v>
      </c>
      <c r="D91">
        <f t="shared" si="63"/>
        <v>17.680493359865473</v>
      </c>
      <c r="E91" s="1">
        <f t="shared" si="64"/>
        <v>1.8514969350398829</v>
      </c>
      <c r="G91" s="11">
        <v>0.00062291044059550405</v>
      </c>
      <c r="H91" s="1">
        <f t="shared" si="65"/>
        <v>0.0011533167715669188</v>
      </c>
      <c r="I91" s="1">
        <f t="shared" si="66"/>
        <v>1.7733422078403558</v>
      </c>
    </row>
    <row r="92">
      <c r="B92">
        <v>6000</v>
      </c>
      <c r="C92" s="1">
        <f t="shared" si="62"/>
        <v>0.35360986719730947</v>
      </c>
      <c r="D92">
        <f t="shared" si="63"/>
        <v>21.216592031838569</v>
      </c>
      <c r="E92" s="1">
        <f t="shared" si="64"/>
        <v>2.2217963220478594</v>
      </c>
      <c r="G92" s="11">
        <v>0.00095298364305763602</v>
      </c>
      <c r="H92" s="1">
        <f t="shared" si="65"/>
        <v>0.0021173355531172258</v>
      </c>
      <c r="I92" s="1">
        <f t="shared" si="66"/>
        <v>1.8840390290384739</v>
      </c>
    </row>
    <row r="93">
      <c r="B93">
        <v>7000</v>
      </c>
      <c r="C93" s="1">
        <f t="shared" si="62"/>
        <v>0.41254484506352768</v>
      </c>
      <c r="D93">
        <f t="shared" si="63"/>
        <v>24.752690703811659</v>
      </c>
      <c r="E93" s="1">
        <f t="shared" si="64"/>
        <v>2.5920957090558359</v>
      </c>
      <c r="G93" s="11">
        <v>0.00123535255696237</v>
      </c>
      <c r="H93" s="1">
        <f t="shared" si="65"/>
        <v>0.0032021520620733141</v>
      </c>
      <c r="I93" s="1">
        <f t="shared" si="66"/>
        <v>1.7943278087657848</v>
      </c>
    </row>
    <row r="94">
      <c r="B94">
        <v>8000</v>
      </c>
      <c r="C94" s="1">
        <f t="shared" si="62"/>
        <v>0.47147982292974594</v>
      </c>
      <c r="D94">
        <f t="shared" si="63"/>
        <v>28.288789375784756</v>
      </c>
      <c r="E94" s="1">
        <f t="shared" si="64"/>
        <v>2.9623950960638128</v>
      </c>
      <c r="G94" s="11">
        <v>0.00163952605069652</v>
      </c>
      <c r="H94" s="1">
        <f t="shared" si="65"/>
        <v>0.0048569239324522413</v>
      </c>
      <c r="I94" s="1">
        <f t="shared" si="66"/>
        <v>1.8232461163066793</v>
      </c>
    </row>
    <row r="95">
      <c r="B95">
        <v>9000</v>
      </c>
      <c r="C95" s="1">
        <f t="shared" si="62"/>
        <v>0.53041480079596415</v>
      </c>
      <c r="D95">
        <f t="shared" si="63"/>
        <v>31.824888047757849</v>
      </c>
      <c r="E95" s="1">
        <f t="shared" si="64"/>
        <v>3.3326944830717888</v>
      </c>
      <c r="G95" s="11">
        <v>0.0020744866025226602</v>
      </c>
      <c r="H95" s="1">
        <f t="shared" si="65"/>
        <v>0.0069136300554336087</v>
      </c>
      <c r="I95" s="1">
        <f t="shared" si="66"/>
        <v>1.8227729080567874</v>
      </c>
    </row>
    <row r="96">
      <c r="B96">
        <v>10000</v>
      </c>
      <c r="C96" s="1">
        <f t="shared" si="62"/>
        <v>0.58934977866218241</v>
      </c>
      <c r="D96">
        <f t="shared" si="63"/>
        <v>35.360986719730946</v>
      </c>
      <c r="E96" s="1">
        <f t="shared" si="64"/>
        <v>3.7029938700797658</v>
      </c>
      <c r="G96" s="11">
        <v>0.0025399601049875399</v>
      </c>
      <c r="H96" s="1">
        <f t="shared" si="65"/>
        <v>0.0094054566990160182</v>
      </c>
      <c r="I96" s="1">
        <f t="shared" si="66"/>
        <v>1.8077311628052746</v>
      </c>
    </row>
    <row r="97">
      <c r="B97">
        <v>20000</v>
      </c>
      <c r="C97" s="1">
        <f t="shared" si="62"/>
        <v>1.1786995573243648</v>
      </c>
      <c r="D97">
        <f t="shared" si="63"/>
        <v>70.721973439461891</v>
      </c>
      <c r="E97" s="1">
        <f t="shared" si="64"/>
        <v>7.4059877401595315</v>
      </c>
      <c r="G97" s="11">
        <v>0.0099713678161276603</v>
      </c>
      <c r="H97" s="1">
        <f t="shared" si="65"/>
        <v>0.073847827798862772</v>
      </c>
      <c r="I97" s="1">
        <f t="shared" si="66"/>
        <v>1.7741964038738292</v>
      </c>
    </row>
    <row r="98">
      <c r="B98">
        <v>30000</v>
      </c>
      <c r="C98" s="1">
        <f t="shared" si="62"/>
        <v>1.7680493359865472</v>
      </c>
      <c r="D98">
        <f t="shared" si="63"/>
        <v>106.08296015919284</v>
      </c>
      <c r="E98" s="1">
        <f t="shared" si="64"/>
        <v>11.108981610239297</v>
      </c>
      <c r="G98" s="11">
        <v>0.023519273538243599</v>
      </c>
      <c r="H98" s="1">
        <f t="shared" si="65"/>
        <v>0.26127517722253585</v>
      </c>
      <c r="I98" s="1">
        <f t="shared" si="66"/>
        <v>1.859894641570583</v>
      </c>
    </row>
    <row r="99">
      <c r="B99">
        <v>40000</v>
      </c>
      <c r="C99" s="1">
        <f t="shared" si="62"/>
        <v>2.3573991146487296</v>
      </c>
      <c r="D99">
        <f t="shared" si="63"/>
        <v>141.44394687892378</v>
      </c>
      <c r="E99" s="1">
        <f t="shared" si="64"/>
        <v>14.811975480319063</v>
      </c>
      <c r="G99" s="11">
        <v>0.039638345746581399</v>
      </c>
      <c r="H99" s="1">
        <f t="shared" si="65"/>
        <v>0.58712220527877312</v>
      </c>
      <c r="I99" s="1">
        <f t="shared" si="66"/>
        <v>1.7632036992293778</v>
      </c>
    </row>
    <row r="100">
      <c r="B100">
        <v>50000</v>
      </c>
      <c r="C100" s="1">
        <f t="shared" si="62"/>
        <v>2.9467488933109118</v>
      </c>
      <c r="D100">
        <f t="shared" si="63"/>
        <v>176.80493359865471</v>
      </c>
      <c r="E100" s="1">
        <f t="shared" si="64"/>
        <v>18.514969350398829</v>
      </c>
      <c r="G100" s="11">
        <v>0.063205818010284104</v>
      </c>
      <c r="H100" s="1">
        <f t="shared" si="65"/>
        <v>1.1702537832272966</v>
      </c>
      <c r="I100" s="1">
        <f t="shared" si="66"/>
        <v>1.7993845913316031</v>
      </c>
    </row>
    <row r="101">
      <c r="B101">
        <v>60000</v>
      </c>
      <c r="C101" s="1">
        <f t="shared" si="62"/>
        <v>3.5360986719730945</v>
      </c>
      <c r="D101">
        <f t="shared" si="63"/>
        <v>212.16592031838567</v>
      </c>
      <c r="E101" s="1">
        <f t="shared" si="64"/>
        <v>22.217963220478595</v>
      </c>
      <c r="G101" s="11">
        <v>0.092977408883404403</v>
      </c>
      <c r="H101" s="1">
        <f t="shared" si="65"/>
        <v>2.0657686509068789</v>
      </c>
      <c r="I101" s="1">
        <f t="shared" si="66"/>
        <v>1.8381539749534621</v>
      </c>
    </row>
    <row r="102">
      <c r="B102">
        <v>70000</v>
      </c>
      <c r="C102" s="1">
        <f t="shared" si="62"/>
        <v>4.1254484506352762</v>
      </c>
      <c r="D102">
        <f t="shared" si="63"/>
        <v>247.52690703811658</v>
      </c>
      <c r="E102" s="1">
        <f t="shared" si="64"/>
        <v>25.920957090558357</v>
      </c>
      <c r="G102" s="11">
        <v>0.121827454803937</v>
      </c>
      <c r="H102" s="1">
        <f t="shared" si="65"/>
        <v>3.1578842284247886</v>
      </c>
      <c r="I102" s="1">
        <f t="shared" si="66"/>
        <v>1.7695223019036481</v>
      </c>
    </row>
    <row r="103">
      <c r="B103">
        <v>80000</v>
      </c>
      <c r="C103" s="1">
        <f t="shared" si="62"/>
        <v>4.7147982292974593</v>
      </c>
      <c r="D103">
        <f t="shared" si="63"/>
        <v>282.88789375784756</v>
      </c>
      <c r="E103" s="1">
        <f t="shared" si="64"/>
        <v>29.623950960638126</v>
      </c>
      <c r="G103" s="11">
        <v>0.16324512953487699</v>
      </c>
      <c r="H103" s="1">
        <f t="shared" si="65"/>
        <v>4.8359657119042145</v>
      </c>
      <c r="I103" s="1">
        <f t="shared" si="66"/>
        <v>1.8153785864152661</v>
      </c>
    </row>
    <row r="104">
      <c r="B104">
        <v>90000</v>
      </c>
      <c r="C104" s="1">
        <f t="shared" si="62"/>
        <v>5.3041480079596415</v>
      </c>
      <c r="D104">
        <f t="shared" si="63"/>
        <v>318.2488804775785</v>
      </c>
      <c r="E104" s="1">
        <f t="shared" si="64"/>
        <v>33.326944830717892</v>
      </c>
      <c r="G104" s="11">
        <v>0.207880991844163</v>
      </c>
      <c r="H104" s="1">
        <f t="shared" si="65"/>
        <v>6.9280383465453363</v>
      </c>
      <c r="I104" s="1">
        <f t="shared" si="66"/>
        <v>1.8265716422209348</v>
      </c>
    </row>
    <row r="105">
      <c r="B105">
        <v>100000</v>
      </c>
      <c r="C105" s="1">
        <f t="shared" si="62"/>
        <v>5.8934977866218237</v>
      </c>
      <c r="D105">
        <f t="shared" si="63"/>
        <v>353.60986719730943</v>
      </c>
      <c r="E105" s="1">
        <f t="shared" si="64"/>
        <v>37.029938700797658</v>
      </c>
      <c r="G105" s="11">
        <v>0.248808897843973</v>
      </c>
      <c r="H105" s="1">
        <f t="shared" si="65"/>
        <v>9.2133782353753464</v>
      </c>
      <c r="I105" s="1">
        <f t="shared" si="66"/>
        <v>1.7708136333818152</v>
      </c>
    </row>
    <row r="106">
      <c r="B106">
        <v>200000</v>
      </c>
      <c r="C106" s="1">
        <f t="shared" si="62"/>
        <v>11.786995573243647</v>
      </c>
      <c r="D106">
        <f t="shared" si="63"/>
        <v>707.21973439461885</v>
      </c>
      <c r="E106" s="1">
        <f t="shared" si="64"/>
        <v>74.059877401595315</v>
      </c>
      <c r="G106" s="11">
        <v>0.96185051574603397</v>
      </c>
      <c r="H106" s="1">
        <f t="shared" ref="H106:H114" si="67">G106*E106</f>
        <v>71.234531274812497</v>
      </c>
      <c r="I106" s="1">
        <f t="shared" ref="I106:I114" si="68">H106/(C106^3*$C$3^5*$C$4)</f>
        <v>1.7114118720409601</v>
      </c>
    </row>
    <row r="107">
      <c r="B107">
        <v>300000</v>
      </c>
      <c r="C107" s="1">
        <f t="shared" ref="C107:C114" si="69">$C$5*B107/($C$3^2*$C$4)</f>
        <v>17.680493359865469</v>
      </c>
      <c r="D107">
        <f t="shared" ref="D107:D114" si="70">C107*60</f>
        <v>1060.8296015919282</v>
      </c>
      <c r="E107" s="1">
        <f t="shared" ref="E107:E114" si="71">2*PI()*C107</f>
        <v>111.08981610239296</v>
      </c>
      <c r="G107" s="11">
        <v>2.39818008595108</v>
      </c>
      <c r="H107" s="1">
        <f t="shared" si="67"/>
        <v>266.41338472872644</v>
      </c>
      <c r="I107" s="1">
        <f t="shared" si="68"/>
        <v>1.896471115117101</v>
      </c>
    </row>
    <row r="108">
      <c r="B108">
        <v>400000</v>
      </c>
      <c r="C108" s="1">
        <f t="shared" si="69"/>
        <v>23.573991146487295</v>
      </c>
      <c r="D108">
        <f t="shared" si="70"/>
        <v>1414.4394687892377</v>
      </c>
      <c r="E108" s="1">
        <f t="shared" si="71"/>
        <v>148.11975480319063</v>
      </c>
      <c r="G108" s="11">
        <v>4.2697879888247101</v>
      </c>
      <c r="H108" s="1">
        <f t="shared" si="67"/>
        <v>632.43994996632455</v>
      </c>
      <c r="I108" s="1">
        <f t="shared" si="68"/>
        <v>1.8992987308180467</v>
      </c>
    </row>
    <row r="109">
      <c r="B109">
        <v>500000</v>
      </c>
      <c r="C109" s="1">
        <f t="shared" si="69"/>
        <v>29.467488933109117</v>
      </c>
      <c r="D109">
        <f t="shared" si="70"/>
        <v>1768.049335986547</v>
      </c>
      <c r="E109" s="1">
        <f t="shared" si="71"/>
        <v>185.14969350398826</v>
      </c>
      <c r="G109" s="11">
        <v>6.4881758384954598</v>
      </c>
      <c r="H109" s="1">
        <f t="shared" si="67"/>
        <v>1201.2837678974165</v>
      </c>
      <c r="I109" s="1">
        <f t="shared" si="68"/>
        <v>1.8470963587148195</v>
      </c>
    </row>
    <row r="110">
      <c r="B110">
        <v>600000</v>
      </c>
      <c r="C110" s="1">
        <f t="shared" si="69"/>
        <v>35.360986719730938</v>
      </c>
      <c r="D110">
        <f t="shared" si="70"/>
        <v>2121.6592031838563</v>
      </c>
      <c r="E110" s="1">
        <f t="shared" si="71"/>
        <v>222.17963220478592</v>
      </c>
      <c r="G110" s="11">
        <v>9.1509908046729294</v>
      </c>
      <c r="H110" s="1">
        <f t="shared" si="67"/>
        <v>2033.1637712916095</v>
      </c>
      <c r="I110" s="1">
        <f t="shared" si="68"/>
        <v>1.8091416317555082</v>
      </c>
    </row>
    <row r="111">
      <c r="B111">
        <v>700000</v>
      </c>
      <c r="C111" s="1">
        <f t="shared" si="69"/>
        <v>41.254484506352767</v>
      </c>
      <c r="D111">
        <f t="shared" si="70"/>
        <v>2475.2690703811659</v>
      </c>
      <c r="E111" s="1">
        <f t="shared" si="71"/>
        <v>259.20957090558358</v>
      </c>
      <c r="G111" s="11">
        <v>12.4081367241784</v>
      </c>
      <c r="H111" s="1">
        <f t="shared" si="67"/>
        <v>3216.3077960120963</v>
      </c>
      <c r="I111" s="1">
        <f t="shared" si="68"/>
        <v>1.8022599826811609</v>
      </c>
    </row>
    <row r="112">
      <c r="B112">
        <v>800000</v>
      </c>
      <c r="C112" s="1">
        <f t="shared" si="69"/>
        <v>47.147982292974589</v>
      </c>
      <c r="D112">
        <f t="shared" si="70"/>
        <v>2828.8789375784754</v>
      </c>
      <c r="E112" s="1">
        <f t="shared" si="71"/>
        <v>296.23950960638126</v>
      </c>
      <c r="G112" s="11">
        <v>16.344041321358802</v>
      </c>
      <c r="H112" s="1">
        <f t="shared" si="67"/>
        <v>4841.7507860257629</v>
      </c>
      <c r="I112" s="1">
        <f t="shared" si="68"/>
        <v>1.8175502518708824</v>
      </c>
    </row>
    <row r="113">
      <c r="B113">
        <v>900000</v>
      </c>
      <c r="C113" s="1">
        <f t="shared" si="69"/>
        <v>53.041480079596411</v>
      </c>
      <c r="D113">
        <f t="shared" si="70"/>
        <v>3182.4888047757845</v>
      </c>
      <c r="E113" s="1">
        <f t="shared" si="71"/>
        <v>333.26944830717889</v>
      </c>
      <c r="G113" s="11">
        <v>20.517120963468699</v>
      </c>
      <c r="H113" s="1">
        <f t="shared" si="67"/>
        <v>6837.7295843468683</v>
      </c>
      <c r="I113" s="1">
        <f t="shared" si="68"/>
        <v>1.8027618109491366</v>
      </c>
    </row>
    <row r="114">
      <c r="B114">
        <v>1000000</v>
      </c>
      <c r="C114" s="1">
        <f t="shared" si="69"/>
        <v>58.934977866218233</v>
      </c>
      <c r="D114">
        <f t="shared" si="70"/>
        <v>3536.098671973094</v>
      </c>
      <c r="E114" s="1">
        <f t="shared" si="71"/>
        <v>370.29938700797652</v>
      </c>
      <c r="G114" s="11">
        <v>25.616799730861999</v>
      </c>
      <c r="H114" s="1">
        <f t="shared" si="67"/>
        <v>9485.8852374442959</v>
      </c>
      <c r="I114" s="1">
        <f t="shared" si="68"/>
        <v>1.8231895482881291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="130" workbookViewId="0">
      <selection activeCell="O52" activeCellId="0" sqref="O52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2.109375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0.1206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B10">
        <v>1.1599999999999999</v>
      </c>
      <c r="C10">
        <v>0.20999999999999999</v>
      </c>
      <c r="D10">
        <v>0.23400000000000001</v>
      </c>
      <c r="E10">
        <v>53.700000000000003</v>
      </c>
      <c r="G10">
        <f t="shared" ref="G10:G33" si="72">E10/60</f>
        <v>0.89500000000000002</v>
      </c>
      <c r="H10">
        <f t="shared" ref="H10:H33" si="73">2*PI()*G10</f>
        <v>5.6234508499257299</v>
      </c>
      <c r="I10">
        <f t="shared" ref="I10:I33" si="74">$C$2*C10</f>
        <v>0.018858</v>
      </c>
      <c r="J10">
        <f t="shared" ref="J10:J33" si="75">I10*H10</f>
        <v>0.10604703612789941</v>
      </c>
      <c r="K10">
        <f t="shared" ref="K10:K33" si="76">B10*C10</f>
        <v>0.24359999999999998</v>
      </c>
      <c r="L10" s="24">
        <f t="shared" ref="L10:L33" si="77">J10/D10*100</f>
        <v>45.319246208504019</v>
      </c>
      <c r="N10" s="1">
        <f t="shared" ref="N10:N33" si="78">G10*($C$3)^2*$C$4/$C$5</f>
        <v>15186.227812482433</v>
      </c>
      <c r="O10">
        <f t="shared" ref="O10:O33" si="79">D10/(G10^3*$C$3^5*$C$4)</f>
        <v>12.84162791511838</v>
      </c>
      <c r="P10">
        <f t="shared" ref="P10:P33" si="80">K10/(G10^3*$C$3^5*$C$4)</f>
        <v>13.368463932148876</v>
      </c>
      <c r="Q10">
        <f t="shared" ref="Q10:Q33" si="81">J10/(G10^3*$C$3^5*$C$4)</f>
        <v>5.8197289720324799</v>
      </c>
      <c r="S10">
        <f t="shared" ref="S10:S32" si="82">J10*0.7</f>
        <v>0.074232925289529586</v>
      </c>
      <c r="T10">
        <f t="shared" ref="T10:T32" si="83">Q10*0.7</f>
        <v>4.0738102804227356</v>
      </c>
    </row>
    <row r="11">
      <c r="B11">
        <v>2.02</v>
      </c>
      <c r="C11">
        <v>0.36799999999999999</v>
      </c>
      <c r="D11">
        <v>0.74199999999999999</v>
      </c>
      <c r="E11">
        <v>89.599999999999994</v>
      </c>
      <c r="G11">
        <f t="shared" si="72"/>
        <v>1.4933333333333332</v>
      </c>
      <c r="H11">
        <f t="shared" si="73"/>
        <v>9.3828900587215145</v>
      </c>
      <c r="I11">
        <f t="shared" si="74"/>
        <v>0.033046400000000004</v>
      </c>
      <c r="J11">
        <f t="shared" si="75"/>
        <v>0.31007073803653468</v>
      </c>
      <c r="K11">
        <f t="shared" si="76"/>
        <v>0.74336000000000002</v>
      </c>
      <c r="L11" s="24">
        <f t="shared" si="77"/>
        <v>41.788509169344294</v>
      </c>
      <c r="N11" s="1">
        <f t="shared" si="78"/>
        <v>25338.659441311469</v>
      </c>
      <c r="O11">
        <f t="shared" si="79"/>
        <v>8.766110849459599</v>
      </c>
      <c r="P11">
        <f t="shared" si="80"/>
        <v>8.7821781146284206</v>
      </c>
      <c r="Q11">
        <f t="shared" si="81"/>
        <v>3.66322703612131</v>
      </c>
      <c r="S11">
        <f t="shared" si="82"/>
        <v>0.21704951662557426</v>
      </c>
      <c r="T11">
        <f t="shared" si="83"/>
        <v>2.5642589252849168</v>
      </c>
    </row>
    <row r="12">
      <c r="B12">
        <v>3.0899999999999999</v>
      </c>
      <c r="C12">
        <v>0.58799999999999997</v>
      </c>
      <c r="D12">
        <v>1.8160000000000001</v>
      </c>
      <c r="E12">
        <v>122.59999999999999</v>
      </c>
      <c r="G12">
        <f t="shared" si="72"/>
        <v>2.0433333333333334</v>
      </c>
      <c r="H12">
        <f t="shared" si="73"/>
        <v>12.838641977670289</v>
      </c>
      <c r="I12">
        <f t="shared" si="74"/>
        <v>0.052802399999999999</v>
      </c>
      <c r="J12">
        <f t="shared" si="75"/>
        <v>0.67791110916173769</v>
      </c>
      <c r="K12">
        <f t="shared" si="76"/>
        <v>1.8169199999999999</v>
      </c>
      <c r="L12" s="24">
        <f t="shared" si="77"/>
        <v>37.329906892166171</v>
      </c>
      <c r="N12" s="1">
        <f t="shared" si="78"/>
        <v>34670.978208758774</v>
      </c>
      <c r="O12">
        <f t="shared" si="79"/>
        <v>8.3747435197398872</v>
      </c>
      <c r="P12">
        <f t="shared" si="80"/>
        <v>8.378986231214645</v>
      </c>
      <c r="Q12">
        <f t="shared" si="81"/>
        <v>3.1262839583766198</v>
      </c>
      <c r="S12">
        <f t="shared" si="82"/>
        <v>0.47453777641321637</v>
      </c>
      <c r="T12">
        <f t="shared" si="83"/>
        <v>2.1883987708636337</v>
      </c>
    </row>
    <row r="13">
      <c r="B13">
        <v>4.0599999999999996</v>
      </c>
      <c r="C13">
        <v>0.81999999999999995</v>
      </c>
      <c r="D13">
        <v>3.3260000000000001</v>
      </c>
      <c r="E13">
        <v>149.5</v>
      </c>
      <c r="G13">
        <f t="shared" si="72"/>
        <v>2.4916666666666667</v>
      </c>
      <c r="H13">
        <f t="shared" si="73"/>
        <v>15.655603390389135</v>
      </c>
      <c r="I13">
        <f t="shared" si="74"/>
        <v>0.073635999999999993</v>
      </c>
      <c r="J13">
        <f t="shared" si="75"/>
        <v>1.1528160112546944</v>
      </c>
      <c r="K13">
        <f t="shared" si="76"/>
        <v>3.3291999999999993</v>
      </c>
      <c r="L13" s="24">
        <f t="shared" si="77"/>
        <v>34.660733952335967</v>
      </c>
      <c r="N13" s="1">
        <f t="shared" si="78"/>
        <v>42278.231991920373</v>
      </c>
      <c r="O13">
        <f t="shared" si="79"/>
        <v>8.4591309633988612</v>
      </c>
      <c r="P13">
        <f t="shared" si="80"/>
        <v>8.467269634199484</v>
      </c>
      <c r="Q13">
        <f t="shared" si="81"/>
        <v>2.9319968779033543</v>
      </c>
      <c r="S13">
        <f t="shared" si="82"/>
        <v>0.80697120787828602</v>
      </c>
      <c r="T13">
        <f t="shared" si="83"/>
        <v>2.0523978145323478</v>
      </c>
    </row>
    <row r="14">
      <c r="B14">
        <v>5</v>
      </c>
      <c r="C14">
        <v>1.0349999999999999</v>
      </c>
      <c r="D14">
        <v>5.1909999999999998</v>
      </c>
      <c r="E14">
        <v>170</v>
      </c>
      <c r="G14">
        <f t="shared" si="72"/>
        <v>2.8333333333333335</v>
      </c>
      <c r="H14">
        <f t="shared" si="73"/>
        <v>17.802358370342162</v>
      </c>
      <c r="I14">
        <f t="shared" si="74"/>
        <v>0.092942999999999998</v>
      </c>
      <c r="J14">
        <f t="shared" si="75"/>
        <v>1.6546045940147116</v>
      </c>
      <c r="K14">
        <f t="shared" si="76"/>
        <v>5.1749999999999998</v>
      </c>
      <c r="L14" s="24">
        <f t="shared" si="77"/>
        <v>31.874486496141625</v>
      </c>
      <c r="N14" s="1">
        <f t="shared" si="78"/>
        <v>48075.581529274001</v>
      </c>
      <c r="O14">
        <f t="shared" si="79"/>
        <v>8.9790697780230637</v>
      </c>
      <c r="P14">
        <f t="shared" si="80"/>
        <v>8.951393970577799</v>
      </c>
      <c r="Q14">
        <f t="shared" si="81"/>
        <v>2.862032383875095</v>
      </c>
      <c r="S14">
        <f t="shared" si="82"/>
        <v>1.1582232158102981</v>
      </c>
      <c r="T14">
        <f t="shared" si="83"/>
        <v>2.0034226687125662</v>
      </c>
    </row>
    <row r="15">
      <c r="B15">
        <v>6.0899999999999999</v>
      </c>
      <c r="C15">
        <v>1.3260000000000001</v>
      </c>
      <c r="D15">
        <v>8.1910000000000007</v>
      </c>
      <c r="E15">
        <v>193.5</v>
      </c>
      <c r="G15">
        <f t="shared" si="72"/>
        <v>3.2250000000000001</v>
      </c>
      <c r="H15">
        <f t="shared" si="73"/>
        <v>20.263272615654166</v>
      </c>
      <c r="I15">
        <f t="shared" si="74"/>
        <v>0.11907480000000001</v>
      </c>
      <c r="J15">
        <f t="shared" si="75"/>
        <v>2.4128451340544967</v>
      </c>
      <c r="K15">
        <f t="shared" si="76"/>
        <v>8.0753400000000006</v>
      </c>
      <c r="L15" s="24">
        <f t="shared" si="77"/>
        <v>29.457271811189067</v>
      </c>
      <c r="N15" s="1">
        <f t="shared" si="78"/>
        <v>54721.323681850103</v>
      </c>
      <c r="O15">
        <f t="shared" si="79"/>
        <v>9.6077368540023098</v>
      </c>
      <c r="P15">
        <f t="shared" si="80"/>
        <v>9.4720719968989151</v>
      </c>
      <c r="Q15">
        <f t="shared" si="81"/>
        <v>2.8301771599872456</v>
      </c>
      <c r="S15">
        <f t="shared" si="82"/>
        <v>1.6889915938381477</v>
      </c>
      <c r="T15">
        <f t="shared" si="83"/>
        <v>1.9811240119910718</v>
      </c>
    </row>
    <row r="16">
      <c r="B16">
        <v>7.0199999999999996</v>
      </c>
      <c r="C16">
        <v>1.5580000000000001</v>
      </c>
      <c r="D16">
        <v>10.949999999999999</v>
      </c>
      <c r="E16">
        <v>209.80000000000001</v>
      </c>
      <c r="G16">
        <f t="shared" si="72"/>
        <v>3.496666666666667</v>
      </c>
      <c r="H16">
        <f t="shared" si="73"/>
        <v>21.970204624104621</v>
      </c>
      <c r="I16">
        <f t="shared" si="74"/>
        <v>0.13990840000000002</v>
      </c>
      <c r="J16">
        <f t="shared" si="75"/>
        <v>3.0738161766310794</v>
      </c>
      <c r="K16">
        <f t="shared" si="76"/>
        <v>10.93716</v>
      </c>
      <c r="L16" s="24">
        <f t="shared" si="77"/>
        <v>28.071380608503009</v>
      </c>
      <c r="N16" s="1">
        <f t="shared" si="78"/>
        <v>59330.923557892267</v>
      </c>
      <c r="O16">
        <f t="shared" si="79"/>
        <v>10.076848968450534</v>
      </c>
      <c r="P16">
        <f t="shared" si="80"/>
        <v>10.065032827742325</v>
      </c>
      <c r="Q16">
        <f t="shared" si="81"/>
        <v>2.8287106272777587</v>
      </c>
      <c r="S16">
        <f t="shared" si="82"/>
        <v>2.1516713236417555</v>
      </c>
      <c r="T16">
        <f t="shared" si="83"/>
        <v>1.980097439094431</v>
      </c>
    </row>
    <row r="17">
      <c r="B17">
        <v>8.0500000000000007</v>
      </c>
      <c r="C17">
        <v>1.3260000000000001</v>
      </c>
      <c r="D17">
        <v>14.67</v>
      </c>
      <c r="E17">
        <v>228.30000000000001</v>
      </c>
      <c r="G17">
        <f t="shared" si="72"/>
        <v>3.8050000000000002</v>
      </c>
      <c r="H17">
        <f t="shared" si="73"/>
        <v>23.907520093818327</v>
      </c>
      <c r="I17">
        <f t="shared" si="74"/>
        <v>0.11907480000000001</v>
      </c>
      <c r="J17">
        <f t="shared" si="75"/>
        <v>2.846783173667399</v>
      </c>
      <c r="K17">
        <f t="shared" si="76"/>
        <v>10.674300000000002</v>
      </c>
      <c r="L17" s="24">
        <f t="shared" si="77"/>
        <v>19.405474939791404</v>
      </c>
      <c r="N17" s="1">
        <f t="shared" si="78"/>
        <v>64562.678018430903</v>
      </c>
      <c r="O17">
        <f t="shared" si="79"/>
        <v>10.477060727356958</v>
      </c>
      <c r="P17">
        <f t="shared" si="80"/>
        <v>7.6234007717809407</v>
      </c>
      <c r="Q17">
        <f t="shared" si="81"/>
        <v>2.0331233938739817</v>
      </c>
      <c r="S17">
        <f t="shared" si="82"/>
        <v>1.9927482215671792</v>
      </c>
      <c r="T17">
        <f t="shared" si="83"/>
        <v>1.4231863757117871</v>
      </c>
    </row>
    <row r="18">
      <c r="B18">
        <v>9.0999999999999996</v>
      </c>
      <c r="C18">
        <v>2.5579999999999998</v>
      </c>
      <c r="D18">
        <v>19.100000000000001</v>
      </c>
      <c r="E18">
        <v>248.19999999999999</v>
      </c>
      <c r="G18">
        <f t="shared" si="72"/>
        <v>4.1366666666666667</v>
      </c>
      <c r="H18">
        <f t="shared" si="73"/>
        <v>25.991443220699555</v>
      </c>
      <c r="I18">
        <f t="shared" si="74"/>
        <v>0.22970840000000001</v>
      </c>
      <c r="J18">
        <f t="shared" si="75"/>
        <v>5.970452835917742</v>
      </c>
      <c r="K18">
        <f t="shared" si="76"/>
        <v>23.277799999999999</v>
      </c>
      <c r="L18" s="24">
        <f t="shared" si="77"/>
        <v>31.258915371297075</v>
      </c>
      <c r="N18" s="1">
        <f t="shared" si="78"/>
        <v>70190.34903274005</v>
      </c>
      <c r="O18">
        <f t="shared" si="79"/>
        <v>10.615858412930777</v>
      </c>
      <c r="P18">
        <f t="shared" si="80"/>
        <v>12.937896804425131</v>
      </c>
      <c r="Q18">
        <f t="shared" si="81"/>
        <v>3.3184021972347524</v>
      </c>
      <c r="S18">
        <f t="shared" si="82"/>
        <v>4.1793169851424192</v>
      </c>
      <c r="T18">
        <f t="shared" si="83"/>
        <v>2.3228815380643266</v>
      </c>
    </row>
    <row r="19">
      <c r="B19">
        <v>10.029999999999999</v>
      </c>
      <c r="C19">
        <v>2.2599999999999998</v>
      </c>
      <c r="D19">
        <v>22.690000000000001</v>
      </c>
      <c r="E19">
        <v>256.10000000000002</v>
      </c>
      <c r="G19">
        <f t="shared" si="72"/>
        <v>4.2683333333333335</v>
      </c>
      <c r="H19">
        <f t="shared" si="73"/>
        <v>26.818729286144869</v>
      </c>
      <c r="I19">
        <f t="shared" si="74"/>
        <v>0.20294799999999999</v>
      </c>
      <c r="J19">
        <f t="shared" si="75"/>
        <v>5.4428074711645289</v>
      </c>
      <c r="K19">
        <f t="shared" si="76"/>
        <v>22.667799999999996</v>
      </c>
      <c r="L19" s="24">
        <f t="shared" si="77"/>
        <v>23.987692689134104</v>
      </c>
      <c r="N19" s="1">
        <f t="shared" si="78"/>
        <v>72424.449586159244</v>
      </c>
      <c r="O19">
        <f t="shared" si="79"/>
        <v>11.479760889526682</v>
      </c>
      <c r="P19">
        <f t="shared" si="80"/>
        <v>11.468529038854689</v>
      </c>
      <c r="Q19">
        <f t="shared" si="81"/>
        <v>2.7537297636270681</v>
      </c>
      <c r="S19">
        <f t="shared" si="82"/>
        <v>3.8099652298151701</v>
      </c>
      <c r="T19">
        <f t="shared" si="83"/>
        <v>1.9276108345389475</v>
      </c>
    </row>
    <row r="20">
      <c r="B20">
        <v>11.07</v>
      </c>
      <c r="C20">
        <v>2.504</v>
      </c>
      <c r="D20">
        <v>27.719999999999999</v>
      </c>
      <c r="E20">
        <v>271.80000000000001</v>
      </c>
      <c r="G20">
        <f t="shared" si="72"/>
        <v>4.5300000000000002</v>
      </c>
      <c r="H20">
        <f t="shared" si="73"/>
        <v>28.462829441523528</v>
      </c>
      <c r="I20">
        <f t="shared" si="74"/>
        <v>0.22485920000000001</v>
      </c>
      <c r="J20">
        <f t="shared" si="75"/>
        <v>6.4001290579574279</v>
      </c>
      <c r="K20">
        <f t="shared" si="76"/>
        <v>27.719280000000001</v>
      </c>
      <c r="L20" s="24">
        <f t="shared" si="77"/>
        <v>23.088488665070088</v>
      </c>
      <c r="N20" s="1">
        <f t="shared" si="78"/>
        <v>76864.370939156899</v>
      </c>
      <c r="O20">
        <f t="shared" si="79"/>
        <v>11.731997197414646</v>
      </c>
      <c r="P20">
        <f t="shared" si="80"/>
        <v>11.731692470214714</v>
      </c>
      <c r="Q20">
        <f t="shared" si="81"/>
        <v>2.7087408431114208</v>
      </c>
      <c r="S20">
        <f t="shared" si="82"/>
        <v>4.4800903405701993</v>
      </c>
      <c r="T20">
        <f t="shared" si="83"/>
        <v>1.8961185901779944</v>
      </c>
    </row>
    <row r="21">
      <c r="B21">
        <v>12.029999999999999</v>
      </c>
      <c r="C21">
        <v>2.7229999999999999</v>
      </c>
      <c r="D21">
        <v>32.780000000000001</v>
      </c>
      <c r="E21">
        <v>279.80000000000001</v>
      </c>
      <c r="G21">
        <f t="shared" si="72"/>
        <v>4.6633333333333331</v>
      </c>
      <c r="H21">
        <f t="shared" si="73"/>
        <v>29.300587482480804</v>
      </c>
      <c r="I21">
        <f t="shared" si="74"/>
        <v>0.2445254</v>
      </c>
      <c r="J21">
        <f t="shared" si="75"/>
        <v>7.1647378743886119</v>
      </c>
      <c r="K21">
        <f t="shared" si="76"/>
        <v>32.757689999999997</v>
      </c>
      <c r="L21" s="24">
        <f t="shared" si="77"/>
        <v>21.857040495389295</v>
      </c>
      <c r="N21" s="1">
        <f t="shared" si="78"/>
        <v>79126.751246416854</v>
      </c>
      <c r="O21">
        <f t="shared" si="79"/>
        <v>12.71724097218476</v>
      </c>
      <c r="P21">
        <f t="shared" si="80"/>
        <v>12.708585644360188</v>
      </c>
      <c r="Q21">
        <f t="shared" si="81"/>
        <v>2.7796125091866624</v>
      </c>
      <c r="S21">
        <f t="shared" si="82"/>
        <v>5.0153165120720278</v>
      </c>
      <c r="T21">
        <f t="shared" si="83"/>
        <v>1.9457287564306636</v>
      </c>
    </row>
    <row r="22">
      <c r="B22">
        <v>13</v>
      </c>
      <c r="C22">
        <v>2.8940000000000001</v>
      </c>
      <c r="D22">
        <v>37.640000000000001</v>
      </c>
      <c r="E22">
        <v>288.80000000000001</v>
      </c>
      <c r="G22">
        <f t="shared" si="72"/>
        <v>4.8133333333333335</v>
      </c>
      <c r="H22">
        <f t="shared" si="73"/>
        <v>30.243065278557744</v>
      </c>
      <c r="I22">
        <f t="shared" si="74"/>
        <v>0.25988120000000003</v>
      </c>
      <c r="J22">
        <f t="shared" si="75"/>
        <v>7.8596040962699218</v>
      </c>
      <c r="K22">
        <f t="shared" si="76"/>
        <v>37.622</v>
      </c>
      <c r="L22" s="24">
        <f t="shared" si="77"/>
        <v>20.880988566073118</v>
      </c>
      <c r="N22" s="1">
        <f t="shared" si="78"/>
        <v>81671.929092084305</v>
      </c>
      <c r="O22">
        <f t="shared" si="79"/>
        <v>13.279604164605223</v>
      </c>
      <c r="P22">
        <f t="shared" si="80"/>
        <v>13.273253663144997</v>
      </c>
      <c r="Q22">
        <f t="shared" si="81"/>
        <v>2.7729126272309861</v>
      </c>
      <c r="S22">
        <f t="shared" si="82"/>
        <v>5.5017228673889447</v>
      </c>
      <c r="T22">
        <f t="shared" si="83"/>
        <v>1.9410388390616902</v>
      </c>
    </row>
    <row r="23">
      <c r="B23">
        <v>14.01</v>
      </c>
      <c r="C23">
        <v>3.1280000000000001</v>
      </c>
      <c r="D23">
        <v>43.840000000000003</v>
      </c>
      <c r="E23">
        <v>295.69999999999999</v>
      </c>
      <c r="G23">
        <f t="shared" si="72"/>
        <v>4.9283333333333328</v>
      </c>
      <c r="H23">
        <f t="shared" si="73"/>
        <v>30.96563158888339</v>
      </c>
      <c r="I23">
        <f t="shared" si="74"/>
        <v>0.28089440000000004</v>
      </c>
      <c r="J23">
        <f t="shared" si="75"/>
        <v>8.6980725057804484</v>
      </c>
      <c r="K23">
        <f t="shared" si="76"/>
        <v>43.823280000000004</v>
      </c>
      <c r="L23" s="24">
        <f t="shared" si="77"/>
        <v>19.840493854426203</v>
      </c>
      <c r="N23" s="1">
        <f t="shared" si="78"/>
        <v>83623.232107095988</v>
      </c>
      <c r="O23">
        <f t="shared" si="79"/>
        <v>14.409325557373394</v>
      </c>
      <c r="P23">
        <f t="shared" si="80"/>
        <v>14.403830029925418</v>
      </c>
      <c r="Q23">
        <f t="shared" si="81"/>
        <v>2.858881351674933</v>
      </c>
      <c r="S23">
        <f t="shared" si="82"/>
        <v>6.0886507540463137</v>
      </c>
      <c r="T23">
        <f t="shared" si="83"/>
        <v>2.0012169461724532</v>
      </c>
    </row>
    <row r="24">
      <c r="B24">
        <v>15.01</v>
      </c>
      <c r="C24">
        <v>3.2650000000000001</v>
      </c>
      <c r="D24">
        <v>49.049999999999997</v>
      </c>
      <c r="E24">
        <v>270</v>
      </c>
      <c r="G24">
        <f t="shared" si="72"/>
        <v>4.5</v>
      </c>
      <c r="H24">
        <f t="shared" si="73"/>
        <v>28.274333882308138</v>
      </c>
      <c r="I24">
        <f t="shared" si="74"/>
        <v>0.29319700000000004</v>
      </c>
      <c r="J24">
        <f t="shared" si="75"/>
        <v>8.2899498712910997</v>
      </c>
      <c r="K24">
        <f t="shared" si="76"/>
        <v>49.007649999999998</v>
      </c>
      <c r="L24" s="24">
        <f t="shared" si="77"/>
        <v>16.901019105588379</v>
      </c>
      <c r="N24" s="1">
        <f t="shared" si="78"/>
        <v>76355.3353700234</v>
      </c>
      <c r="O24">
        <f t="shared" si="79"/>
        <v>21.177505395041461</v>
      </c>
      <c r="P24">
        <f t="shared" si="80"/>
        <v>21.159220637580095</v>
      </c>
      <c r="Q24">
        <f t="shared" si="81"/>
        <v>3.579214232902967</v>
      </c>
      <c r="S24">
        <f t="shared" si="82"/>
        <v>5.8029649099037695</v>
      </c>
      <c r="T24">
        <f t="shared" si="83"/>
        <v>2.5054499630320768</v>
      </c>
    </row>
    <row r="25">
      <c r="B25">
        <v>16.050000000000001</v>
      </c>
      <c r="C25">
        <v>3.4300000000000002</v>
      </c>
      <c r="D25">
        <v>55.060000000000002</v>
      </c>
      <c r="E25">
        <v>312.5</v>
      </c>
      <c r="G25">
        <f t="shared" si="72"/>
        <v>5.208333333333333</v>
      </c>
      <c r="H25">
        <f t="shared" si="73"/>
        <v>32.724923474893679</v>
      </c>
      <c r="I25">
        <f t="shared" si="74"/>
        <v>0.30801400000000001</v>
      </c>
      <c r="J25">
        <f t="shared" si="75"/>
        <v>10.079734579195902</v>
      </c>
      <c r="K25">
        <f t="shared" si="76"/>
        <v>55.051500000000004</v>
      </c>
      <c r="L25" s="24">
        <f t="shared" si="77"/>
        <v>18.306819068644938</v>
      </c>
      <c r="N25" s="1">
        <f t="shared" si="78"/>
        <v>88374.2307523419</v>
      </c>
      <c r="O25">
        <f t="shared" si="79"/>
        <v>15.332508842682198</v>
      </c>
      <c r="P25">
        <f t="shared" si="80"/>
        <v>15.330141855301836</v>
      </c>
      <c r="Q25">
        <f t="shared" si="81"/>
        <v>2.8068946525138156</v>
      </c>
      <c r="S25">
        <f t="shared" si="82"/>
        <v>7.0558142054371311</v>
      </c>
      <c r="T25">
        <f t="shared" si="83"/>
        <v>1.9648262567596708</v>
      </c>
    </row>
    <row r="26">
      <c r="B26">
        <v>17.050000000000001</v>
      </c>
      <c r="C26">
        <v>3.5870000000000002</v>
      </c>
      <c r="D26">
        <v>61.170000000000002</v>
      </c>
      <c r="E26">
        <v>319.19999999999999</v>
      </c>
      <c r="G26">
        <f t="shared" si="72"/>
        <v>5.3199999999999994</v>
      </c>
      <c r="H26">
        <f t="shared" si="73"/>
        <v>33.426545834195394</v>
      </c>
      <c r="I26">
        <f t="shared" si="74"/>
        <v>0.32211260000000003</v>
      </c>
      <c r="J26">
        <f t="shared" si="75"/>
        <v>10.767111587671849</v>
      </c>
      <c r="K26">
        <f t="shared" si="76"/>
        <v>61.158350000000006</v>
      </c>
      <c r="L26" s="24">
        <f t="shared" si="77"/>
        <v>17.601947993578303</v>
      </c>
      <c r="N26" s="1">
        <f t="shared" si="78"/>
        <v>90268.974259672104</v>
      </c>
      <c r="O26">
        <f t="shared" si="79"/>
        <v>15.983685081252478</v>
      </c>
      <c r="P26">
        <f t="shared" si="80"/>
        <v>15.980640943093308</v>
      </c>
      <c r="Q26">
        <f t="shared" si="81"/>
        <v>2.8134399354593955</v>
      </c>
      <c r="S26">
        <f t="shared" si="82"/>
        <v>7.5369781113702938</v>
      </c>
      <c r="T26">
        <f t="shared" si="83"/>
        <v>1.9694079548215768</v>
      </c>
    </row>
    <row r="27">
      <c r="B27">
        <v>18.010000000000002</v>
      </c>
      <c r="C27">
        <v>3.726</v>
      </c>
      <c r="D27">
        <v>67.150000000000006</v>
      </c>
      <c r="E27">
        <v>323.69999999999999</v>
      </c>
      <c r="G27">
        <f t="shared" si="72"/>
        <v>5.3949999999999996</v>
      </c>
      <c r="H27">
        <f t="shared" si="73"/>
        <v>33.897784732233866</v>
      </c>
      <c r="I27">
        <f t="shared" si="74"/>
        <v>0.33459480000000003</v>
      </c>
      <c r="J27">
        <f t="shared" si="75"/>
        <v>11.342022502924845</v>
      </c>
      <c r="K27">
        <f t="shared" si="76"/>
        <v>67.105260000000001</v>
      </c>
      <c r="L27" s="24">
        <f t="shared" si="77"/>
        <v>16.890577070625231</v>
      </c>
      <c r="N27" s="1">
        <f t="shared" si="78"/>
        <v>91541.563182505837</v>
      </c>
      <c r="O27">
        <f t="shared" si="79"/>
        <v>16.824609794121336</v>
      </c>
      <c r="P27">
        <f t="shared" si="80"/>
        <v>16.813400068995659</v>
      </c>
      <c r="Q27">
        <f t="shared" si="81"/>
        <v>2.8417736841080252</v>
      </c>
      <c r="S27">
        <f t="shared" si="82"/>
        <v>7.9394157520473909</v>
      </c>
      <c r="T27">
        <f t="shared" si="83"/>
        <v>1.9892415788756175</v>
      </c>
    </row>
    <row r="28">
      <c r="B28">
        <v>19.010000000000002</v>
      </c>
      <c r="C28">
        <v>3.8450000000000002</v>
      </c>
      <c r="D28">
        <v>73.109999999999999</v>
      </c>
      <c r="E28">
        <v>328.30000000000001</v>
      </c>
      <c r="G28">
        <f t="shared" si="72"/>
        <v>5.4716666666666667</v>
      </c>
      <c r="H28">
        <f t="shared" si="73"/>
        <v>34.3794956057843</v>
      </c>
      <c r="I28">
        <f t="shared" si="74"/>
        <v>0.34528100000000006</v>
      </c>
      <c r="J28">
        <f t="shared" si="75"/>
        <v>11.870586622260811</v>
      </c>
      <c r="K28">
        <f t="shared" si="76"/>
        <v>73.093450000000004</v>
      </c>
      <c r="L28" s="24">
        <f t="shared" si="77"/>
        <v>16.236611437916579</v>
      </c>
      <c r="N28" s="1">
        <f t="shared" si="78"/>
        <v>92842.431859180317</v>
      </c>
      <c r="O28">
        <f t="shared" si="79"/>
        <v>17.558653860494339</v>
      </c>
      <c r="P28">
        <f t="shared" si="80"/>
        <v>17.554679086572975</v>
      </c>
      <c r="Q28">
        <f t="shared" si="81"/>
        <v>2.8509304010572047</v>
      </c>
      <c r="S28">
        <f t="shared" si="82"/>
        <v>8.3094106355825677</v>
      </c>
      <c r="T28">
        <f t="shared" si="83"/>
        <v>1.9956512807400433</v>
      </c>
    </row>
    <row r="29">
      <c r="B29">
        <v>20.039999999999999</v>
      </c>
      <c r="C29">
        <v>3.9630000000000001</v>
      </c>
      <c r="D29">
        <v>79.430000000000007</v>
      </c>
      <c r="E29">
        <v>333.5</v>
      </c>
      <c r="G29">
        <f t="shared" si="72"/>
        <v>5.5583333333333336</v>
      </c>
      <c r="H29">
        <f t="shared" si="73"/>
        <v>34.924038332406532</v>
      </c>
      <c r="I29">
        <f t="shared" si="74"/>
        <v>0.35587740000000001</v>
      </c>
      <c r="J29">
        <f t="shared" si="75"/>
        <v>12.428675959237173</v>
      </c>
      <c r="K29">
        <f t="shared" si="76"/>
        <v>79.418520000000001</v>
      </c>
      <c r="L29" s="24">
        <f t="shared" si="77"/>
        <v>15.647332190906676</v>
      </c>
      <c r="N29" s="1">
        <f t="shared" si="78"/>
        <v>94312.979058899276</v>
      </c>
      <c r="O29">
        <f t="shared" si="79"/>
        <v>18.198019648468694</v>
      </c>
      <c r="P29">
        <f t="shared" si="80"/>
        <v>18.195389492789928</v>
      </c>
      <c r="Q29">
        <f t="shared" si="81"/>
        <v>2.8475045865623643</v>
      </c>
      <c r="S29">
        <f t="shared" si="82"/>
        <v>8.7000731714660215</v>
      </c>
      <c r="T29">
        <f t="shared" si="83"/>
        <v>1.9932532105936549</v>
      </c>
    </row>
    <row r="30">
      <c r="B30">
        <v>21.030000000000001</v>
      </c>
      <c r="C30">
        <v>4.0650000000000004</v>
      </c>
      <c r="D30">
        <v>85.459999999999994</v>
      </c>
      <c r="E30">
        <v>337.89999999999998</v>
      </c>
      <c r="G30">
        <f t="shared" si="72"/>
        <v>5.6316666666666659</v>
      </c>
      <c r="H30">
        <f t="shared" si="73"/>
        <v>35.384805254933035</v>
      </c>
      <c r="I30">
        <f t="shared" si="74"/>
        <v>0.36503700000000006</v>
      </c>
      <c r="J30">
        <f t="shared" si="75"/>
        <v>12.916763155844992</v>
      </c>
      <c r="K30">
        <f t="shared" si="76"/>
        <v>85.486950000000007</v>
      </c>
      <c r="L30" s="24">
        <f t="shared" si="77"/>
        <v>15.114396391112791</v>
      </c>
      <c r="N30" s="1">
        <f t="shared" si="78"/>
        <v>95557.288227892233</v>
      </c>
      <c r="O30">
        <f t="shared" si="79"/>
        <v>18.8245843190331</v>
      </c>
      <c r="P30">
        <f t="shared" si="80"/>
        <v>18.830520693329824</v>
      </c>
      <c r="Q30">
        <f t="shared" si="81"/>
        <v>2.8452222929579234</v>
      </c>
      <c r="S30">
        <f t="shared" si="82"/>
        <v>9.0417342090914943</v>
      </c>
      <c r="T30">
        <f t="shared" si="83"/>
        <v>1.9916556050705463</v>
      </c>
    </row>
    <row r="31">
      <c r="B31">
        <v>22.030000000000001</v>
      </c>
      <c r="C31">
        <v>4.0960000000000001</v>
      </c>
      <c r="D31">
        <v>90.209999999999994</v>
      </c>
      <c r="E31">
        <v>333.19999999999999</v>
      </c>
      <c r="G31">
        <f t="shared" si="72"/>
        <v>5.5533333333333328</v>
      </c>
      <c r="H31">
        <f t="shared" si="73"/>
        <v>34.892622405870632</v>
      </c>
      <c r="I31">
        <f t="shared" si="74"/>
        <v>0.3678208</v>
      </c>
      <c r="J31">
        <f t="shared" si="75"/>
        <v>12.834232287425261</v>
      </c>
      <c r="K31">
        <f t="shared" si="76"/>
        <v>90.234880000000004</v>
      </c>
      <c r="L31" s="24">
        <f t="shared" si="77"/>
        <v>14.227061620025786</v>
      </c>
      <c r="N31" s="1">
        <f t="shared" si="78"/>
        <v>94228.139797377022</v>
      </c>
      <c r="O31">
        <f t="shared" si="79"/>
        <v>20.723675649114782</v>
      </c>
      <c r="P31">
        <f t="shared" si="80"/>
        <v>20.729391257696424</v>
      </c>
      <c r="Q31">
        <f t="shared" si="81"/>
        <v>2.9483701045338386</v>
      </c>
      <c r="S31">
        <f t="shared" si="82"/>
        <v>8.9839626011976819</v>
      </c>
      <c r="T31">
        <f t="shared" si="83"/>
        <v>2.063859073173687</v>
      </c>
    </row>
    <row r="32">
      <c r="B32">
        <v>23.030000000000001</v>
      </c>
      <c r="C32">
        <v>4.1139999999999999</v>
      </c>
      <c r="D32">
        <v>94.780000000000001</v>
      </c>
      <c r="E32">
        <v>337.69999999999999</v>
      </c>
      <c r="G32">
        <f t="shared" si="72"/>
        <v>5.628333333333333</v>
      </c>
      <c r="H32">
        <f t="shared" si="73"/>
        <v>35.363861303909104</v>
      </c>
      <c r="I32">
        <f t="shared" si="74"/>
        <v>0.36943720000000002</v>
      </c>
      <c r="J32">
        <f t="shared" si="75"/>
        <v>13.064725901304529</v>
      </c>
      <c r="K32">
        <f t="shared" si="76"/>
        <v>94.745419999999996</v>
      </c>
      <c r="L32" s="24">
        <f t="shared" si="77"/>
        <v>13.784264508656394</v>
      </c>
      <c r="N32" s="1">
        <f t="shared" si="78"/>
        <v>95500.728720210755</v>
      </c>
      <c r="O32">
        <f t="shared" si="79"/>
        <v>20.914650147921691</v>
      </c>
      <c r="P32">
        <f t="shared" si="80"/>
        <v>20.907019544396526</v>
      </c>
      <c r="Q32">
        <f t="shared" si="81"/>
        <v>2.8829306974496216</v>
      </c>
      <c r="S32">
        <f t="shared" si="82"/>
        <v>9.1453081309131701</v>
      </c>
      <c r="T32">
        <f t="shared" si="83"/>
        <v>2.0180514882147351</v>
      </c>
    </row>
    <row r="33">
      <c r="B33">
        <v>23.829999999999998</v>
      </c>
      <c r="C33">
        <v>4.1900000000000004</v>
      </c>
      <c r="D33">
        <v>99.890000000000001</v>
      </c>
      <c r="E33">
        <v>338.30000000000001</v>
      </c>
      <c r="G33">
        <f t="shared" si="72"/>
        <v>5.6383333333333336</v>
      </c>
      <c r="H33">
        <f t="shared" si="73"/>
        <v>35.426693156980903</v>
      </c>
      <c r="I33">
        <f t="shared" si="74"/>
        <v>0.37626200000000004</v>
      </c>
      <c r="J33">
        <f t="shared" si="75"/>
        <v>13.32971842063195</v>
      </c>
      <c r="K33">
        <f t="shared" si="76"/>
        <v>99.847700000000003</v>
      </c>
      <c r="L33" s="24">
        <f t="shared" si="77"/>
        <v>13.344397257615325</v>
      </c>
      <c r="N33" s="1">
        <f t="shared" si="78"/>
        <v>95670.407243255264</v>
      </c>
      <c r="O33">
        <f t="shared" si="79"/>
        <v>21.925176672067455</v>
      </c>
      <c r="P33">
        <f t="shared" si="80"/>
        <v>21.915892109316147</v>
      </c>
      <c r="Q33">
        <f t="shared" si="81"/>
        <v>2.9257826745546849</v>
      </c>
    </row>
    <row r="58" s="21" customFormat="1">
      <c r="B58" s="22" t="s">
        <v>67</v>
      </c>
    </row>
    <row r="59">
      <c r="B59" s="23" t="s">
        <v>42</v>
      </c>
      <c r="C59" s="23" t="s">
        <v>21</v>
      </c>
      <c r="D59" s="23" t="s">
        <v>17</v>
      </c>
      <c r="E59" s="23" t="s">
        <v>59</v>
      </c>
      <c r="G59" s="25" t="s">
        <v>60</v>
      </c>
      <c r="H59" s="25" t="s">
        <v>23</v>
      </c>
      <c r="I59" s="25" t="s">
        <v>25</v>
      </c>
      <c r="J59" s="26" t="s">
        <v>70</v>
      </c>
      <c r="K59" s="26"/>
    </row>
    <row r="60">
      <c r="B60">
        <v>1</v>
      </c>
      <c r="C60" s="1">
        <f t="shared" ref="C60:C114" si="84">$C$5*B60/($C$3^2*$C$4)</f>
        <v>5.8934977866218238e-05</v>
      </c>
      <c r="D60">
        <f t="shared" ref="D60:D114" si="85">C60*60</f>
        <v>0.0035360986719730945</v>
      </c>
      <c r="E60" s="1">
        <f t="shared" ref="E60:E114" si="86">2*PI()*C60</f>
        <v>0.00037029938700797654</v>
      </c>
      <c r="G60" s="11">
        <v>0.000113771722439166</v>
      </c>
      <c r="H60" s="28">
        <f t="shared" ref="H60:H114" si="87">G60*E60</f>
        <v>4.2129599078064822e-08</v>
      </c>
      <c r="I60" s="28">
        <f t="shared" ref="I60:I114" si="88">H60/(C60^3*$C$3^5*$C$4)</f>
        <v>8097319.6270073503</v>
      </c>
      <c r="J60" s="26">
        <v>1</v>
      </c>
      <c r="K60" s="26"/>
    </row>
    <row r="61">
      <c r="B61">
        <v>2</v>
      </c>
      <c r="C61" s="1">
        <f t="shared" si="84"/>
        <v>0.00011786995573243648</v>
      </c>
      <c r="D61">
        <f t="shared" si="85"/>
        <v>0.0070721973439461889</v>
      </c>
      <c r="E61" s="1">
        <f t="shared" si="86"/>
        <v>0.00074059877401595308</v>
      </c>
      <c r="G61" s="11">
        <v>0.00011444887632758201</v>
      </c>
      <c r="H61" s="28">
        <f t="shared" si="87"/>
        <v>8.4760697495710666e-08</v>
      </c>
      <c r="I61" s="28">
        <f t="shared" si="88"/>
        <v>2036378.4442830046</v>
      </c>
      <c r="J61" s="26">
        <v>2</v>
      </c>
      <c r="K61" s="26"/>
    </row>
    <row r="62">
      <c r="B62">
        <v>3</v>
      </c>
      <c r="C62" s="1">
        <f t="shared" si="84"/>
        <v>0.00017680493359865471</v>
      </c>
      <c r="D62">
        <f t="shared" si="85"/>
        <v>0.010608296015919283</v>
      </c>
      <c r="E62" s="1">
        <f t="shared" si="86"/>
        <v>0.0011108981610239296</v>
      </c>
      <c r="G62" s="11">
        <v>0.00011578936057305</v>
      </c>
      <c r="H62" s="28">
        <f t="shared" si="87"/>
        <v>1.2863018772673793e-07</v>
      </c>
      <c r="I62" s="28">
        <f t="shared" si="88"/>
        <v>915657.58155973407</v>
      </c>
      <c r="J62" s="26">
        <v>3</v>
      </c>
      <c r="K62" s="26"/>
    </row>
    <row r="63">
      <c r="B63">
        <v>4</v>
      </c>
      <c r="C63" s="1">
        <f t="shared" si="84"/>
        <v>0.00023573991146487295</v>
      </c>
      <c r="D63">
        <f t="shared" si="85"/>
        <v>0.014144394687892378</v>
      </c>
      <c r="E63" s="1">
        <f t="shared" si="86"/>
        <v>0.0014811975480319062</v>
      </c>
      <c r="G63" s="11">
        <v>0.00011566337404335301</v>
      </c>
      <c r="H63" s="28">
        <f t="shared" si="87"/>
        <v>1.713203060301117e-07</v>
      </c>
      <c r="I63" s="28">
        <f t="shared" si="88"/>
        <v>514496.97291209456</v>
      </c>
      <c r="J63" s="26">
        <v>4</v>
      </c>
      <c r="K63" s="26"/>
    </row>
    <row r="64">
      <c r="B64">
        <v>5</v>
      </c>
      <c r="C64" s="1">
        <f t="shared" si="84"/>
        <v>0.00029467488933109122</v>
      </c>
      <c r="D64">
        <f t="shared" si="85"/>
        <v>0.017680493359865473</v>
      </c>
      <c r="E64" s="1">
        <f t="shared" si="86"/>
        <v>0.001851496935039883</v>
      </c>
      <c r="G64" s="11">
        <v>0.000116218354497815</v>
      </c>
      <c r="H64" s="28">
        <f t="shared" si="87"/>
        <v>2.1517792714808309e-07</v>
      </c>
      <c r="I64" s="28">
        <f t="shared" si="88"/>
        <v>330858.01734146744</v>
      </c>
      <c r="J64" s="26">
        <v>5</v>
      </c>
      <c r="K64" s="26"/>
    </row>
    <row r="65">
      <c r="B65">
        <v>6</v>
      </c>
      <c r="C65" s="1">
        <f t="shared" si="84"/>
        <v>0.00035360986719730941</v>
      </c>
      <c r="D65">
        <f t="shared" si="85"/>
        <v>0.021216592031838566</v>
      </c>
      <c r="E65" s="1">
        <f t="shared" si="86"/>
        <v>0.0022217963220478591</v>
      </c>
      <c r="G65" s="11">
        <v>0.00011680023058491501</v>
      </c>
      <c r="H65" s="28">
        <f t="shared" si="87"/>
        <v>2.5950632272790605e-07</v>
      </c>
      <c r="I65" s="28">
        <f t="shared" si="88"/>
        <v>230912.87518495673</v>
      </c>
      <c r="J65" s="26">
        <v>6</v>
      </c>
      <c r="K65" s="26"/>
    </row>
    <row r="66">
      <c r="B66">
        <v>7</v>
      </c>
      <c r="C66" s="1">
        <f t="shared" si="84"/>
        <v>0.00041254484506352771</v>
      </c>
      <c r="D66">
        <f t="shared" si="85"/>
        <v>0.024752690703811663</v>
      </c>
      <c r="E66" s="1">
        <f t="shared" si="86"/>
        <v>0.0025920957090558362</v>
      </c>
      <c r="G66" s="11">
        <v>0.000117289319634372</v>
      </c>
      <c r="H66" s="28">
        <f t="shared" si="87"/>
        <v>3.040251421423341e-07</v>
      </c>
      <c r="I66" s="28">
        <f t="shared" si="88"/>
        <v>170360.6688674083</v>
      </c>
      <c r="J66" s="26">
        <v>7</v>
      </c>
      <c r="K66" s="26"/>
    </row>
    <row r="67">
      <c r="B67">
        <v>8</v>
      </c>
      <c r="C67" s="1">
        <f t="shared" si="84"/>
        <v>0.0004714798229297459</v>
      </c>
      <c r="D67">
        <f t="shared" si="85"/>
        <v>0.028288789375784756</v>
      </c>
      <c r="E67" s="1">
        <f t="shared" si="86"/>
        <v>0.0029623950960638123</v>
      </c>
      <c r="G67" s="11">
        <v>0.000117808652497108</v>
      </c>
      <c r="H67" s="28">
        <f t="shared" si="87"/>
        <v>3.4899577443131853e-07</v>
      </c>
      <c r="I67" s="28">
        <f t="shared" si="88"/>
        <v>131009.91475031723</v>
      </c>
      <c r="J67" s="26">
        <v>8</v>
      </c>
      <c r="K67" s="26"/>
    </row>
    <row r="68">
      <c r="B68">
        <v>9</v>
      </c>
      <c r="C68" s="1">
        <f t="shared" si="84"/>
        <v>0.00053041480079596415</v>
      </c>
      <c r="D68">
        <f t="shared" si="85"/>
        <v>0.031824888047757849</v>
      </c>
      <c r="E68" s="1">
        <f t="shared" si="86"/>
        <v>0.0033326944830717889</v>
      </c>
      <c r="G68" s="11">
        <v>0.000118357219826012</v>
      </c>
      <c r="H68" s="28">
        <f t="shared" si="87"/>
        <v>3.9444845354586513e-07</v>
      </c>
      <c r="I68" s="28">
        <f t="shared" si="88"/>
        <v>103996.01207808702</v>
      </c>
      <c r="J68" s="26">
        <v>9</v>
      </c>
      <c r="K68" s="26"/>
    </row>
    <row r="69">
      <c r="B69">
        <v>10</v>
      </c>
      <c r="C69" s="1">
        <f t="shared" si="84"/>
        <v>0.00058934977866218245</v>
      </c>
      <c r="D69">
        <f t="shared" si="85"/>
        <v>0.035360986719730945</v>
      </c>
      <c r="E69" s="1">
        <f t="shared" si="86"/>
        <v>0.003702993870079766</v>
      </c>
      <c r="G69" s="11">
        <v>0.000118840983407993</v>
      </c>
      <c r="H69" s="28">
        <f t="shared" si="87"/>
        <v>4.4006743307404926e-07</v>
      </c>
      <c r="I69" s="28">
        <f t="shared" si="88"/>
        <v>84581.072239363944</v>
      </c>
      <c r="J69" s="26">
        <v>10</v>
      </c>
      <c r="K69" s="26"/>
    </row>
    <row r="70">
      <c r="B70">
        <v>20</v>
      </c>
      <c r="C70" s="1">
        <f t="shared" si="84"/>
        <v>0.0011786995573243649</v>
      </c>
      <c r="D70">
        <f t="shared" si="85"/>
        <v>0.070721973439461891</v>
      </c>
      <c r="E70" s="1">
        <f t="shared" si="86"/>
        <v>0.0074059877401595319</v>
      </c>
      <c r="G70" s="11">
        <v>0.00012357442558323201</v>
      </c>
      <c r="H70" s="28">
        <f t="shared" si="87"/>
        <v>9.1519068086667269e-07</v>
      </c>
      <c r="I70" s="28">
        <f t="shared" si="88"/>
        <v>21987.485119738303</v>
      </c>
      <c r="J70" s="26">
        <v>11</v>
      </c>
      <c r="K70" s="26"/>
    </row>
    <row r="71">
      <c r="B71">
        <v>30</v>
      </c>
      <c r="C71" s="1">
        <f t="shared" si="84"/>
        <v>0.001768049335986547</v>
      </c>
      <c r="D71">
        <f t="shared" si="85"/>
        <v>0.10608296015919282</v>
      </c>
      <c r="E71" s="1">
        <f t="shared" si="86"/>
        <v>0.011108981610239295</v>
      </c>
      <c r="G71" s="11">
        <v>0.00012765144068702501</v>
      </c>
      <c r="H71" s="28">
        <f t="shared" si="87"/>
        <v>1.418077507112713e-06</v>
      </c>
      <c r="I71" s="28">
        <f t="shared" si="88"/>
        <v>10094.624314671464</v>
      </c>
      <c r="J71" s="26">
        <v>12</v>
      </c>
      <c r="K71" s="26"/>
    </row>
    <row r="72">
      <c r="B72">
        <v>40</v>
      </c>
      <c r="C72" s="1">
        <f t="shared" si="84"/>
        <v>0.0023573991146487298</v>
      </c>
      <c r="D72">
        <f t="shared" si="85"/>
        <v>0.14144394687892378</v>
      </c>
      <c r="E72" s="1">
        <f t="shared" si="86"/>
        <v>0.014811975480319064</v>
      </c>
      <c r="G72" s="11">
        <v>0.00013101578170360899</v>
      </c>
      <c r="H72" s="28">
        <f t="shared" si="87"/>
        <v>1.9406025461286916e-06</v>
      </c>
      <c r="I72" s="28">
        <f t="shared" si="88"/>
        <v>5827.8797110788919</v>
      </c>
      <c r="J72" s="26">
        <v>13</v>
      </c>
      <c r="K72" s="26"/>
    </row>
    <row r="73">
      <c r="B73">
        <v>50</v>
      </c>
      <c r="C73" s="1">
        <f t="shared" si="84"/>
        <v>0.0029467488933109121</v>
      </c>
      <c r="D73">
        <f t="shared" si="85"/>
        <v>0.17680493359865473</v>
      </c>
      <c r="E73" s="1">
        <f t="shared" si="86"/>
        <v>0.018514969350398831</v>
      </c>
      <c r="G73" s="11">
        <v>0.00013365456917594301</v>
      </c>
      <c r="H73" s="28">
        <f t="shared" si="87"/>
        <v>2.4746102518333449e-06</v>
      </c>
      <c r="I73" s="28">
        <f t="shared" si="88"/>
        <v>3804.9657437725891</v>
      </c>
      <c r="J73" s="26">
        <v>14</v>
      </c>
      <c r="K73" s="26"/>
    </row>
    <row r="74">
      <c r="B74">
        <v>60</v>
      </c>
      <c r="C74" s="1">
        <f t="shared" si="84"/>
        <v>0.003536098671973094</v>
      </c>
      <c r="D74">
        <f t="shared" si="85"/>
        <v>0.21216592031838563</v>
      </c>
      <c r="E74" s="1">
        <f t="shared" si="86"/>
        <v>0.022217963220478591</v>
      </c>
      <c r="G74" s="11">
        <v>0.000135453877637208</v>
      </c>
      <c r="H74" s="28">
        <f t="shared" si="87"/>
        <v>3.0095092714146951e-06</v>
      </c>
      <c r="I74" s="28">
        <f t="shared" si="88"/>
        <v>2677.9094684594434</v>
      </c>
      <c r="J74" s="26">
        <v>15</v>
      </c>
      <c r="K74" s="26"/>
    </row>
    <row r="75">
      <c r="B75">
        <v>70</v>
      </c>
      <c r="C75" s="1">
        <f t="shared" si="84"/>
        <v>0.0041254484506352768</v>
      </c>
      <c r="D75">
        <f t="shared" si="85"/>
        <v>0.24752690703811661</v>
      </c>
      <c r="E75" s="1">
        <f t="shared" si="86"/>
        <v>0.025920957090558361</v>
      </c>
      <c r="G75" s="11">
        <v>0.00013643819271021799</v>
      </c>
      <c r="H75" s="28">
        <f t="shared" si="87"/>
        <v>3.5366085387548931e-06</v>
      </c>
      <c r="I75" s="28">
        <f t="shared" si="88"/>
        <v>1981.7406940061614</v>
      </c>
      <c r="J75" s="26">
        <v>16</v>
      </c>
      <c r="K75" s="26"/>
    </row>
    <row r="76">
      <c r="B76">
        <v>80</v>
      </c>
      <c r="C76" s="1">
        <f t="shared" si="84"/>
        <v>0.0047147982292974596</v>
      </c>
      <c r="D76">
        <f t="shared" si="85"/>
        <v>0.28288789375784756</v>
      </c>
      <c r="E76" s="1">
        <f t="shared" si="86"/>
        <v>0.029623950960638128</v>
      </c>
      <c r="G76" s="11">
        <v>0.000136554135926293</v>
      </c>
      <c r="H76" s="28">
        <f t="shared" si="87"/>
        <v>4.0452730261528168e-06</v>
      </c>
      <c r="I76" s="28">
        <f t="shared" si="88"/>
        <v>1518.5595732831287</v>
      </c>
      <c r="J76" s="26">
        <v>17</v>
      </c>
      <c r="K76" s="26"/>
    </row>
    <row r="77">
      <c r="B77">
        <v>90</v>
      </c>
      <c r="C77" s="1">
        <f t="shared" si="84"/>
        <v>0.0053041480079596415</v>
      </c>
      <c r="D77">
        <f t="shared" si="85"/>
        <v>0.31824888047757849</v>
      </c>
      <c r="E77" s="1">
        <f t="shared" si="86"/>
        <v>0.033326944830717888</v>
      </c>
      <c r="G77" s="11">
        <v>0.000135872694052291</v>
      </c>
      <c r="H77" s="28">
        <f t="shared" si="87"/>
        <v>4.5282217786817126e-06</v>
      </c>
      <c r="I77" s="28">
        <f t="shared" si="88"/>
        <v>1193.8619673997114</v>
      </c>
      <c r="J77" s="26">
        <v>18</v>
      </c>
      <c r="K77" s="26"/>
    </row>
    <row r="78">
      <c r="B78">
        <v>100</v>
      </c>
      <c r="C78" s="1">
        <f t="shared" si="84"/>
        <v>0.0058934977866218242</v>
      </c>
      <c r="D78">
        <f t="shared" si="85"/>
        <v>0.35360986719730947</v>
      </c>
      <c r="E78" s="1">
        <f t="shared" si="86"/>
        <v>0.037029938700797661</v>
      </c>
      <c r="G78" s="11">
        <v>0.00013445865408944101</v>
      </c>
      <c r="H78" s="28">
        <f t="shared" si="87"/>
        <v>4.9789957187237575e-06</v>
      </c>
      <c r="I78" s="28">
        <f t="shared" si="88"/>
        <v>956.96423982820704</v>
      </c>
      <c r="J78" s="26">
        <v>19</v>
      </c>
      <c r="K78" s="26"/>
    </row>
    <row r="79">
      <c r="B79">
        <v>200</v>
      </c>
      <c r="C79" s="1">
        <f t="shared" si="84"/>
        <v>0.011786995573243648</v>
      </c>
      <c r="D79">
        <f t="shared" si="85"/>
        <v>0.70721973439461894</v>
      </c>
      <c r="E79" s="1">
        <f t="shared" si="86"/>
        <v>0.074059877401595323</v>
      </c>
      <c r="G79" s="11">
        <v>0.00010305206414159</v>
      </c>
      <c r="H79" s="28">
        <f t="shared" si="87"/>
        <v>7.6320232363074932e-06</v>
      </c>
      <c r="I79" s="28">
        <f t="shared" si="88"/>
        <v>183.35960019052555</v>
      </c>
      <c r="J79" s="26">
        <v>20</v>
      </c>
      <c r="K79" s="26"/>
    </row>
    <row r="80">
      <c r="B80">
        <v>300</v>
      </c>
      <c r="C80" s="1">
        <f t="shared" si="84"/>
        <v>0.017680493359865473</v>
      </c>
      <c r="D80">
        <f t="shared" si="85"/>
        <v>1.0608296015919283</v>
      </c>
      <c r="E80" s="1">
        <f t="shared" si="86"/>
        <v>0.11108981610239298</v>
      </c>
      <c r="G80" s="11">
        <v>9.9268457183993502e-05</v>
      </c>
      <c r="H80" s="28">
        <f t="shared" si="87"/>
        <v>1.1027714653338109e-05</v>
      </c>
      <c r="I80" s="28">
        <f t="shared" si="88"/>
        <v>78.501094556884141</v>
      </c>
      <c r="J80" s="26">
        <v>21</v>
      </c>
      <c r="K80" s="26"/>
    </row>
    <row r="81">
      <c r="B81">
        <v>400</v>
      </c>
      <c r="C81" s="1">
        <f t="shared" si="84"/>
        <v>0.023573991146487297</v>
      </c>
      <c r="D81">
        <f t="shared" si="85"/>
        <v>1.4144394687892379</v>
      </c>
      <c r="E81" s="1">
        <f t="shared" si="86"/>
        <v>0.14811975480319065</v>
      </c>
      <c r="G81" s="11">
        <v>0.000109705980327074</v>
      </c>
      <c r="H81" s="28">
        <f t="shared" si="87"/>
        <v>1.6249622906489857e-05</v>
      </c>
      <c r="I81" s="28">
        <f t="shared" si="88"/>
        <v>48.799713181008542</v>
      </c>
      <c r="J81" s="26">
        <v>22</v>
      </c>
      <c r="K81" s="26"/>
    </row>
    <row r="82">
      <c r="B82">
        <v>500</v>
      </c>
      <c r="C82" s="1">
        <f t="shared" si="84"/>
        <v>0.029467488933109121</v>
      </c>
      <c r="D82">
        <f t="shared" si="85"/>
        <v>1.7680493359865472</v>
      </c>
      <c r="E82" s="1">
        <f t="shared" si="86"/>
        <v>0.1851496935039883</v>
      </c>
      <c r="G82" s="11">
        <v>0.000103124249778278</v>
      </c>
      <c r="H82" s="28">
        <f t="shared" si="87"/>
        <v>1.9093423239276906e-05</v>
      </c>
      <c r="I82" s="28">
        <f t="shared" si="88"/>
        <v>29.358086309945818</v>
      </c>
      <c r="J82" s="26">
        <v>23</v>
      </c>
      <c r="K82" s="26"/>
    </row>
    <row r="83">
      <c r="B83">
        <v>600</v>
      </c>
      <c r="C83" s="1">
        <f t="shared" si="84"/>
        <v>0.035360986719730945</v>
      </c>
      <c r="D83">
        <f t="shared" si="85"/>
        <v>2.1216592031838566</v>
      </c>
      <c r="E83" s="1">
        <f t="shared" si="86"/>
        <v>0.22217963220478595</v>
      </c>
      <c r="G83" s="11">
        <v>0.00010686572650728801</v>
      </c>
      <c r="H83" s="28">
        <f t="shared" si="87"/>
        <v>2.3743387810686494e-05</v>
      </c>
      <c r="I83" s="28">
        <f t="shared" si="88"/>
        <v>21.127246104695754</v>
      </c>
      <c r="J83" s="26">
        <v>24</v>
      </c>
      <c r="K83" s="26"/>
    </row>
    <row r="84">
      <c r="B84">
        <v>700</v>
      </c>
      <c r="C84" s="1">
        <f t="shared" si="84"/>
        <v>0.041254484506352766</v>
      </c>
      <c r="D84">
        <f t="shared" si="85"/>
        <v>2.4752690703811662</v>
      </c>
      <c r="E84" s="1">
        <f t="shared" si="86"/>
        <v>0.25920957090558361</v>
      </c>
      <c r="G84" s="11">
        <v>0.000113914366172711</v>
      </c>
      <c r="H84" s="28">
        <f t="shared" si="87"/>
        <v>2.9527693975609946e-05</v>
      </c>
      <c r="I84" s="28">
        <f t="shared" si="88"/>
        <v>16.545860846738833</v>
      </c>
      <c r="J84" s="26">
        <v>25</v>
      </c>
      <c r="K84" s="26"/>
    </row>
    <row r="85">
      <c r="B85">
        <v>800</v>
      </c>
      <c r="C85" s="1">
        <f t="shared" si="84"/>
        <v>0.047147982292974594</v>
      </c>
      <c r="D85">
        <f t="shared" si="85"/>
        <v>2.8288789375784757</v>
      </c>
      <c r="E85" s="1">
        <f t="shared" si="86"/>
        <v>0.29623950960638129</v>
      </c>
      <c r="G85" s="11">
        <v>0.000112055059412549</v>
      </c>
      <c r="H85" s="28">
        <f t="shared" si="87"/>
        <v>3.3195135849287436e-05</v>
      </c>
      <c r="I85" s="28">
        <f t="shared" si="88"/>
        <v>12.461159235600416</v>
      </c>
      <c r="J85" s="26">
        <v>26</v>
      </c>
      <c r="K85" s="26"/>
    </row>
    <row r="86">
      <c r="B86">
        <v>900</v>
      </c>
      <c r="C86" s="1">
        <f t="shared" si="84"/>
        <v>0.053041480079596415</v>
      </c>
      <c r="D86">
        <f t="shared" si="85"/>
        <v>3.1824888047757849</v>
      </c>
      <c r="E86" s="1">
        <f t="shared" si="86"/>
        <v>0.33326944830717892</v>
      </c>
      <c r="G86" s="11">
        <v>0.000118623079006871</v>
      </c>
      <c r="H86" s="28">
        <f t="shared" si="87"/>
        <v>3.9533448097118793e-05</v>
      </c>
      <c r="I86" s="28">
        <f t="shared" si="88"/>
        <v>10.422961248391212</v>
      </c>
      <c r="J86" s="26">
        <v>27</v>
      </c>
      <c r="K86" s="26"/>
    </row>
    <row r="87">
      <c r="B87">
        <v>1000</v>
      </c>
      <c r="C87" s="1">
        <f t="shared" si="84"/>
        <v>0.058934977866218242</v>
      </c>
      <c r="D87">
        <f t="shared" si="85"/>
        <v>3.5360986719730945</v>
      </c>
      <c r="E87" s="1">
        <f t="shared" si="86"/>
        <v>0.3702993870079766</v>
      </c>
      <c r="G87" s="27">
        <v>0.00012311326900000001</v>
      </c>
      <c r="H87" s="28">
        <f t="shared" si="87"/>
        <v>4.5588768043248132e-05</v>
      </c>
      <c r="I87" s="28">
        <f t="shared" si="88"/>
        <v>8.7621727793720758</v>
      </c>
      <c r="J87" s="26">
        <v>28</v>
      </c>
      <c r="K87" s="26"/>
    </row>
    <row r="88">
      <c r="B88">
        <v>2000</v>
      </c>
      <c r="C88" s="1">
        <f t="shared" si="84"/>
        <v>0.11786995573243648</v>
      </c>
      <c r="D88">
        <f t="shared" si="85"/>
        <v>7.0721973439461889</v>
      </c>
      <c r="E88" s="1">
        <f t="shared" si="86"/>
        <v>0.7405987740159532</v>
      </c>
      <c r="G88" s="27">
        <v>0.00020286057900000001</v>
      </c>
      <c r="H88" s="28">
        <f t="shared" si="87"/>
        <v>0.00015023829610356644</v>
      </c>
      <c r="I88" s="28">
        <f t="shared" si="88"/>
        <v>3.6094798265032231</v>
      </c>
      <c r="J88" s="26">
        <v>29</v>
      </c>
      <c r="K88" s="26"/>
    </row>
    <row r="89">
      <c r="B89">
        <v>3000</v>
      </c>
      <c r="C89" s="1">
        <f t="shared" si="84"/>
        <v>0.17680493359865473</v>
      </c>
      <c r="D89">
        <f t="shared" si="85"/>
        <v>10.608296015919285</v>
      </c>
      <c r="E89" s="1">
        <f t="shared" si="86"/>
        <v>1.1108981610239297</v>
      </c>
      <c r="G89" s="11">
        <v>0.000347737253</v>
      </c>
      <c r="H89" s="1">
        <f t="shared" si="87"/>
        <v>0.00038630067487721299</v>
      </c>
      <c r="I89" s="1">
        <f t="shared" si="88"/>
        <v>2.7498921362410118</v>
      </c>
      <c r="J89" s="26">
        <v>30</v>
      </c>
    </row>
    <row r="90">
      <c r="B90">
        <v>4000</v>
      </c>
      <c r="C90" s="1">
        <f t="shared" si="84"/>
        <v>0.23573991146487297</v>
      </c>
      <c r="D90">
        <f t="shared" si="85"/>
        <v>14.144394687892378</v>
      </c>
      <c r="E90" s="1">
        <f t="shared" si="86"/>
        <v>1.4811975480319064</v>
      </c>
      <c r="G90" s="11">
        <v>0.000548713987</v>
      </c>
      <c r="H90" s="1">
        <f t="shared" si="87"/>
        <v>0.00081275381211521139</v>
      </c>
      <c r="I90" s="1">
        <f t="shared" si="88"/>
        <v>2.4408045125867601</v>
      </c>
      <c r="J90" s="26">
        <v>31</v>
      </c>
    </row>
    <row r="91">
      <c r="B91">
        <v>5000</v>
      </c>
      <c r="C91" s="1">
        <f t="shared" si="84"/>
        <v>0.29467488933109121</v>
      </c>
      <c r="D91">
        <f t="shared" si="85"/>
        <v>17.680493359865473</v>
      </c>
      <c r="E91" s="1">
        <f t="shared" si="86"/>
        <v>1.8514969350398829</v>
      </c>
      <c r="G91" s="11">
        <v>0.00079550426899999995</v>
      </c>
      <c r="H91" s="1">
        <f t="shared" si="87"/>
        <v>0.0014728737158646425</v>
      </c>
      <c r="I91" s="1">
        <f t="shared" si="88"/>
        <v>2.2646936137179754</v>
      </c>
      <c r="J91" s="26">
        <v>32</v>
      </c>
    </row>
    <row r="92">
      <c r="B92">
        <v>6000</v>
      </c>
      <c r="C92" s="1">
        <f t="shared" si="84"/>
        <v>0.35360986719730947</v>
      </c>
      <c r="D92">
        <f t="shared" si="85"/>
        <v>21.216592031838569</v>
      </c>
      <c r="E92" s="1">
        <f t="shared" si="86"/>
        <v>2.2217963220478594</v>
      </c>
      <c r="G92" s="11">
        <v>0.0011248355199999999</v>
      </c>
      <c r="H92" s="1">
        <f t="shared" si="87"/>
        <v>0.0024991554212447911</v>
      </c>
      <c r="I92" s="1">
        <f t="shared" si="88"/>
        <v>2.223788452579575</v>
      </c>
      <c r="J92" s="26">
        <v>33</v>
      </c>
    </row>
    <row r="93">
      <c r="B93">
        <v>7000</v>
      </c>
      <c r="C93" s="1">
        <f t="shared" si="84"/>
        <v>0.41254484506352768</v>
      </c>
      <c r="D93">
        <f t="shared" si="85"/>
        <v>24.752690703811659</v>
      </c>
      <c r="E93" s="1">
        <f t="shared" si="86"/>
        <v>2.5920957090558359</v>
      </c>
      <c r="G93" s="11">
        <v>0.00149346756</v>
      </c>
      <c r="H93" s="1">
        <f t="shared" si="87"/>
        <v>0.0038712108538900892</v>
      </c>
      <c r="I93" s="1">
        <f t="shared" si="88"/>
        <v>2.1692352999105919</v>
      </c>
      <c r="J93" s="26">
        <v>34</v>
      </c>
    </row>
    <row r="94">
      <c r="B94">
        <v>8000</v>
      </c>
      <c r="C94" s="1">
        <f t="shared" si="84"/>
        <v>0.47147982292974594</v>
      </c>
      <c r="D94">
        <f t="shared" si="85"/>
        <v>28.288789375784756</v>
      </c>
      <c r="E94" s="1">
        <f t="shared" si="86"/>
        <v>2.9623950960638128</v>
      </c>
      <c r="G94" s="11">
        <v>0.00191852671</v>
      </c>
      <c r="H94" s="1">
        <f t="shared" si="87"/>
        <v>0.0056834341173714409</v>
      </c>
      <c r="I94" s="1">
        <f t="shared" si="88"/>
        <v>2.1335107005784373</v>
      </c>
      <c r="J94" s="26">
        <v>35</v>
      </c>
    </row>
    <row r="95">
      <c r="B95">
        <v>9000</v>
      </c>
      <c r="C95" s="1">
        <f t="shared" si="84"/>
        <v>0.53041480079596415</v>
      </c>
      <c r="D95">
        <f t="shared" si="85"/>
        <v>31.824888047757849</v>
      </c>
      <c r="E95" s="1">
        <f t="shared" si="86"/>
        <v>3.3326944830717888</v>
      </c>
      <c r="G95" s="11">
        <v>0.0023940350399999999</v>
      </c>
      <c r="H95" s="1">
        <f t="shared" si="87"/>
        <v>0.0079785873700885489</v>
      </c>
      <c r="I95" s="1">
        <f t="shared" si="88"/>
        <v>2.1035480328212821</v>
      </c>
      <c r="J95" s="26">
        <v>36</v>
      </c>
    </row>
    <row r="96">
      <c r="B96">
        <v>10000</v>
      </c>
      <c r="C96" s="1">
        <f t="shared" si="84"/>
        <v>0.58934977866218241</v>
      </c>
      <c r="D96">
        <f t="shared" si="85"/>
        <v>35.360986719730946</v>
      </c>
      <c r="E96" s="1">
        <f t="shared" si="86"/>
        <v>3.7029938700797658</v>
      </c>
      <c r="G96" s="11">
        <v>0.0029391602999999998</v>
      </c>
      <c r="H96" s="1">
        <f t="shared" si="87"/>
        <v>0.010883692574081805</v>
      </c>
      <c r="I96" s="1">
        <f t="shared" si="88"/>
        <v>2.0918484728783424</v>
      </c>
      <c r="J96" s="26">
        <v>37</v>
      </c>
    </row>
    <row r="97">
      <c r="B97">
        <v>20000</v>
      </c>
      <c r="C97" s="1">
        <f t="shared" si="84"/>
        <v>1.1786995573243648</v>
      </c>
      <c r="D97">
        <f t="shared" si="85"/>
        <v>70.721973439461891</v>
      </c>
      <c r="E97" s="1">
        <f t="shared" si="86"/>
        <v>7.4059877401595315</v>
      </c>
      <c r="G97" s="11">
        <v>0.0114331229</v>
      </c>
      <c r="H97" s="1">
        <f t="shared" si="87"/>
        <v>0.084673568029137197</v>
      </c>
      <c r="I97" s="1">
        <f t="shared" si="88"/>
        <v>2.0342851560865367</v>
      </c>
      <c r="J97" s="26">
        <v>38</v>
      </c>
    </row>
    <row r="98">
      <c r="B98">
        <v>30000</v>
      </c>
      <c r="C98" s="1">
        <f t="shared" si="84"/>
        <v>1.7680493359865472</v>
      </c>
      <c r="D98">
        <f t="shared" si="85"/>
        <v>106.08296015919284</v>
      </c>
      <c r="E98" s="1">
        <f t="shared" si="86"/>
        <v>11.108981610239297</v>
      </c>
      <c r="G98" s="11">
        <v>0.025859247299999999</v>
      </c>
      <c r="H98" s="1">
        <f t="shared" si="87"/>
        <v>0.2872699027103302</v>
      </c>
      <c r="I98" s="1">
        <f t="shared" si="88"/>
        <v>2.0449388205002483</v>
      </c>
      <c r="J98" s="26">
        <v>39</v>
      </c>
    </row>
    <row r="99">
      <c r="B99">
        <v>40000</v>
      </c>
      <c r="C99" s="1">
        <f t="shared" si="84"/>
        <v>2.3573991146487296</v>
      </c>
      <c r="D99">
        <f t="shared" si="85"/>
        <v>141.44394687892378</v>
      </c>
      <c r="E99" s="1">
        <f t="shared" si="86"/>
        <v>14.811975480319063</v>
      </c>
      <c r="G99" s="11">
        <v>0.045998488999999997</v>
      </c>
      <c r="H99" s="1">
        <f t="shared" si="87"/>
        <v>0.68132849119972605</v>
      </c>
      <c r="I99" s="1">
        <f t="shared" si="88"/>
        <v>2.0461173249329327</v>
      </c>
      <c r="J99" s="26">
        <v>40</v>
      </c>
    </row>
    <row r="100">
      <c r="B100">
        <v>50000</v>
      </c>
      <c r="C100" s="1">
        <f t="shared" si="84"/>
        <v>2.9467488933109118</v>
      </c>
      <c r="D100">
        <f t="shared" si="85"/>
        <v>176.80493359865471</v>
      </c>
      <c r="E100" s="1">
        <f t="shared" si="86"/>
        <v>18.514969350398829</v>
      </c>
      <c r="G100" s="11">
        <v>0.071161592100000004</v>
      </c>
      <c r="H100" s="1">
        <f t="shared" si="87"/>
        <v>1.3175546966570835</v>
      </c>
      <c r="I100" s="1">
        <f t="shared" si="88"/>
        <v>2.0258747746691679</v>
      </c>
      <c r="J100" s="26">
        <v>41</v>
      </c>
    </row>
    <row r="101">
      <c r="B101">
        <v>60000</v>
      </c>
      <c r="C101" s="1">
        <f t="shared" si="84"/>
        <v>3.5360986719730945</v>
      </c>
      <c r="D101">
        <f t="shared" si="85"/>
        <v>212.16592031838567</v>
      </c>
      <c r="E101" s="1">
        <f t="shared" si="86"/>
        <v>22.217963220478595</v>
      </c>
      <c r="G101" s="11">
        <v>0.101572595</v>
      </c>
      <c r="H101" s="1">
        <f t="shared" si="87"/>
        <v>2.2567361799185681</v>
      </c>
      <c r="I101" s="1">
        <f t="shared" si="88"/>
        <v>2.00807993562954</v>
      </c>
      <c r="J101" s="26">
        <v>42</v>
      </c>
    </row>
    <row r="102">
      <c r="B102">
        <v>70000</v>
      </c>
      <c r="C102" s="1">
        <f t="shared" si="84"/>
        <v>4.1254484506352762</v>
      </c>
      <c r="D102">
        <f t="shared" si="85"/>
        <v>247.52690703811658</v>
      </c>
      <c r="E102" s="1">
        <f t="shared" si="86"/>
        <v>25.920957090558357</v>
      </c>
      <c r="G102" s="11">
        <v>0.14154825600000001</v>
      </c>
      <c r="H102" s="1">
        <f t="shared" si="87"/>
        <v>3.6690662700193699</v>
      </c>
      <c r="I102" s="1">
        <f t="shared" si="88"/>
        <v>2.0559634623465231</v>
      </c>
      <c r="J102" s="26">
        <v>43</v>
      </c>
    </row>
    <row r="103">
      <c r="B103">
        <v>80000</v>
      </c>
      <c r="C103" s="1">
        <f t="shared" si="84"/>
        <v>4.7147982292974593</v>
      </c>
      <c r="D103">
        <f t="shared" si="85"/>
        <v>282.88789375784756</v>
      </c>
      <c r="E103" s="1">
        <f t="shared" si="86"/>
        <v>29.623950960638126</v>
      </c>
      <c r="G103" s="11">
        <v>0.18243841699999999</v>
      </c>
      <c r="H103" s="1">
        <f t="shared" si="87"/>
        <v>5.4045467185444487</v>
      </c>
      <c r="I103" s="1">
        <f t="shared" si="88"/>
        <v>2.0288188474899629</v>
      </c>
      <c r="J103" s="26">
        <v>44</v>
      </c>
    </row>
    <row r="104">
      <c r="B104">
        <v>90000</v>
      </c>
      <c r="C104" s="1">
        <f t="shared" si="84"/>
        <v>5.3041480079596415</v>
      </c>
      <c r="D104">
        <f t="shared" si="85"/>
        <v>318.2488804775785</v>
      </c>
      <c r="E104" s="1">
        <f t="shared" si="86"/>
        <v>33.326944830717892</v>
      </c>
      <c r="G104" s="11">
        <v>0.22996267100000001</v>
      </c>
      <c r="H104" s="1">
        <f t="shared" si="87"/>
        <v>7.6639532495415299</v>
      </c>
      <c r="I104" s="1">
        <f t="shared" si="88"/>
        <v>2.0205950043420327</v>
      </c>
      <c r="J104" s="26">
        <v>45</v>
      </c>
    </row>
    <row r="105">
      <c r="B105">
        <v>100000</v>
      </c>
      <c r="C105" s="1">
        <f t="shared" si="84"/>
        <v>5.8934977866218237</v>
      </c>
      <c r="D105">
        <f t="shared" si="85"/>
        <v>353.60986719730943</v>
      </c>
      <c r="E105" s="1">
        <f t="shared" si="86"/>
        <v>37.029938700797658</v>
      </c>
      <c r="G105" s="11">
        <v>0.28219329599999998</v>
      </c>
      <c r="H105" s="1">
        <f t="shared" si="87"/>
        <v>10.449600452656048</v>
      </c>
      <c r="I105" s="1">
        <f t="shared" si="88"/>
        <v>2.0084158570531394</v>
      </c>
      <c r="J105" s="26">
        <v>46</v>
      </c>
    </row>
    <row r="106">
      <c r="B106">
        <v>200000</v>
      </c>
      <c r="C106" s="1">
        <f t="shared" si="84"/>
        <v>11.786995573243647</v>
      </c>
      <c r="D106">
        <f t="shared" si="85"/>
        <v>707.21973439461885</v>
      </c>
      <c r="E106" s="1">
        <f t="shared" si="86"/>
        <v>74.059877401595315</v>
      </c>
      <c r="G106" s="11">
        <v>1.15083487</v>
      </c>
      <c r="H106" s="1">
        <f t="shared" si="87"/>
        <v>85.230689381680875</v>
      </c>
      <c r="I106" s="1">
        <f t="shared" si="88"/>
        <v>2.0476700142423727</v>
      </c>
      <c r="J106" s="26">
        <v>47</v>
      </c>
    </row>
    <row r="107">
      <c r="B107">
        <v>300000</v>
      </c>
      <c r="C107" s="1">
        <f t="shared" si="84"/>
        <v>17.680493359865469</v>
      </c>
      <c r="D107">
        <f t="shared" si="85"/>
        <v>1060.8296015919282</v>
      </c>
      <c r="E107" s="1">
        <f t="shared" si="86"/>
        <v>111.08981610239296</v>
      </c>
      <c r="G107" s="11">
        <v>2.40989144</v>
      </c>
      <c r="H107" s="1">
        <f t="shared" si="87"/>
        <v>267.71439689633098</v>
      </c>
      <c r="I107" s="1">
        <f t="shared" si="88"/>
        <v>1.9057324065450456</v>
      </c>
      <c r="J107" s="26">
        <v>48</v>
      </c>
    </row>
    <row r="108">
      <c r="B108">
        <v>400000</v>
      </c>
      <c r="C108" s="1">
        <f t="shared" si="84"/>
        <v>23.573991146487295</v>
      </c>
      <c r="D108">
        <f t="shared" si="85"/>
        <v>1414.4394687892377</v>
      </c>
      <c r="E108" s="1">
        <f t="shared" si="86"/>
        <v>148.11975480319063</v>
      </c>
      <c r="G108" s="11">
        <v>4.23374703</v>
      </c>
      <c r="H108" s="1">
        <f t="shared" si="87"/>
        <v>627.10157198233651</v>
      </c>
      <c r="I108" s="1">
        <f t="shared" si="88"/>
        <v>1.8832668932812886</v>
      </c>
      <c r="J108" s="26">
        <v>49</v>
      </c>
    </row>
    <row r="109">
      <c r="B109">
        <v>500000</v>
      </c>
      <c r="C109" s="1">
        <f t="shared" si="84"/>
        <v>29.467488933109117</v>
      </c>
      <c r="D109">
        <f t="shared" si="85"/>
        <v>1768.049335986547</v>
      </c>
      <c r="E109" s="1">
        <f t="shared" si="86"/>
        <v>185.14969350398826</v>
      </c>
      <c r="G109" s="11">
        <v>6.6526487699999999</v>
      </c>
      <c r="H109" s="1">
        <f t="shared" si="87"/>
        <v>1231.7358807551846</v>
      </c>
      <c r="I109" s="1">
        <f t="shared" si="88"/>
        <v>1.8939195892269622</v>
      </c>
      <c r="J109" s="26">
        <v>50</v>
      </c>
    </row>
    <row r="110">
      <c r="B110">
        <v>600000</v>
      </c>
      <c r="C110" s="1">
        <f t="shared" si="84"/>
        <v>35.360986719730938</v>
      </c>
      <c r="D110">
        <f t="shared" si="85"/>
        <v>2121.6592031838563</v>
      </c>
      <c r="E110" s="1">
        <f t="shared" si="86"/>
        <v>222.17963220478592</v>
      </c>
      <c r="G110" s="11">
        <v>9.4488656599999992</v>
      </c>
      <c r="H110" s="1">
        <f t="shared" si="87"/>
        <v>2099.3454970912317</v>
      </c>
      <c r="I110" s="1">
        <f t="shared" si="88"/>
        <v>1.8680311895452684</v>
      </c>
      <c r="J110" s="26">
        <v>51</v>
      </c>
    </row>
    <row r="111">
      <c r="B111">
        <v>700000</v>
      </c>
      <c r="C111" s="1">
        <f t="shared" si="84"/>
        <v>41.254484506352767</v>
      </c>
      <c r="D111">
        <f t="shared" si="85"/>
        <v>2475.2690703811659</v>
      </c>
      <c r="E111" s="1">
        <f t="shared" si="86"/>
        <v>259.20957090558358</v>
      </c>
      <c r="G111" s="11">
        <v>12.712839799999999</v>
      </c>
      <c r="H111" s="1">
        <f t="shared" si="87"/>
        <v>3295.2897495494249</v>
      </c>
      <c r="I111" s="1">
        <f t="shared" si="88"/>
        <v>1.8465175672291341</v>
      </c>
      <c r="J111" s="26">
        <v>52</v>
      </c>
    </row>
    <row r="112">
      <c r="B112">
        <v>800000</v>
      </c>
      <c r="C112" s="1">
        <f t="shared" si="84"/>
        <v>47.147982292974589</v>
      </c>
      <c r="D112">
        <f t="shared" si="85"/>
        <v>2828.8789375784754</v>
      </c>
      <c r="E112" s="1">
        <f t="shared" si="86"/>
        <v>296.23950960638126</v>
      </c>
      <c r="G112" s="11">
        <v>17.306345</v>
      </c>
      <c r="H112" s="1">
        <f t="shared" si="87"/>
        <v>5126.8231558788484</v>
      </c>
      <c r="I112" s="1">
        <f t="shared" si="88"/>
        <v>1.9245638881619815</v>
      </c>
      <c r="J112" s="26">
        <v>53</v>
      </c>
    </row>
    <row r="113">
      <c r="B113">
        <v>900000</v>
      </c>
      <c r="C113" s="1">
        <f t="shared" si="84"/>
        <v>53.041480079596411</v>
      </c>
      <c r="D113">
        <f t="shared" si="85"/>
        <v>3182.4888047757845</v>
      </c>
      <c r="E113" s="1">
        <f t="shared" si="86"/>
        <v>333.26944830717889</v>
      </c>
      <c r="G113" s="11">
        <v>22.120114900000001</v>
      </c>
      <c r="H113" s="1">
        <f t="shared" si="87"/>
        <v>7371.9584892144076</v>
      </c>
      <c r="I113" s="1">
        <f t="shared" si="88"/>
        <v>1.9436108246634412</v>
      </c>
      <c r="J113" s="26">
        <v>54</v>
      </c>
    </row>
    <row r="114">
      <c r="B114">
        <v>1000000</v>
      </c>
      <c r="C114" s="1">
        <f t="shared" si="84"/>
        <v>58.934977866218233</v>
      </c>
      <c r="D114">
        <f t="shared" si="85"/>
        <v>3536.098671973094</v>
      </c>
      <c r="E114" s="1">
        <f t="shared" si="86"/>
        <v>370.29938700797652</v>
      </c>
      <c r="G114" s="11">
        <v>27.2531058</v>
      </c>
      <c r="H114" s="1">
        <f t="shared" si="87"/>
        <v>10091.80837180353</v>
      </c>
      <c r="I114" s="1">
        <f t="shared" si="88"/>
        <v>1.9396481283760507</v>
      </c>
      <c r="J114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33" zoomScale="115" workbookViewId="0">
      <selection activeCell="T10" activeCellId="0" sqref="T10:T33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2.109375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0.1206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B10">
        <v>1.1599999999999999</v>
      </c>
      <c r="C10">
        <v>0.20999999999999999</v>
      </c>
      <c r="D10">
        <v>0.23400000000000001</v>
      </c>
      <c r="E10">
        <v>53.700000000000003</v>
      </c>
      <c r="G10">
        <f t="shared" ref="G10:G33" si="89">E10/60</f>
        <v>0.89500000000000002</v>
      </c>
      <c r="H10">
        <f t="shared" ref="H10:H33" si="90">2*PI()*G10</f>
        <v>5.6234508499257299</v>
      </c>
      <c r="I10">
        <f t="shared" ref="I10:I33" si="91">$C$2*C10</f>
        <v>0.018858</v>
      </c>
      <c r="J10">
        <f t="shared" ref="J10:J33" si="92">I10*H10</f>
        <v>0.10604703612789941</v>
      </c>
      <c r="K10">
        <f t="shared" ref="K10:K33" si="93">B10*C10</f>
        <v>0.24359999999999998</v>
      </c>
      <c r="L10" s="24">
        <f t="shared" ref="L10:L33" si="94">J10/D10*100</f>
        <v>45.319246208504019</v>
      </c>
      <c r="N10" s="1">
        <f t="shared" ref="N10:N33" si="95">G10*($C$3)^2*$C$4/$C$5</f>
        <v>15186.227812482433</v>
      </c>
      <c r="O10">
        <f t="shared" ref="O10:O33" si="96">D10/(G10^3*$C$3^5*$C$4)</f>
        <v>12.84162791511838</v>
      </c>
      <c r="P10">
        <f t="shared" ref="P10:P33" si="97">K10/(G10^3*$C$3^5*$C$4)</f>
        <v>13.368463932148876</v>
      </c>
      <c r="Q10">
        <f t="shared" ref="Q10:Q33" si="98">J10/(G10^3*$C$3^5*$C$4)</f>
        <v>5.8197289720324799</v>
      </c>
      <c r="S10">
        <f t="shared" ref="S10:S33" si="99">J10*0.49665</f>
        <v>0.05266826049292124</v>
      </c>
      <c r="T10">
        <f t="shared" ref="T10:T33" si="100">Q10*0.49665</f>
        <v>2.8903683939599309</v>
      </c>
    </row>
    <row r="11">
      <c r="B11">
        <v>2.02</v>
      </c>
      <c r="C11">
        <v>0.36799999999999999</v>
      </c>
      <c r="D11">
        <v>0.74199999999999999</v>
      </c>
      <c r="E11">
        <v>89.599999999999994</v>
      </c>
      <c r="G11">
        <f t="shared" si="89"/>
        <v>1.4933333333333332</v>
      </c>
      <c r="H11">
        <f t="shared" si="90"/>
        <v>9.3828900587215145</v>
      </c>
      <c r="I11">
        <f t="shared" si="91"/>
        <v>0.033046400000000004</v>
      </c>
      <c r="J11">
        <f t="shared" si="92"/>
        <v>0.31007073803653468</v>
      </c>
      <c r="K11">
        <f t="shared" si="93"/>
        <v>0.74336000000000002</v>
      </c>
      <c r="L11" s="24">
        <f t="shared" si="94"/>
        <v>41.788509169344294</v>
      </c>
      <c r="N11" s="1">
        <f t="shared" si="95"/>
        <v>25338.659441311469</v>
      </c>
      <c r="O11">
        <f t="shared" si="96"/>
        <v>8.766110849459599</v>
      </c>
      <c r="P11">
        <f t="shared" si="97"/>
        <v>8.7821781146284206</v>
      </c>
      <c r="Q11">
        <f t="shared" si="98"/>
        <v>3.66322703612131</v>
      </c>
      <c r="S11">
        <f t="shared" si="99"/>
        <v>0.15399663204584493</v>
      </c>
      <c r="T11">
        <f t="shared" si="100"/>
        <v>1.8193417074896485</v>
      </c>
    </row>
    <row r="12">
      <c r="B12">
        <v>3.0899999999999999</v>
      </c>
      <c r="C12">
        <v>0.58799999999999997</v>
      </c>
      <c r="D12">
        <v>1.8160000000000001</v>
      </c>
      <c r="E12">
        <v>122.59999999999999</v>
      </c>
      <c r="G12">
        <f t="shared" si="89"/>
        <v>2.0433333333333334</v>
      </c>
      <c r="H12">
        <f t="shared" si="90"/>
        <v>12.838641977670289</v>
      </c>
      <c r="I12">
        <f t="shared" si="91"/>
        <v>0.052802399999999999</v>
      </c>
      <c r="J12">
        <f t="shared" si="92"/>
        <v>0.67791110916173769</v>
      </c>
      <c r="K12">
        <f t="shared" si="93"/>
        <v>1.8169199999999999</v>
      </c>
      <c r="L12" s="24">
        <f t="shared" si="94"/>
        <v>37.329906892166171</v>
      </c>
      <c r="N12" s="1">
        <f t="shared" si="95"/>
        <v>34670.978208758774</v>
      </c>
      <c r="O12">
        <f t="shared" si="96"/>
        <v>8.3747435197398872</v>
      </c>
      <c r="P12">
        <f t="shared" si="97"/>
        <v>8.378986231214645</v>
      </c>
      <c r="Q12">
        <f t="shared" si="98"/>
        <v>3.1262839583766198</v>
      </c>
      <c r="S12">
        <f t="shared" si="99"/>
        <v>0.33668455236517703</v>
      </c>
      <c r="T12">
        <f t="shared" si="100"/>
        <v>1.5526689279277481</v>
      </c>
    </row>
    <row r="13">
      <c r="B13">
        <v>4.0599999999999996</v>
      </c>
      <c r="C13">
        <v>0.81999999999999995</v>
      </c>
      <c r="D13">
        <v>3.3260000000000001</v>
      </c>
      <c r="E13">
        <v>149.5</v>
      </c>
      <c r="G13">
        <f t="shared" si="89"/>
        <v>2.4916666666666667</v>
      </c>
      <c r="H13">
        <f t="shared" si="90"/>
        <v>15.655603390389135</v>
      </c>
      <c r="I13">
        <f t="shared" si="91"/>
        <v>0.073635999999999993</v>
      </c>
      <c r="J13">
        <f t="shared" si="92"/>
        <v>1.1528160112546944</v>
      </c>
      <c r="K13">
        <f t="shared" si="93"/>
        <v>3.3291999999999993</v>
      </c>
      <c r="L13" s="24">
        <f t="shared" si="94"/>
        <v>34.660733952335967</v>
      </c>
      <c r="N13" s="1">
        <f t="shared" si="95"/>
        <v>42278.231991920373</v>
      </c>
      <c r="O13">
        <f t="shared" si="96"/>
        <v>8.4591309633988612</v>
      </c>
      <c r="P13">
        <f t="shared" si="97"/>
        <v>8.467269634199484</v>
      </c>
      <c r="Q13">
        <f t="shared" si="98"/>
        <v>2.9319968779033543</v>
      </c>
      <c r="S13">
        <f t="shared" si="99"/>
        <v>0.57254607198964391</v>
      </c>
      <c r="T13">
        <f t="shared" si="100"/>
        <v>1.4561762494107009</v>
      </c>
    </row>
    <row r="14">
      <c r="B14">
        <v>5</v>
      </c>
      <c r="C14">
        <v>1.0349999999999999</v>
      </c>
      <c r="D14">
        <v>5.1909999999999998</v>
      </c>
      <c r="E14">
        <v>170</v>
      </c>
      <c r="G14">
        <f t="shared" si="89"/>
        <v>2.8333333333333335</v>
      </c>
      <c r="H14">
        <f t="shared" si="90"/>
        <v>17.802358370342162</v>
      </c>
      <c r="I14">
        <f t="shared" si="91"/>
        <v>0.092942999999999998</v>
      </c>
      <c r="J14">
        <f t="shared" si="92"/>
        <v>1.6546045940147116</v>
      </c>
      <c r="K14">
        <f t="shared" si="93"/>
        <v>5.1749999999999998</v>
      </c>
      <c r="L14" s="24">
        <f t="shared" si="94"/>
        <v>31.874486496141625</v>
      </c>
      <c r="N14" s="1">
        <f t="shared" si="95"/>
        <v>48075.581529274001</v>
      </c>
      <c r="O14">
        <f t="shared" si="96"/>
        <v>8.9790697780230637</v>
      </c>
      <c r="P14">
        <f t="shared" si="97"/>
        <v>8.951393970577799</v>
      </c>
      <c r="Q14">
        <f t="shared" si="98"/>
        <v>2.862032383875095</v>
      </c>
      <c r="S14">
        <f t="shared" si="99"/>
        <v>0.82175937161740653</v>
      </c>
      <c r="T14">
        <f t="shared" si="100"/>
        <v>1.4214283834515657</v>
      </c>
    </row>
    <row r="15">
      <c r="B15">
        <v>6.0899999999999999</v>
      </c>
      <c r="C15">
        <v>1.3260000000000001</v>
      </c>
      <c r="D15">
        <v>8.1910000000000007</v>
      </c>
      <c r="E15">
        <v>193.5</v>
      </c>
      <c r="G15">
        <f t="shared" si="89"/>
        <v>3.2250000000000001</v>
      </c>
      <c r="H15">
        <f t="shared" si="90"/>
        <v>20.263272615654166</v>
      </c>
      <c r="I15">
        <f t="shared" si="91"/>
        <v>0.11907480000000001</v>
      </c>
      <c r="J15">
        <f t="shared" si="92"/>
        <v>2.4128451340544967</v>
      </c>
      <c r="K15">
        <f t="shared" si="93"/>
        <v>8.0753400000000006</v>
      </c>
      <c r="L15" s="24">
        <f t="shared" si="94"/>
        <v>29.457271811189067</v>
      </c>
      <c r="N15" s="1">
        <f t="shared" si="95"/>
        <v>54721.323681850103</v>
      </c>
      <c r="O15">
        <f t="shared" si="96"/>
        <v>9.6077368540023098</v>
      </c>
      <c r="P15">
        <f t="shared" si="97"/>
        <v>9.4720719968989151</v>
      </c>
      <c r="Q15">
        <f t="shared" si="98"/>
        <v>2.8301771599872456</v>
      </c>
      <c r="S15">
        <f t="shared" si="99"/>
        <v>1.1983395358281657</v>
      </c>
      <c r="T15">
        <f t="shared" si="100"/>
        <v>1.4056074865076655</v>
      </c>
    </row>
    <row r="16">
      <c r="B16">
        <v>7.0199999999999996</v>
      </c>
      <c r="C16">
        <v>1.5580000000000001</v>
      </c>
      <c r="D16">
        <v>10.949999999999999</v>
      </c>
      <c r="E16">
        <v>209.80000000000001</v>
      </c>
      <c r="G16">
        <f t="shared" si="89"/>
        <v>3.496666666666667</v>
      </c>
      <c r="H16">
        <f t="shared" si="90"/>
        <v>21.970204624104621</v>
      </c>
      <c r="I16">
        <f t="shared" si="91"/>
        <v>0.13990840000000002</v>
      </c>
      <c r="J16">
        <f t="shared" si="92"/>
        <v>3.0738161766310794</v>
      </c>
      <c r="K16">
        <f t="shared" si="93"/>
        <v>10.93716</v>
      </c>
      <c r="L16" s="24">
        <f t="shared" si="94"/>
        <v>28.071380608503009</v>
      </c>
      <c r="N16" s="1">
        <f t="shared" si="95"/>
        <v>59330.923557892267</v>
      </c>
      <c r="O16">
        <f t="shared" si="96"/>
        <v>10.076848968450534</v>
      </c>
      <c r="P16">
        <f t="shared" si="97"/>
        <v>10.065032827742325</v>
      </c>
      <c r="Q16">
        <f t="shared" si="98"/>
        <v>2.8287106272777587</v>
      </c>
      <c r="S16">
        <f t="shared" si="99"/>
        <v>1.5266108041238255</v>
      </c>
      <c r="T16">
        <f t="shared" si="100"/>
        <v>1.4048791330374988</v>
      </c>
    </row>
    <row r="17">
      <c r="B17">
        <v>8.0500000000000007</v>
      </c>
      <c r="C17">
        <v>1.3260000000000001</v>
      </c>
      <c r="D17">
        <v>14.67</v>
      </c>
      <c r="E17">
        <v>228.30000000000001</v>
      </c>
      <c r="G17">
        <f t="shared" si="89"/>
        <v>3.8050000000000002</v>
      </c>
      <c r="H17">
        <f t="shared" si="90"/>
        <v>23.907520093818327</v>
      </c>
      <c r="I17">
        <f t="shared" si="91"/>
        <v>0.11907480000000001</v>
      </c>
      <c r="J17">
        <f t="shared" si="92"/>
        <v>2.846783173667399</v>
      </c>
      <c r="K17">
        <f t="shared" si="93"/>
        <v>10.674300000000002</v>
      </c>
      <c r="L17" s="24">
        <f t="shared" si="94"/>
        <v>19.405474939791404</v>
      </c>
      <c r="N17" s="1">
        <f t="shared" si="95"/>
        <v>64562.678018430903</v>
      </c>
      <c r="O17">
        <f t="shared" si="96"/>
        <v>10.477060727356958</v>
      </c>
      <c r="P17">
        <f t="shared" si="97"/>
        <v>7.6234007717809407</v>
      </c>
      <c r="Q17">
        <f t="shared" si="98"/>
        <v>2.0331233938739817</v>
      </c>
      <c r="S17">
        <f t="shared" si="99"/>
        <v>1.4138548632019137</v>
      </c>
      <c r="T17">
        <f t="shared" si="100"/>
        <v>1.0097507335675129</v>
      </c>
    </row>
    <row r="18">
      <c r="B18">
        <v>9.0999999999999996</v>
      </c>
      <c r="C18">
        <v>2.5579999999999998</v>
      </c>
      <c r="D18">
        <v>19.100000000000001</v>
      </c>
      <c r="E18">
        <v>248.19999999999999</v>
      </c>
      <c r="G18">
        <f t="shared" si="89"/>
        <v>4.1366666666666667</v>
      </c>
      <c r="H18">
        <f t="shared" si="90"/>
        <v>25.991443220699555</v>
      </c>
      <c r="I18">
        <f t="shared" si="91"/>
        <v>0.22970840000000001</v>
      </c>
      <c r="J18">
        <f t="shared" si="92"/>
        <v>5.970452835917742</v>
      </c>
      <c r="K18">
        <f t="shared" si="93"/>
        <v>23.277799999999999</v>
      </c>
      <c r="L18" s="24">
        <f t="shared" si="94"/>
        <v>31.258915371297075</v>
      </c>
      <c r="N18" s="1">
        <f t="shared" si="95"/>
        <v>70190.34903274005</v>
      </c>
      <c r="O18">
        <f t="shared" si="96"/>
        <v>10.615858412930777</v>
      </c>
      <c r="P18">
        <f t="shared" si="97"/>
        <v>12.937896804425131</v>
      </c>
      <c r="Q18">
        <f t="shared" si="98"/>
        <v>3.3184021972347524</v>
      </c>
      <c r="S18">
        <f t="shared" si="99"/>
        <v>2.9652254009585466</v>
      </c>
      <c r="T18">
        <f t="shared" si="100"/>
        <v>1.6480844512566397</v>
      </c>
    </row>
    <row r="19">
      <c r="B19">
        <v>10.029999999999999</v>
      </c>
      <c r="C19">
        <v>2.2599999999999998</v>
      </c>
      <c r="D19">
        <v>22.690000000000001</v>
      </c>
      <c r="E19">
        <v>256.10000000000002</v>
      </c>
      <c r="G19">
        <f t="shared" si="89"/>
        <v>4.2683333333333335</v>
      </c>
      <c r="H19">
        <f t="shared" si="90"/>
        <v>26.818729286144869</v>
      </c>
      <c r="I19">
        <f t="shared" si="91"/>
        <v>0.20294799999999999</v>
      </c>
      <c r="J19">
        <f t="shared" si="92"/>
        <v>5.4428074711645289</v>
      </c>
      <c r="K19">
        <f t="shared" si="93"/>
        <v>22.667799999999996</v>
      </c>
      <c r="L19" s="24">
        <f t="shared" si="94"/>
        <v>23.987692689134104</v>
      </c>
      <c r="N19" s="1">
        <f t="shared" si="95"/>
        <v>72424.449586159244</v>
      </c>
      <c r="O19">
        <f t="shared" si="96"/>
        <v>11.479760889526682</v>
      </c>
      <c r="P19">
        <f t="shared" si="97"/>
        <v>11.468529038854689</v>
      </c>
      <c r="Q19">
        <f t="shared" si="98"/>
        <v>2.7537297636270681</v>
      </c>
      <c r="S19">
        <f t="shared" si="99"/>
        <v>2.703170330553863</v>
      </c>
      <c r="T19">
        <f t="shared" si="100"/>
        <v>1.3676398871053834</v>
      </c>
    </row>
    <row r="20">
      <c r="B20">
        <v>11.07</v>
      </c>
      <c r="C20">
        <v>2.504</v>
      </c>
      <c r="D20">
        <v>27.719999999999999</v>
      </c>
      <c r="E20">
        <v>271.80000000000001</v>
      </c>
      <c r="G20">
        <f t="shared" si="89"/>
        <v>4.5300000000000002</v>
      </c>
      <c r="H20">
        <f t="shared" si="90"/>
        <v>28.462829441523528</v>
      </c>
      <c r="I20">
        <f t="shared" si="91"/>
        <v>0.22485920000000001</v>
      </c>
      <c r="J20">
        <f t="shared" si="92"/>
        <v>6.4001290579574279</v>
      </c>
      <c r="K20">
        <f t="shared" si="93"/>
        <v>27.719280000000001</v>
      </c>
      <c r="L20" s="24">
        <f t="shared" si="94"/>
        <v>23.088488665070088</v>
      </c>
      <c r="N20" s="1">
        <f t="shared" si="95"/>
        <v>76864.370939156899</v>
      </c>
      <c r="O20">
        <f t="shared" si="96"/>
        <v>11.731997197414646</v>
      </c>
      <c r="P20">
        <f t="shared" si="97"/>
        <v>11.731692470214714</v>
      </c>
      <c r="Q20">
        <f t="shared" si="98"/>
        <v>2.7087408431114208</v>
      </c>
      <c r="S20">
        <f t="shared" si="99"/>
        <v>3.1786240966345565</v>
      </c>
      <c r="T20">
        <f t="shared" si="100"/>
        <v>1.345296139731287</v>
      </c>
    </row>
    <row r="21">
      <c r="B21">
        <v>12.029999999999999</v>
      </c>
      <c r="C21">
        <v>2.7229999999999999</v>
      </c>
      <c r="D21">
        <v>32.780000000000001</v>
      </c>
      <c r="E21">
        <v>279.80000000000001</v>
      </c>
      <c r="G21">
        <f t="shared" si="89"/>
        <v>4.6633333333333331</v>
      </c>
      <c r="H21">
        <f t="shared" si="90"/>
        <v>29.300587482480804</v>
      </c>
      <c r="I21">
        <f t="shared" si="91"/>
        <v>0.2445254</v>
      </c>
      <c r="J21">
        <f t="shared" si="92"/>
        <v>7.1647378743886119</v>
      </c>
      <c r="K21">
        <f t="shared" si="93"/>
        <v>32.757689999999997</v>
      </c>
      <c r="L21" s="24">
        <f t="shared" si="94"/>
        <v>21.857040495389295</v>
      </c>
      <c r="N21" s="1">
        <f t="shared" si="95"/>
        <v>79126.751246416854</v>
      </c>
      <c r="O21">
        <f t="shared" si="96"/>
        <v>12.71724097218476</v>
      </c>
      <c r="P21">
        <f t="shared" si="97"/>
        <v>12.708585644360188</v>
      </c>
      <c r="Q21">
        <f t="shared" si="98"/>
        <v>2.7796125091866624</v>
      </c>
      <c r="S21">
        <f t="shared" si="99"/>
        <v>3.558367065315104</v>
      </c>
      <c r="T21">
        <f t="shared" si="100"/>
        <v>1.3804945526875558</v>
      </c>
    </row>
    <row r="22">
      <c r="B22">
        <v>13</v>
      </c>
      <c r="C22">
        <v>2.8940000000000001</v>
      </c>
      <c r="D22">
        <v>37.640000000000001</v>
      </c>
      <c r="E22">
        <v>288.80000000000001</v>
      </c>
      <c r="G22">
        <f t="shared" si="89"/>
        <v>4.8133333333333335</v>
      </c>
      <c r="H22">
        <f t="shared" si="90"/>
        <v>30.243065278557744</v>
      </c>
      <c r="I22">
        <f t="shared" si="91"/>
        <v>0.25988120000000003</v>
      </c>
      <c r="J22">
        <f t="shared" si="92"/>
        <v>7.8596040962699218</v>
      </c>
      <c r="K22">
        <f t="shared" si="93"/>
        <v>37.622</v>
      </c>
      <c r="L22" s="24">
        <f t="shared" si="94"/>
        <v>20.880988566073118</v>
      </c>
      <c r="N22" s="1">
        <f t="shared" si="95"/>
        <v>81671.929092084305</v>
      </c>
      <c r="O22">
        <f t="shared" si="96"/>
        <v>13.279604164605223</v>
      </c>
      <c r="P22">
        <f t="shared" si="97"/>
        <v>13.273253663144997</v>
      </c>
      <c r="Q22">
        <f t="shared" si="98"/>
        <v>2.7729126272309861</v>
      </c>
      <c r="S22">
        <f t="shared" si="99"/>
        <v>3.9034723744124564</v>
      </c>
      <c r="T22">
        <f t="shared" si="100"/>
        <v>1.3771670563142693</v>
      </c>
    </row>
    <row r="23">
      <c r="B23">
        <v>14.01</v>
      </c>
      <c r="C23">
        <v>3.1280000000000001</v>
      </c>
      <c r="D23">
        <v>43.840000000000003</v>
      </c>
      <c r="E23">
        <v>295.69999999999999</v>
      </c>
      <c r="G23">
        <f t="shared" si="89"/>
        <v>4.9283333333333328</v>
      </c>
      <c r="H23">
        <f t="shared" si="90"/>
        <v>30.96563158888339</v>
      </c>
      <c r="I23">
        <f t="shared" si="91"/>
        <v>0.28089440000000004</v>
      </c>
      <c r="J23">
        <f t="shared" si="92"/>
        <v>8.6980725057804484</v>
      </c>
      <c r="K23">
        <f t="shared" si="93"/>
        <v>43.823280000000004</v>
      </c>
      <c r="L23" s="24">
        <f t="shared" si="94"/>
        <v>19.840493854426203</v>
      </c>
      <c r="N23" s="1">
        <f t="shared" si="95"/>
        <v>83623.232107095988</v>
      </c>
      <c r="O23">
        <f t="shared" si="96"/>
        <v>14.409325557373394</v>
      </c>
      <c r="P23">
        <f t="shared" si="97"/>
        <v>14.403830029925418</v>
      </c>
      <c r="Q23">
        <f t="shared" si="98"/>
        <v>2.858881351674933</v>
      </c>
      <c r="S23">
        <f t="shared" si="99"/>
        <v>4.3198977099958595</v>
      </c>
      <c r="T23">
        <f t="shared" si="100"/>
        <v>1.4198634233093554</v>
      </c>
    </row>
    <row r="24">
      <c r="B24">
        <v>15.01</v>
      </c>
      <c r="C24">
        <v>3.2650000000000001</v>
      </c>
      <c r="D24">
        <v>49.049999999999997</v>
      </c>
      <c r="E24">
        <v>270</v>
      </c>
      <c r="G24">
        <f t="shared" si="89"/>
        <v>4.5</v>
      </c>
      <c r="H24">
        <f t="shared" si="90"/>
        <v>28.274333882308138</v>
      </c>
      <c r="I24">
        <f t="shared" si="91"/>
        <v>0.29319700000000004</v>
      </c>
      <c r="J24">
        <f t="shared" si="92"/>
        <v>8.2899498712910997</v>
      </c>
      <c r="K24">
        <f t="shared" si="93"/>
        <v>49.007649999999998</v>
      </c>
      <c r="L24" s="24">
        <f t="shared" si="94"/>
        <v>16.901019105588379</v>
      </c>
      <c r="N24" s="1">
        <f t="shared" si="95"/>
        <v>76355.3353700234</v>
      </c>
      <c r="O24">
        <f t="shared" si="96"/>
        <v>21.177505395041461</v>
      </c>
      <c r="P24">
        <f t="shared" si="97"/>
        <v>21.159220637580095</v>
      </c>
      <c r="Q24">
        <f t="shared" si="98"/>
        <v>3.579214232902967</v>
      </c>
      <c r="S24">
        <f t="shared" si="99"/>
        <v>4.1172036035767245</v>
      </c>
      <c r="T24">
        <f t="shared" si="100"/>
        <v>1.7776167487712584</v>
      </c>
    </row>
    <row r="25">
      <c r="B25">
        <v>16.050000000000001</v>
      </c>
      <c r="C25">
        <v>3.4300000000000002</v>
      </c>
      <c r="D25">
        <v>55.060000000000002</v>
      </c>
      <c r="E25">
        <v>312.5</v>
      </c>
      <c r="G25">
        <f t="shared" si="89"/>
        <v>5.208333333333333</v>
      </c>
      <c r="H25">
        <f t="shared" si="90"/>
        <v>32.724923474893679</v>
      </c>
      <c r="I25">
        <f t="shared" si="91"/>
        <v>0.30801400000000001</v>
      </c>
      <c r="J25">
        <f t="shared" si="92"/>
        <v>10.079734579195902</v>
      </c>
      <c r="K25">
        <f t="shared" si="93"/>
        <v>55.051500000000004</v>
      </c>
      <c r="L25" s="24">
        <f t="shared" si="94"/>
        <v>18.306819068644938</v>
      </c>
      <c r="N25" s="1">
        <f t="shared" si="95"/>
        <v>88374.2307523419</v>
      </c>
      <c r="O25">
        <f t="shared" si="96"/>
        <v>15.332508842682198</v>
      </c>
      <c r="P25">
        <f t="shared" si="97"/>
        <v>15.330141855301836</v>
      </c>
      <c r="Q25">
        <f t="shared" si="98"/>
        <v>2.8068946525138156</v>
      </c>
      <c r="S25">
        <f t="shared" si="99"/>
        <v>5.0061001787576442</v>
      </c>
      <c r="T25">
        <f t="shared" si="100"/>
        <v>1.3940442291709865</v>
      </c>
    </row>
    <row r="26">
      <c r="B26">
        <v>17.050000000000001</v>
      </c>
      <c r="C26">
        <v>3.5870000000000002</v>
      </c>
      <c r="D26">
        <v>61.170000000000002</v>
      </c>
      <c r="E26">
        <v>319.19999999999999</v>
      </c>
      <c r="G26">
        <f t="shared" si="89"/>
        <v>5.3199999999999994</v>
      </c>
      <c r="H26">
        <f t="shared" si="90"/>
        <v>33.426545834195394</v>
      </c>
      <c r="I26">
        <f t="shared" si="91"/>
        <v>0.32211260000000003</v>
      </c>
      <c r="J26">
        <f t="shared" si="92"/>
        <v>10.767111587671849</v>
      </c>
      <c r="K26">
        <f t="shared" si="93"/>
        <v>61.158350000000006</v>
      </c>
      <c r="L26" s="24">
        <f t="shared" si="94"/>
        <v>17.601947993578303</v>
      </c>
      <c r="N26" s="1">
        <f t="shared" si="95"/>
        <v>90268.974259672104</v>
      </c>
      <c r="O26">
        <f t="shared" si="96"/>
        <v>15.983685081252478</v>
      </c>
      <c r="P26">
        <f t="shared" si="97"/>
        <v>15.980640943093308</v>
      </c>
      <c r="Q26">
        <f t="shared" si="98"/>
        <v>2.8134399354593955</v>
      </c>
      <c r="S26">
        <f t="shared" si="99"/>
        <v>5.3474859700172237</v>
      </c>
      <c r="T26">
        <f t="shared" si="100"/>
        <v>1.3972949439459088</v>
      </c>
    </row>
    <row r="27">
      <c r="B27">
        <v>18.010000000000002</v>
      </c>
      <c r="C27">
        <v>3.726</v>
      </c>
      <c r="D27">
        <v>67.150000000000006</v>
      </c>
      <c r="E27">
        <v>323.69999999999999</v>
      </c>
      <c r="G27">
        <f t="shared" si="89"/>
        <v>5.3949999999999996</v>
      </c>
      <c r="H27">
        <f t="shared" si="90"/>
        <v>33.897784732233866</v>
      </c>
      <c r="I27">
        <f t="shared" si="91"/>
        <v>0.33459480000000003</v>
      </c>
      <c r="J27">
        <f t="shared" si="92"/>
        <v>11.342022502924845</v>
      </c>
      <c r="K27">
        <f t="shared" si="93"/>
        <v>67.105260000000001</v>
      </c>
      <c r="L27" s="24">
        <f t="shared" si="94"/>
        <v>16.890577070625231</v>
      </c>
      <c r="N27" s="1">
        <f t="shared" si="95"/>
        <v>91541.563182505837</v>
      </c>
      <c r="O27">
        <f t="shared" si="96"/>
        <v>16.824609794121336</v>
      </c>
      <c r="P27">
        <f t="shared" si="97"/>
        <v>16.813400068995659</v>
      </c>
      <c r="Q27">
        <f t="shared" si="98"/>
        <v>2.8417736841080252</v>
      </c>
      <c r="S27">
        <f t="shared" si="99"/>
        <v>5.6330154760776239</v>
      </c>
      <c r="T27">
        <f t="shared" si="100"/>
        <v>1.4113669002122506</v>
      </c>
    </row>
    <row r="28">
      <c r="B28">
        <v>19.010000000000002</v>
      </c>
      <c r="C28">
        <v>3.8450000000000002</v>
      </c>
      <c r="D28">
        <v>73.109999999999999</v>
      </c>
      <c r="E28">
        <v>328.30000000000001</v>
      </c>
      <c r="G28">
        <f t="shared" si="89"/>
        <v>5.4716666666666667</v>
      </c>
      <c r="H28">
        <f t="shared" si="90"/>
        <v>34.3794956057843</v>
      </c>
      <c r="I28">
        <f t="shared" si="91"/>
        <v>0.34528100000000006</v>
      </c>
      <c r="J28">
        <f t="shared" si="92"/>
        <v>11.870586622260811</v>
      </c>
      <c r="K28">
        <f t="shared" si="93"/>
        <v>73.093450000000004</v>
      </c>
      <c r="L28" s="24">
        <f t="shared" si="94"/>
        <v>16.236611437916579</v>
      </c>
      <c r="N28" s="1">
        <f t="shared" si="95"/>
        <v>92842.431859180317</v>
      </c>
      <c r="O28">
        <f t="shared" si="96"/>
        <v>17.558653860494339</v>
      </c>
      <c r="P28">
        <f t="shared" si="97"/>
        <v>17.554679086572975</v>
      </c>
      <c r="Q28">
        <f t="shared" si="98"/>
        <v>2.8509304010572047</v>
      </c>
      <c r="S28">
        <f t="shared" si="99"/>
        <v>5.8955268459458319</v>
      </c>
      <c r="T28">
        <f t="shared" si="100"/>
        <v>1.4159145836850606</v>
      </c>
    </row>
    <row r="29">
      <c r="B29">
        <v>20.039999999999999</v>
      </c>
      <c r="C29">
        <v>3.9630000000000001</v>
      </c>
      <c r="D29">
        <v>79.430000000000007</v>
      </c>
      <c r="E29">
        <v>333.5</v>
      </c>
      <c r="G29">
        <f t="shared" si="89"/>
        <v>5.5583333333333336</v>
      </c>
      <c r="H29">
        <f t="shared" si="90"/>
        <v>34.924038332406532</v>
      </c>
      <c r="I29">
        <f t="shared" si="91"/>
        <v>0.35587740000000001</v>
      </c>
      <c r="J29">
        <f t="shared" si="92"/>
        <v>12.428675959237173</v>
      </c>
      <c r="K29">
        <f t="shared" si="93"/>
        <v>79.418520000000001</v>
      </c>
      <c r="L29" s="24">
        <f t="shared" si="94"/>
        <v>15.647332190906676</v>
      </c>
      <c r="N29" s="1">
        <f t="shared" si="95"/>
        <v>94312.979058899276</v>
      </c>
      <c r="O29">
        <f t="shared" si="96"/>
        <v>18.198019648468694</v>
      </c>
      <c r="P29">
        <f t="shared" si="97"/>
        <v>18.195389492789928</v>
      </c>
      <c r="Q29">
        <f t="shared" si="98"/>
        <v>2.8475045865623643</v>
      </c>
      <c r="S29">
        <f t="shared" si="99"/>
        <v>6.1727019151551419</v>
      </c>
      <c r="T29">
        <f t="shared" si="100"/>
        <v>1.4142131529161981</v>
      </c>
    </row>
    <row r="30">
      <c r="B30">
        <v>21.030000000000001</v>
      </c>
      <c r="C30">
        <v>4.0650000000000004</v>
      </c>
      <c r="D30">
        <v>85.459999999999994</v>
      </c>
      <c r="E30">
        <v>337.89999999999998</v>
      </c>
      <c r="G30">
        <f t="shared" si="89"/>
        <v>5.6316666666666659</v>
      </c>
      <c r="H30">
        <f t="shared" si="90"/>
        <v>35.384805254933035</v>
      </c>
      <c r="I30">
        <f t="shared" si="91"/>
        <v>0.36503700000000006</v>
      </c>
      <c r="J30">
        <f t="shared" si="92"/>
        <v>12.916763155844992</v>
      </c>
      <c r="K30">
        <f t="shared" si="93"/>
        <v>85.486950000000007</v>
      </c>
      <c r="L30" s="24">
        <f t="shared" si="94"/>
        <v>15.114396391112791</v>
      </c>
      <c r="N30" s="1">
        <f t="shared" si="95"/>
        <v>95557.288227892233</v>
      </c>
      <c r="O30">
        <f t="shared" si="96"/>
        <v>18.8245843190331</v>
      </c>
      <c r="P30">
        <f t="shared" si="97"/>
        <v>18.830520693329824</v>
      </c>
      <c r="Q30">
        <f t="shared" si="98"/>
        <v>2.8452222929579234</v>
      </c>
      <c r="S30">
        <f t="shared" si="99"/>
        <v>6.4151104213504144</v>
      </c>
      <c r="T30">
        <f t="shared" si="100"/>
        <v>1.4130796517975526</v>
      </c>
    </row>
    <row r="31">
      <c r="B31">
        <v>22.030000000000001</v>
      </c>
      <c r="C31">
        <v>4.0960000000000001</v>
      </c>
      <c r="D31">
        <v>90.209999999999994</v>
      </c>
      <c r="E31">
        <v>333.19999999999999</v>
      </c>
      <c r="G31">
        <f t="shared" si="89"/>
        <v>5.5533333333333328</v>
      </c>
      <c r="H31">
        <f t="shared" si="90"/>
        <v>34.892622405870632</v>
      </c>
      <c r="I31">
        <f t="shared" si="91"/>
        <v>0.3678208</v>
      </c>
      <c r="J31">
        <f t="shared" si="92"/>
        <v>12.834232287425261</v>
      </c>
      <c r="K31">
        <f t="shared" si="93"/>
        <v>90.234880000000004</v>
      </c>
      <c r="L31" s="24">
        <f t="shared" si="94"/>
        <v>14.227061620025786</v>
      </c>
      <c r="N31" s="1">
        <f t="shared" si="95"/>
        <v>94228.139797377022</v>
      </c>
      <c r="O31">
        <f t="shared" si="96"/>
        <v>20.723675649114782</v>
      </c>
      <c r="P31">
        <f t="shared" si="97"/>
        <v>20.729391257696424</v>
      </c>
      <c r="Q31">
        <f t="shared" si="98"/>
        <v>2.9483701045338386</v>
      </c>
      <c r="S31">
        <f t="shared" si="99"/>
        <v>6.3741214655497558</v>
      </c>
      <c r="T31">
        <f t="shared" si="100"/>
        <v>1.4643080124167309</v>
      </c>
    </row>
    <row r="32">
      <c r="B32">
        <v>23.030000000000001</v>
      </c>
      <c r="C32">
        <v>4.1139999999999999</v>
      </c>
      <c r="D32">
        <v>94.780000000000001</v>
      </c>
      <c r="E32">
        <v>337.69999999999999</v>
      </c>
      <c r="G32">
        <f t="shared" si="89"/>
        <v>5.628333333333333</v>
      </c>
      <c r="H32">
        <f t="shared" si="90"/>
        <v>35.363861303909104</v>
      </c>
      <c r="I32">
        <f t="shared" si="91"/>
        <v>0.36943720000000002</v>
      </c>
      <c r="J32">
        <f t="shared" si="92"/>
        <v>13.064725901304529</v>
      </c>
      <c r="K32">
        <f t="shared" si="93"/>
        <v>94.745419999999996</v>
      </c>
      <c r="L32" s="24">
        <f t="shared" si="94"/>
        <v>13.784264508656394</v>
      </c>
      <c r="N32" s="1">
        <f t="shared" si="95"/>
        <v>95500.728720210755</v>
      </c>
      <c r="O32">
        <f t="shared" si="96"/>
        <v>20.914650147921691</v>
      </c>
      <c r="P32">
        <f t="shared" si="97"/>
        <v>20.907019544396526</v>
      </c>
      <c r="Q32">
        <f t="shared" si="98"/>
        <v>2.8829306974496216</v>
      </c>
      <c r="S32">
        <f t="shared" si="99"/>
        <v>6.488596118882894</v>
      </c>
      <c r="T32">
        <f t="shared" si="100"/>
        <v>1.4318075308883544</v>
      </c>
    </row>
    <row r="33">
      <c r="B33">
        <v>23.829999999999998</v>
      </c>
      <c r="C33">
        <v>4.1900000000000004</v>
      </c>
      <c r="D33">
        <v>99.890000000000001</v>
      </c>
      <c r="E33">
        <v>338.30000000000001</v>
      </c>
      <c r="G33">
        <f t="shared" si="89"/>
        <v>5.6383333333333336</v>
      </c>
      <c r="H33">
        <f t="shared" si="90"/>
        <v>35.426693156980903</v>
      </c>
      <c r="I33">
        <f t="shared" si="91"/>
        <v>0.37626200000000004</v>
      </c>
      <c r="J33">
        <f t="shared" si="92"/>
        <v>13.32971842063195</v>
      </c>
      <c r="K33">
        <f t="shared" si="93"/>
        <v>99.847700000000003</v>
      </c>
      <c r="L33" s="24">
        <f t="shared" si="94"/>
        <v>13.344397257615325</v>
      </c>
      <c r="N33" s="1">
        <f t="shared" si="95"/>
        <v>95670.407243255264</v>
      </c>
      <c r="O33">
        <f t="shared" si="96"/>
        <v>21.925176672067455</v>
      </c>
      <c r="P33">
        <f t="shared" si="97"/>
        <v>21.915892109316147</v>
      </c>
      <c r="Q33">
        <f t="shared" si="98"/>
        <v>2.9257826745546849</v>
      </c>
      <c r="S33">
        <f t="shared" si="99"/>
        <v>6.6202046536068577</v>
      </c>
      <c r="T33">
        <f t="shared" si="100"/>
        <v>1.4530899653175842</v>
      </c>
    </row>
    <row r="58" s="21" customFormat="1">
      <c r="B58" s="22" t="s">
        <v>67</v>
      </c>
    </row>
    <row r="59">
      <c r="B59" s="23" t="s">
        <v>42</v>
      </c>
      <c r="C59" s="23" t="s">
        <v>21</v>
      </c>
      <c r="D59" s="23" t="s">
        <v>17</v>
      </c>
      <c r="E59" s="23" t="s">
        <v>59</v>
      </c>
      <c r="G59" s="25" t="s">
        <v>60</v>
      </c>
      <c r="H59" s="25" t="s">
        <v>23</v>
      </c>
      <c r="I59" s="25" t="s">
        <v>25</v>
      </c>
      <c r="J59" s="26" t="s">
        <v>70</v>
      </c>
      <c r="K59" s="26"/>
    </row>
    <row r="60">
      <c r="B60">
        <v>1</v>
      </c>
      <c r="C60" s="1">
        <f t="shared" ref="C60:C114" si="101">$C$5*B60/($C$3^2*$C$4)</f>
        <v>5.8934977866218238e-05</v>
      </c>
      <c r="D60">
        <f t="shared" ref="D60:D114" si="102">C60*60</f>
        <v>0.0035360986719730945</v>
      </c>
      <c r="E60" s="1">
        <f t="shared" ref="E60:E114" si="103">2*PI()*C60</f>
        <v>0.00037029938700797654</v>
      </c>
      <c r="G60" s="11">
        <v>0.000113771722439166</v>
      </c>
      <c r="H60" s="28">
        <f t="shared" ref="H60:H114" si="104">G60*E60</f>
        <v>4.2129599078064822e-08</v>
      </c>
      <c r="I60" s="28">
        <f t="shared" ref="I60:I114" si="105">H60/(C60^3*$C$3^5*$C$4)</f>
        <v>8097319.6270073503</v>
      </c>
      <c r="J60" s="26">
        <v>1</v>
      </c>
      <c r="K60" s="26"/>
    </row>
    <row r="61">
      <c r="B61">
        <v>2</v>
      </c>
      <c r="C61" s="1">
        <f t="shared" si="101"/>
        <v>0.00011786995573243648</v>
      </c>
      <c r="D61">
        <f t="shared" si="102"/>
        <v>0.0070721973439461889</v>
      </c>
      <c r="E61" s="1">
        <f t="shared" si="103"/>
        <v>0.00074059877401595308</v>
      </c>
      <c r="G61" s="11">
        <v>0.00011444887632758201</v>
      </c>
      <c r="H61" s="28">
        <f t="shared" si="104"/>
        <v>8.4760697495710666e-08</v>
      </c>
      <c r="I61" s="28">
        <f t="shared" si="105"/>
        <v>2036378.4442830046</v>
      </c>
      <c r="J61" s="26">
        <v>2</v>
      </c>
      <c r="K61" s="26"/>
    </row>
    <row r="62">
      <c r="B62">
        <v>3</v>
      </c>
      <c r="C62" s="1">
        <f t="shared" si="101"/>
        <v>0.00017680493359865471</v>
      </c>
      <c r="D62">
        <f t="shared" si="102"/>
        <v>0.010608296015919283</v>
      </c>
      <c r="E62" s="1">
        <f t="shared" si="103"/>
        <v>0.0011108981610239296</v>
      </c>
      <c r="G62" s="11">
        <v>0.00011578936057305</v>
      </c>
      <c r="H62" s="28">
        <f t="shared" si="104"/>
        <v>1.2863018772673793e-07</v>
      </c>
      <c r="I62" s="28">
        <f t="shared" si="105"/>
        <v>915657.58155973407</v>
      </c>
      <c r="J62" s="26">
        <v>3</v>
      </c>
      <c r="K62" s="26"/>
    </row>
    <row r="63">
      <c r="B63">
        <v>4</v>
      </c>
      <c r="C63" s="1">
        <f t="shared" si="101"/>
        <v>0.00023573991146487295</v>
      </c>
      <c r="D63">
        <f t="shared" si="102"/>
        <v>0.014144394687892378</v>
      </c>
      <c r="E63" s="1">
        <f t="shared" si="103"/>
        <v>0.0014811975480319062</v>
      </c>
      <c r="G63" s="11">
        <v>0.00011566337404335301</v>
      </c>
      <c r="H63" s="28">
        <f t="shared" si="104"/>
        <v>1.713203060301117e-07</v>
      </c>
      <c r="I63" s="28">
        <f t="shared" si="105"/>
        <v>514496.97291209456</v>
      </c>
      <c r="J63" s="26">
        <v>4</v>
      </c>
      <c r="K63" s="26"/>
    </row>
    <row r="64">
      <c r="B64">
        <v>5</v>
      </c>
      <c r="C64" s="1">
        <f t="shared" si="101"/>
        <v>0.00029467488933109122</v>
      </c>
      <c r="D64">
        <f t="shared" si="102"/>
        <v>0.017680493359865473</v>
      </c>
      <c r="E64" s="1">
        <f t="shared" si="103"/>
        <v>0.001851496935039883</v>
      </c>
      <c r="G64" s="11">
        <v>0.000116218354497815</v>
      </c>
      <c r="H64" s="28">
        <f t="shared" si="104"/>
        <v>2.1517792714808309e-07</v>
      </c>
      <c r="I64" s="28">
        <f t="shared" si="105"/>
        <v>330858.01734146744</v>
      </c>
      <c r="J64" s="26">
        <v>5</v>
      </c>
      <c r="K64" s="26"/>
    </row>
    <row r="65">
      <c r="B65">
        <v>6</v>
      </c>
      <c r="C65" s="1">
        <f t="shared" si="101"/>
        <v>0.00035360986719730941</v>
      </c>
      <c r="D65">
        <f t="shared" si="102"/>
        <v>0.021216592031838566</v>
      </c>
      <c r="E65" s="1">
        <f t="shared" si="103"/>
        <v>0.0022217963220478591</v>
      </c>
      <c r="G65" s="11">
        <v>0.00011680023058491501</v>
      </c>
      <c r="H65" s="28">
        <f t="shared" si="104"/>
        <v>2.5950632272790605e-07</v>
      </c>
      <c r="I65" s="28">
        <f t="shared" si="105"/>
        <v>230912.87518495673</v>
      </c>
      <c r="J65" s="26">
        <v>6</v>
      </c>
      <c r="K65" s="26"/>
    </row>
    <row r="66">
      <c r="B66">
        <v>7</v>
      </c>
      <c r="C66" s="1">
        <f t="shared" si="101"/>
        <v>0.00041254484506352771</v>
      </c>
      <c r="D66">
        <f t="shared" si="102"/>
        <v>0.024752690703811663</v>
      </c>
      <c r="E66" s="1">
        <f t="shared" si="103"/>
        <v>0.0025920957090558362</v>
      </c>
      <c r="G66" s="11">
        <v>0.000117289319634372</v>
      </c>
      <c r="H66" s="28">
        <f t="shared" si="104"/>
        <v>3.040251421423341e-07</v>
      </c>
      <c r="I66" s="28">
        <f t="shared" si="105"/>
        <v>170360.6688674083</v>
      </c>
      <c r="J66" s="26">
        <v>7</v>
      </c>
      <c r="K66" s="26"/>
    </row>
    <row r="67">
      <c r="B67">
        <v>8</v>
      </c>
      <c r="C67" s="1">
        <f t="shared" si="101"/>
        <v>0.0004714798229297459</v>
      </c>
      <c r="D67">
        <f t="shared" si="102"/>
        <v>0.028288789375784756</v>
      </c>
      <c r="E67" s="1">
        <f t="shared" si="103"/>
        <v>0.0029623950960638123</v>
      </c>
      <c r="G67" s="11">
        <v>0.000117808652497108</v>
      </c>
      <c r="H67" s="28">
        <f t="shared" si="104"/>
        <v>3.4899577443131853e-07</v>
      </c>
      <c r="I67" s="28">
        <f t="shared" si="105"/>
        <v>131009.91475031723</v>
      </c>
      <c r="J67" s="26">
        <v>8</v>
      </c>
      <c r="K67" s="26"/>
    </row>
    <row r="68">
      <c r="B68">
        <v>9</v>
      </c>
      <c r="C68" s="1">
        <f t="shared" si="101"/>
        <v>0.00053041480079596415</v>
      </c>
      <c r="D68">
        <f t="shared" si="102"/>
        <v>0.031824888047757849</v>
      </c>
      <c r="E68" s="1">
        <f t="shared" si="103"/>
        <v>0.0033326944830717889</v>
      </c>
      <c r="G68" s="11">
        <v>0.000118357219826012</v>
      </c>
      <c r="H68" s="28">
        <f t="shared" si="104"/>
        <v>3.9444845354586513e-07</v>
      </c>
      <c r="I68" s="28">
        <f t="shared" si="105"/>
        <v>103996.01207808702</v>
      </c>
      <c r="J68" s="26">
        <v>9</v>
      </c>
      <c r="K68" s="26"/>
    </row>
    <row r="69">
      <c r="B69">
        <v>10</v>
      </c>
      <c r="C69" s="1">
        <f t="shared" si="101"/>
        <v>0.00058934977866218245</v>
      </c>
      <c r="D69">
        <f t="shared" si="102"/>
        <v>0.035360986719730945</v>
      </c>
      <c r="E69" s="1">
        <f t="shared" si="103"/>
        <v>0.003702993870079766</v>
      </c>
      <c r="G69" s="11">
        <v>0.000118840983407993</v>
      </c>
      <c r="H69" s="28">
        <f t="shared" si="104"/>
        <v>4.4006743307404926e-07</v>
      </c>
      <c r="I69" s="28">
        <f t="shared" si="105"/>
        <v>84581.072239363944</v>
      </c>
      <c r="J69" s="26">
        <v>10</v>
      </c>
      <c r="K69" s="26"/>
    </row>
    <row r="70">
      <c r="B70">
        <v>20</v>
      </c>
      <c r="C70" s="1">
        <f t="shared" si="101"/>
        <v>0.0011786995573243649</v>
      </c>
      <c r="D70">
        <f t="shared" si="102"/>
        <v>0.070721973439461891</v>
      </c>
      <c r="E70" s="1">
        <f t="shared" si="103"/>
        <v>0.0074059877401595319</v>
      </c>
      <c r="G70" s="11">
        <v>0.00012357442558323201</v>
      </c>
      <c r="H70" s="28">
        <f t="shared" si="104"/>
        <v>9.1519068086667269e-07</v>
      </c>
      <c r="I70" s="28">
        <f t="shared" si="105"/>
        <v>21987.485119738303</v>
      </c>
      <c r="J70" s="26">
        <v>11</v>
      </c>
      <c r="K70" s="26"/>
    </row>
    <row r="71">
      <c r="B71">
        <v>30</v>
      </c>
      <c r="C71" s="1">
        <f t="shared" si="101"/>
        <v>0.001768049335986547</v>
      </c>
      <c r="D71">
        <f t="shared" si="102"/>
        <v>0.10608296015919282</v>
      </c>
      <c r="E71" s="1">
        <f t="shared" si="103"/>
        <v>0.011108981610239295</v>
      </c>
      <c r="G71" s="11">
        <v>0.00012765144068702501</v>
      </c>
      <c r="H71" s="28">
        <f t="shared" si="104"/>
        <v>1.418077507112713e-06</v>
      </c>
      <c r="I71" s="28">
        <f t="shared" si="105"/>
        <v>10094.624314671464</v>
      </c>
      <c r="J71" s="26">
        <v>12</v>
      </c>
      <c r="K71" s="26"/>
    </row>
    <row r="72">
      <c r="B72">
        <v>40</v>
      </c>
      <c r="C72" s="1">
        <f t="shared" si="101"/>
        <v>0.0023573991146487298</v>
      </c>
      <c r="D72">
        <f t="shared" si="102"/>
        <v>0.14144394687892378</v>
      </c>
      <c r="E72" s="1">
        <f t="shared" si="103"/>
        <v>0.014811975480319064</v>
      </c>
      <c r="G72" s="11">
        <v>0.00013101578170360899</v>
      </c>
      <c r="H72" s="28">
        <f t="shared" si="104"/>
        <v>1.9406025461286916e-06</v>
      </c>
      <c r="I72" s="28">
        <f t="shared" si="105"/>
        <v>5827.8797110788919</v>
      </c>
      <c r="J72" s="26">
        <v>13</v>
      </c>
      <c r="K72" s="26"/>
    </row>
    <row r="73">
      <c r="B73">
        <v>50</v>
      </c>
      <c r="C73" s="1">
        <f t="shared" si="101"/>
        <v>0.0029467488933109121</v>
      </c>
      <c r="D73">
        <f t="shared" si="102"/>
        <v>0.17680493359865473</v>
      </c>
      <c r="E73" s="1">
        <f t="shared" si="103"/>
        <v>0.018514969350398831</v>
      </c>
      <c r="G73" s="11">
        <v>0.00013365456917594301</v>
      </c>
      <c r="H73" s="28">
        <f t="shared" si="104"/>
        <v>2.4746102518333449e-06</v>
      </c>
      <c r="I73" s="28">
        <f t="shared" si="105"/>
        <v>3804.9657437725891</v>
      </c>
      <c r="J73" s="26">
        <v>14</v>
      </c>
      <c r="K73" s="26"/>
    </row>
    <row r="74">
      <c r="B74">
        <v>60</v>
      </c>
      <c r="C74" s="1">
        <f t="shared" si="101"/>
        <v>0.003536098671973094</v>
      </c>
      <c r="D74">
        <f t="shared" si="102"/>
        <v>0.21216592031838563</v>
      </c>
      <c r="E74" s="1">
        <f t="shared" si="103"/>
        <v>0.022217963220478591</v>
      </c>
      <c r="G74" s="11">
        <v>0.000135453877637208</v>
      </c>
      <c r="H74" s="28">
        <f t="shared" si="104"/>
        <v>3.0095092714146951e-06</v>
      </c>
      <c r="I74" s="28">
        <f t="shared" si="105"/>
        <v>2677.9094684594434</v>
      </c>
      <c r="J74" s="26">
        <v>15</v>
      </c>
      <c r="K74" s="26"/>
    </row>
    <row r="75">
      <c r="B75">
        <v>70</v>
      </c>
      <c r="C75" s="1">
        <f t="shared" si="101"/>
        <v>0.0041254484506352768</v>
      </c>
      <c r="D75">
        <f t="shared" si="102"/>
        <v>0.24752690703811661</v>
      </c>
      <c r="E75" s="1">
        <f t="shared" si="103"/>
        <v>0.025920957090558361</v>
      </c>
      <c r="G75" s="11">
        <v>0.00013643819271021799</v>
      </c>
      <c r="H75" s="28">
        <f t="shared" si="104"/>
        <v>3.5366085387548931e-06</v>
      </c>
      <c r="I75" s="28">
        <f t="shared" si="105"/>
        <v>1981.7406940061614</v>
      </c>
      <c r="J75" s="26">
        <v>16</v>
      </c>
      <c r="K75" s="26"/>
    </row>
    <row r="76">
      <c r="B76">
        <v>80</v>
      </c>
      <c r="C76" s="1">
        <f t="shared" si="101"/>
        <v>0.0047147982292974596</v>
      </c>
      <c r="D76">
        <f t="shared" si="102"/>
        <v>0.28288789375784756</v>
      </c>
      <c r="E76" s="1">
        <f t="shared" si="103"/>
        <v>0.029623950960638128</v>
      </c>
      <c r="G76" s="11">
        <v>0.000136554135926293</v>
      </c>
      <c r="H76" s="28">
        <f t="shared" si="104"/>
        <v>4.0452730261528168e-06</v>
      </c>
      <c r="I76" s="28">
        <f t="shared" si="105"/>
        <v>1518.5595732831287</v>
      </c>
      <c r="J76" s="26">
        <v>17</v>
      </c>
      <c r="K76" s="26"/>
    </row>
    <row r="77">
      <c r="B77">
        <v>90</v>
      </c>
      <c r="C77" s="1">
        <f t="shared" si="101"/>
        <v>0.0053041480079596415</v>
      </c>
      <c r="D77">
        <f t="shared" si="102"/>
        <v>0.31824888047757849</v>
      </c>
      <c r="E77" s="1">
        <f t="shared" si="103"/>
        <v>0.033326944830717888</v>
      </c>
      <c r="G77" s="11">
        <v>0.000135872694052291</v>
      </c>
      <c r="H77" s="28">
        <f t="shared" si="104"/>
        <v>4.5282217786817126e-06</v>
      </c>
      <c r="I77" s="28">
        <f t="shared" si="105"/>
        <v>1193.8619673997114</v>
      </c>
      <c r="J77" s="26">
        <v>18</v>
      </c>
      <c r="K77" s="26"/>
    </row>
    <row r="78">
      <c r="B78">
        <v>100</v>
      </c>
      <c r="C78" s="1">
        <f t="shared" si="101"/>
        <v>0.0058934977866218242</v>
      </c>
      <c r="D78">
        <f t="shared" si="102"/>
        <v>0.35360986719730947</v>
      </c>
      <c r="E78" s="1">
        <f t="shared" si="103"/>
        <v>0.037029938700797661</v>
      </c>
      <c r="G78" s="11">
        <v>0.00013445865408944101</v>
      </c>
      <c r="H78" s="28">
        <f t="shared" si="104"/>
        <v>4.9789957187237575e-06</v>
      </c>
      <c r="I78" s="28">
        <f t="shared" si="105"/>
        <v>956.96423982820704</v>
      </c>
      <c r="J78" s="26">
        <v>19</v>
      </c>
      <c r="K78" s="26"/>
    </row>
    <row r="79">
      <c r="B79">
        <v>200</v>
      </c>
      <c r="C79" s="1">
        <f t="shared" si="101"/>
        <v>0.011786995573243648</v>
      </c>
      <c r="D79">
        <f t="shared" si="102"/>
        <v>0.70721973439461894</v>
      </c>
      <c r="E79" s="1">
        <f t="shared" si="103"/>
        <v>0.074059877401595323</v>
      </c>
      <c r="G79" s="11">
        <v>0.00010305206414159</v>
      </c>
      <c r="H79" s="28">
        <f t="shared" si="104"/>
        <v>7.6320232363074932e-06</v>
      </c>
      <c r="I79" s="28">
        <f t="shared" si="105"/>
        <v>183.35960019052555</v>
      </c>
      <c r="J79" s="26">
        <v>20</v>
      </c>
      <c r="K79" s="26"/>
    </row>
    <row r="80">
      <c r="B80">
        <v>300</v>
      </c>
      <c r="C80" s="1">
        <f t="shared" si="101"/>
        <v>0.017680493359865473</v>
      </c>
      <c r="D80">
        <f t="shared" si="102"/>
        <v>1.0608296015919283</v>
      </c>
      <c r="E80" s="1">
        <f t="shared" si="103"/>
        <v>0.11108981610239298</v>
      </c>
      <c r="G80" s="11">
        <v>9.9268457183993502e-05</v>
      </c>
      <c r="H80" s="28">
        <f t="shared" si="104"/>
        <v>1.1027714653338109e-05</v>
      </c>
      <c r="I80" s="28">
        <f t="shared" si="105"/>
        <v>78.501094556884141</v>
      </c>
      <c r="J80" s="26">
        <v>21</v>
      </c>
      <c r="K80" s="26"/>
    </row>
    <row r="81">
      <c r="B81">
        <v>400</v>
      </c>
      <c r="C81" s="1">
        <f t="shared" si="101"/>
        <v>0.023573991146487297</v>
      </c>
      <c r="D81">
        <f t="shared" si="102"/>
        <v>1.4144394687892379</v>
      </c>
      <c r="E81" s="1">
        <f t="shared" si="103"/>
        <v>0.14811975480319065</v>
      </c>
      <c r="G81" s="11">
        <v>0.000109705980327074</v>
      </c>
      <c r="H81" s="28">
        <f t="shared" si="104"/>
        <v>1.6249622906489857e-05</v>
      </c>
      <c r="I81" s="28">
        <f t="shared" si="105"/>
        <v>48.799713181008542</v>
      </c>
      <c r="J81" s="26">
        <v>22</v>
      </c>
      <c r="K81" s="26"/>
    </row>
    <row r="82">
      <c r="B82">
        <v>500</v>
      </c>
      <c r="C82" s="1">
        <f t="shared" si="101"/>
        <v>0.029467488933109121</v>
      </c>
      <c r="D82">
        <f t="shared" si="102"/>
        <v>1.7680493359865472</v>
      </c>
      <c r="E82" s="1">
        <f t="shared" si="103"/>
        <v>0.1851496935039883</v>
      </c>
      <c r="G82" s="11">
        <v>0.000103124249778278</v>
      </c>
      <c r="H82" s="28">
        <f t="shared" si="104"/>
        <v>1.9093423239276906e-05</v>
      </c>
      <c r="I82" s="28">
        <f t="shared" si="105"/>
        <v>29.358086309945818</v>
      </c>
      <c r="J82" s="26">
        <v>23</v>
      </c>
      <c r="K82" s="26"/>
    </row>
    <row r="83">
      <c r="B83">
        <v>600</v>
      </c>
      <c r="C83" s="1">
        <f t="shared" si="101"/>
        <v>0.035360986719730945</v>
      </c>
      <c r="D83">
        <f t="shared" si="102"/>
        <v>2.1216592031838566</v>
      </c>
      <c r="E83" s="1">
        <f t="shared" si="103"/>
        <v>0.22217963220478595</v>
      </c>
      <c r="G83" s="11">
        <v>0.00010686572650728801</v>
      </c>
      <c r="H83" s="28">
        <f t="shared" si="104"/>
        <v>2.3743387810686494e-05</v>
      </c>
      <c r="I83" s="28">
        <f t="shared" si="105"/>
        <v>21.127246104695754</v>
      </c>
      <c r="J83" s="26">
        <v>24</v>
      </c>
      <c r="K83" s="26"/>
    </row>
    <row r="84">
      <c r="B84">
        <v>700</v>
      </c>
      <c r="C84" s="1">
        <f t="shared" si="101"/>
        <v>0.041254484506352766</v>
      </c>
      <c r="D84">
        <f t="shared" si="102"/>
        <v>2.4752690703811662</v>
      </c>
      <c r="E84" s="1">
        <f t="shared" si="103"/>
        <v>0.25920957090558361</v>
      </c>
      <c r="G84" s="11">
        <v>0.000113914366172711</v>
      </c>
      <c r="H84" s="28">
        <f t="shared" si="104"/>
        <v>2.9527693975609946e-05</v>
      </c>
      <c r="I84" s="28">
        <f t="shared" si="105"/>
        <v>16.545860846738833</v>
      </c>
      <c r="J84" s="26">
        <v>25</v>
      </c>
      <c r="K84" s="26"/>
    </row>
    <row r="85">
      <c r="B85">
        <v>800</v>
      </c>
      <c r="C85" s="1">
        <f t="shared" si="101"/>
        <v>0.047147982292974594</v>
      </c>
      <c r="D85">
        <f t="shared" si="102"/>
        <v>2.8288789375784757</v>
      </c>
      <c r="E85" s="1">
        <f t="shared" si="103"/>
        <v>0.29623950960638129</v>
      </c>
      <c r="G85" s="11">
        <v>0.000112055059412549</v>
      </c>
      <c r="H85" s="28">
        <f t="shared" si="104"/>
        <v>3.3195135849287436e-05</v>
      </c>
      <c r="I85" s="28">
        <f t="shared" si="105"/>
        <v>12.461159235600416</v>
      </c>
      <c r="J85" s="26">
        <v>26</v>
      </c>
      <c r="K85" s="26"/>
    </row>
    <row r="86">
      <c r="B86">
        <v>900</v>
      </c>
      <c r="C86" s="1">
        <f t="shared" si="101"/>
        <v>0.053041480079596415</v>
      </c>
      <c r="D86">
        <f t="shared" si="102"/>
        <v>3.1824888047757849</v>
      </c>
      <c r="E86" s="1">
        <f t="shared" si="103"/>
        <v>0.33326944830717892</v>
      </c>
      <c r="G86" s="11">
        <v>0.000118623079006871</v>
      </c>
      <c r="H86" s="28">
        <f t="shared" si="104"/>
        <v>3.9533448097118793e-05</v>
      </c>
      <c r="I86" s="28">
        <f t="shared" si="105"/>
        <v>10.422961248391212</v>
      </c>
      <c r="J86" s="26">
        <v>27</v>
      </c>
      <c r="K86" s="26"/>
    </row>
    <row r="87">
      <c r="B87">
        <v>1000</v>
      </c>
      <c r="C87" s="1">
        <f t="shared" si="101"/>
        <v>0.058934977866218242</v>
      </c>
      <c r="D87">
        <f t="shared" si="102"/>
        <v>3.5360986719730945</v>
      </c>
      <c r="E87" s="1">
        <f t="shared" si="103"/>
        <v>0.3702993870079766</v>
      </c>
      <c r="G87" s="27">
        <v>0.00012311326900000001</v>
      </c>
      <c r="H87" s="28">
        <f t="shared" si="104"/>
        <v>4.5588768043248132e-05</v>
      </c>
      <c r="I87" s="28">
        <f t="shared" si="105"/>
        <v>8.7621727793720758</v>
      </c>
      <c r="J87" s="26">
        <v>28</v>
      </c>
      <c r="K87" s="26"/>
    </row>
    <row r="88">
      <c r="B88">
        <v>2000</v>
      </c>
      <c r="C88" s="1">
        <f t="shared" si="101"/>
        <v>0.11786995573243648</v>
      </c>
      <c r="D88">
        <f t="shared" si="102"/>
        <v>7.0721973439461889</v>
      </c>
      <c r="E88" s="1">
        <f t="shared" si="103"/>
        <v>0.7405987740159532</v>
      </c>
      <c r="G88" s="27">
        <v>0.00020286057900000001</v>
      </c>
      <c r="H88" s="28">
        <f t="shared" si="104"/>
        <v>0.00015023829610356644</v>
      </c>
      <c r="I88" s="28">
        <f t="shared" si="105"/>
        <v>3.6094798265032231</v>
      </c>
      <c r="J88" s="26">
        <v>29</v>
      </c>
      <c r="K88" s="26"/>
    </row>
    <row r="89">
      <c r="B89">
        <v>3000</v>
      </c>
      <c r="C89" s="1">
        <f t="shared" si="101"/>
        <v>0.17680493359865473</v>
      </c>
      <c r="D89">
        <f t="shared" si="102"/>
        <v>10.608296015919285</v>
      </c>
      <c r="E89" s="1">
        <f t="shared" si="103"/>
        <v>1.1108981610239297</v>
      </c>
      <c r="G89" s="11">
        <v>0.000347737253</v>
      </c>
      <c r="H89" s="1">
        <f t="shared" si="104"/>
        <v>0.00038630067487721299</v>
      </c>
      <c r="I89" s="1">
        <f t="shared" si="105"/>
        <v>2.7498921362410118</v>
      </c>
      <c r="J89" s="26">
        <v>30</v>
      </c>
    </row>
    <row r="90">
      <c r="B90">
        <v>4000</v>
      </c>
      <c r="C90" s="1">
        <f t="shared" si="101"/>
        <v>0.23573991146487297</v>
      </c>
      <c r="D90">
        <f t="shared" si="102"/>
        <v>14.144394687892378</v>
      </c>
      <c r="E90" s="1">
        <f t="shared" si="103"/>
        <v>1.4811975480319064</v>
      </c>
      <c r="G90" s="11">
        <v>0.000548713987</v>
      </c>
      <c r="H90" s="1">
        <f t="shared" si="104"/>
        <v>0.00081275381211521139</v>
      </c>
      <c r="I90" s="1">
        <f t="shared" si="105"/>
        <v>2.4408045125867601</v>
      </c>
      <c r="J90" s="26">
        <v>31</v>
      </c>
    </row>
    <row r="91">
      <c r="B91">
        <v>5000</v>
      </c>
      <c r="C91" s="1">
        <f t="shared" si="101"/>
        <v>0.29467488933109121</v>
      </c>
      <c r="D91">
        <f t="shared" si="102"/>
        <v>17.680493359865473</v>
      </c>
      <c r="E91" s="1">
        <f t="shared" si="103"/>
        <v>1.8514969350398829</v>
      </c>
      <c r="G91" s="11">
        <v>0.00079550426899999995</v>
      </c>
      <c r="H91" s="1">
        <f t="shared" si="104"/>
        <v>0.0014728737158646425</v>
      </c>
      <c r="I91" s="1">
        <f t="shared" si="105"/>
        <v>2.2646936137179754</v>
      </c>
      <c r="J91" s="26">
        <v>32</v>
      </c>
    </row>
    <row r="92">
      <c r="B92">
        <v>6000</v>
      </c>
      <c r="C92" s="1">
        <f t="shared" si="101"/>
        <v>0.35360986719730947</v>
      </c>
      <c r="D92">
        <f t="shared" si="102"/>
        <v>21.216592031838569</v>
      </c>
      <c r="E92" s="1">
        <f t="shared" si="103"/>
        <v>2.2217963220478594</v>
      </c>
      <c r="G92" s="11">
        <v>0.0011248355199999999</v>
      </c>
      <c r="H92" s="1">
        <f t="shared" si="104"/>
        <v>0.0024991554212447911</v>
      </c>
      <c r="I92" s="1">
        <f t="shared" si="105"/>
        <v>2.223788452579575</v>
      </c>
      <c r="J92" s="26">
        <v>33</v>
      </c>
    </row>
    <row r="93">
      <c r="B93">
        <v>7000</v>
      </c>
      <c r="C93" s="1">
        <f t="shared" si="101"/>
        <v>0.41254484506352768</v>
      </c>
      <c r="D93">
        <f t="shared" si="102"/>
        <v>24.752690703811659</v>
      </c>
      <c r="E93" s="1">
        <f t="shared" si="103"/>
        <v>2.5920957090558359</v>
      </c>
      <c r="G93" s="11">
        <v>0.00149346756</v>
      </c>
      <c r="H93" s="1">
        <f t="shared" si="104"/>
        <v>0.0038712108538900892</v>
      </c>
      <c r="I93" s="1">
        <f t="shared" si="105"/>
        <v>2.1692352999105919</v>
      </c>
      <c r="J93" s="26">
        <v>34</v>
      </c>
    </row>
    <row r="94">
      <c r="B94">
        <v>8000</v>
      </c>
      <c r="C94" s="1">
        <f t="shared" si="101"/>
        <v>0.47147982292974594</v>
      </c>
      <c r="D94">
        <f t="shared" si="102"/>
        <v>28.288789375784756</v>
      </c>
      <c r="E94" s="1">
        <f t="shared" si="103"/>
        <v>2.9623950960638128</v>
      </c>
      <c r="G94" s="11">
        <v>0.00191852671</v>
      </c>
      <c r="H94" s="1">
        <f t="shared" si="104"/>
        <v>0.0056834341173714409</v>
      </c>
      <c r="I94" s="1">
        <f t="shared" si="105"/>
        <v>2.1335107005784373</v>
      </c>
      <c r="J94" s="26">
        <v>35</v>
      </c>
    </row>
    <row r="95">
      <c r="B95">
        <v>9000</v>
      </c>
      <c r="C95" s="1">
        <f t="shared" si="101"/>
        <v>0.53041480079596415</v>
      </c>
      <c r="D95">
        <f t="shared" si="102"/>
        <v>31.824888047757849</v>
      </c>
      <c r="E95" s="1">
        <f t="shared" si="103"/>
        <v>3.3326944830717888</v>
      </c>
      <c r="G95" s="11">
        <v>0.0023940350399999999</v>
      </c>
      <c r="H95" s="1">
        <f t="shared" si="104"/>
        <v>0.0079785873700885489</v>
      </c>
      <c r="I95" s="1">
        <f t="shared" si="105"/>
        <v>2.1035480328212821</v>
      </c>
      <c r="J95" s="26">
        <v>36</v>
      </c>
    </row>
    <row r="96">
      <c r="B96">
        <v>10000</v>
      </c>
      <c r="C96" s="1">
        <f t="shared" si="101"/>
        <v>0.58934977866218241</v>
      </c>
      <c r="D96">
        <f t="shared" si="102"/>
        <v>35.360986719730946</v>
      </c>
      <c r="E96" s="1">
        <f t="shared" si="103"/>
        <v>3.7029938700797658</v>
      </c>
      <c r="G96" s="11">
        <v>0.0029391602999999998</v>
      </c>
      <c r="H96" s="1">
        <f t="shared" si="104"/>
        <v>0.010883692574081805</v>
      </c>
      <c r="I96" s="1">
        <f t="shared" si="105"/>
        <v>2.0918484728783424</v>
      </c>
      <c r="J96" s="26">
        <v>37</v>
      </c>
    </row>
    <row r="97">
      <c r="B97">
        <v>20000</v>
      </c>
      <c r="C97" s="1">
        <f t="shared" si="101"/>
        <v>1.1786995573243648</v>
      </c>
      <c r="D97">
        <f t="shared" si="102"/>
        <v>70.721973439461891</v>
      </c>
      <c r="E97" s="1">
        <f t="shared" si="103"/>
        <v>7.4059877401595315</v>
      </c>
      <c r="G97" s="11">
        <v>0.0114331229</v>
      </c>
      <c r="H97" s="1">
        <f t="shared" si="104"/>
        <v>0.084673568029137197</v>
      </c>
      <c r="I97" s="1">
        <f t="shared" si="105"/>
        <v>2.0342851560865367</v>
      </c>
      <c r="J97" s="26">
        <v>38</v>
      </c>
    </row>
    <row r="98">
      <c r="B98">
        <v>30000</v>
      </c>
      <c r="C98" s="1">
        <f t="shared" si="101"/>
        <v>1.7680493359865472</v>
      </c>
      <c r="D98">
        <f t="shared" si="102"/>
        <v>106.08296015919284</v>
      </c>
      <c r="E98" s="1">
        <f t="shared" si="103"/>
        <v>11.108981610239297</v>
      </c>
      <c r="G98" s="11">
        <v>0.025859247299999999</v>
      </c>
      <c r="H98" s="1">
        <f t="shared" si="104"/>
        <v>0.2872699027103302</v>
      </c>
      <c r="I98" s="1">
        <f t="shared" si="105"/>
        <v>2.0449388205002483</v>
      </c>
      <c r="J98" s="26">
        <v>39</v>
      </c>
    </row>
    <row r="99">
      <c r="B99">
        <v>40000</v>
      </c>
      <c r="C99" s="1">
        <f t="shared" si="101"/>
        <v>2.3573991146487296</v>
      </c>
      <c r="D99">
        <f t="shared" si="102"/>
        <v>141.44394687892378</v>
      </c>
      <c r="E99" s="1">
        <f t="shared" si="103"/>
        <v>14.811975480319063</v>
      </c>
      <c r="G99" s="11">
        <v>0.045998488999999997</v>
      </c>
      <c r="H99" s="1">
        <f t="shared" si="104"/>
        <v>0.68132849119972605</v>
      </c>
      <c r="I99" s="1">
        <f t="shared" si="105"/>
        <v>2.0461173249329327</v>
      </c>
      <c r="J99" s="26">
        <v>40</v>
      </c>
    </row>
    <row r="100">
      <c r="B100">
        <v>50000</v>
      </c>
      <c r="C100" s="1">
        <f t="shared" si="101"/>
        <v>2.9467488933109118</v>
      </c>
      <c r="D100">
        <f t="shared" si="102"/>
        <v>176.80493359865471</v>
      </c>
      <c r="E100" s="1">
        <f t="shared" si="103"/>
        <v>18.514969350398829</v>
      </c>
      <c r="G100" s="11">
        <v>0.071161592100000004</v>
      </c>
      <c r="H100" s="1">
        <f t="shared" si="104"/>
        <v>1.3175546966570835</v>
      </c>
      <c r="I100" s="1">
        <f t="shared" si="105"/>
        <v>2.0258747746691679</v>
      </c>
      <c r="J100" s="26">
        <v>41</v>
      </c>
    </row>
    <row r="101">
      <c r="B101">
        <v>60000</v>
      </c>
      <c r="C101" s="1">
        <f t="shared" si="101"/>
        <v>3.5360986719730945</v>
      </c>
      <c r="D101">
        <f t="shared" si="102"/>
        <v>212.16592031838567</v>
      </c>
      <c r="E101" s="1">
        <f t="shared" si="103"/>
        <v>22.217963220478595</v>
      </c>
      <c r="G101" s="11">
        <v>0.101572595</v>
      </c>
      <c r="H101" s="1">
        <f t="shared" si="104"/>
        <v>2.2567361799185681</v>
      </c>
      <c r="I101" s="1">
        <f t="shared" si="105"/>
        <v>2.00807993562954</v>
      </c>
      <c r="J101" s="26">
        <v>42</v>
      </c>
    </row>
    <row r="102">
      <c r="B102">
        <v>70000</v>
      </c>
      <c r="C102" s="1">
        <f t="shared" si="101"/>
        <v>4.1254484506352762</v>
      </c>
      <c r="D102">
        <f t="shared" si="102"/>
        <v>247.52690703811658</v>
      </c>
      <c r="E102" s="1">
        <f t="shared" si="103"/>
        <v>25.920957090558357</v>
      </c>
      <c r="G102" s="11">
        <v>0.14154825600000001</v>
      </c>
      <c r="H102" s="1">
        <f t="shared" si="104"/>
        <v>3.6690662700193699</v>
      </c>
      <c r="I102" s="1">
        <f t="shared" si="105"/>
        <v>2.0559634623465231</v>
      </c>
      <c r="J102" s="26">
        <v>43</v>
      </c>
    </row>
    <row r="103">
      <c r="B103">
        <v>80000</v>
      </c>
      <c r="C103" s="1">
        <f t="shared" si="101"/>
        <v>4.7147982292974593</v>
      </c>
      <c r="D103">
        <f t="shared" si="102"/>
        <v>282.88789375784756</v>
      </c>
      <c r="E103" s="1">
        <f t="shared" si="103"/>
        <v>29.623950960638126</v>
      </c>
      <c r="G103" s="11">
        <v>0.18243841699999999</v>
      </c>
      <c r="H103" s="1">
        <f t="shared" si="104"/>
        <v>5.4045467185444487</v>
      </c>
      <c r="I103" s="1">
        <f t="shared" si="105"/>
        <v>2.0288188474899629</v>
      </c>
      <c r="J103" s="26">
        <v>44</v>
      </c>
    </row>
    <row r="104">
      <c r="B104">
        <v>90000</v>
      </c>
      <c r="C104" s="1">
        <f t="shared" si="101"/>
        <v>5.3041480079596415</v>
      </c>
      <c r="D104">
        <f t="shared" si="102"/>
        <v>318.2488804775785</v>
      </c>
      <c r="E104" s="1">
        <f t="shared" si="103"/>
        <v>33.326944830717892</v>
      </c>
      <c r="G104" s="11">
        <v>0.22996267100000001</v>
      </c>
      <c r="H104" s="1">
        <f t="shared" si="104"/>
        <v>7.6639532495415299</v>
      </c>
      <c r="I104" s="1">
        <f t="shared" si="105"/>
        <v>2.0205950043420327</v>
      </c>
      <c r="J104" s="26">
        <v>45</v>
      </c>
    </row>
    <row r="105">
      <c r="B105">
        <v>100000</v>
      </c>
      <c r="C105" s="1">
        <f t="shared" si="101"/>
        <v>5.8934977866218237</v>
      </c>
      <c r="D105">
        <f t="shared" si="102"/>
        <v>353.60986719730943</v>
      </c>
      <c r="E105" s="1">
        <f t="shared" si="103"/>
        <v>37.029938700797658</v>
      </c>
      <c r="G105" s="11">
        <v>0.28219329599999998</v>
      </c>
      <c r="H105" s="1">
        <f t="shared" si="104"/>
        <v>10.449600452656048</v>
      </c>
      <c r="I105" s="1">
        <f t="shared" si="105"/>
        <v>2.0084158570531394</v>
      </c>
      <c r="J105" s="26">
        <v>46</v>
      </c>
    </row>
    <row r="106">
      <c r="B106">
        <v>200000</v>
      </c>
      <c r="C106" s="1">
        <f t="shared" si="101"/>
        <v>11.786995573243647</v>
      </c>
      <c r="D106">
        <f t="shared" si="102"/>
        <v>707.21973439461885</v>
      </c>
      <c r="E106" s="1">
        <f t="shared" si="103"/>
        <v>74.059877401595315</v>
      </c>
      <c r="G106" s="11">
        <v>1.15083487</v>
      </c>
      <c r="H106" s="1">
        <f t="shared" si="104"/>
        <v>85.230689381680875</v>
      </c>
      <c r="I106" s="1">
        <f t="shared" si="105"/>
        <v>2.0476700142423727</v>
      </c>
      <c r="J106" s="26">
        <v>47</v>
      </c>
    </row>
    <row r="107">
      <c r="B107">
        <v>300000</v>
      </c>
      <c r="C107" s="1">
        <f t="shared" si="101"/>
        <v>17.680493359865469</v>
      </c>
      <c r="D107">
        <f t="shared" si="102"/>
        <v>1060.8296015919282</v>
      </c>
      <c r="E107" s="1">
        <f t="shared" si="103"/>
        <v>111.08981610239296</v>
      </c>
      <c r="G107" s="11">
        <v>2.40989144</v>
      </c>
      <c r="H107" s="1">
        <f t="shared" si="104"/>
        <v>267.71439689633098</v>
      </c>
      <c r="I107" s="1">
        <f t="shared" si="105"/>
        <v>1.9057324065450456</v>
      </c>
      <c r="J107" s="26">
        <v>48</v>
      </c>
    </row>
    <row r="108">
      <c r="B108">
        <v>400000</v>
      </c>
      <c r="C108" s="1">
        <f t="shared" si="101"/>
        <v>23.573991146487295</v>
      </c>
      <c r="D108">
        <f t="shared" si="102"/>
        <v>1414.4394687892377</v>
      </c>
      <c r="E108" s="1">
        <f t="shared" si="103"/>
        <v>148.11975480319063</v>
      </c>
      <c r="G108" s="11">
        <v>4.23374703</v>
      </c>
      <c r="H108" s="1">
        <f t="shared" si="104"/>
        <v>627.10157198233651</v>
      </c>
      <c r="I108" s="1">
        <f t="shared" si="105"/>
        <v>1.8832668932812886</v>
      </c>
      <c r="J108" s="26">
        <v>49</v>
      </c>
    </row>
    <row r="109">
      <c r="B109">
        <v>500000</v>
      </c>
      <c r="C109" s="1">
        <f t="shared" si="101"/>
        <v>29.467488933109117</v>
      </c>
      <c r="D109">
        <f t="shared" si="102"/>
        <v>1768.049335986547</v>
      </c>
      <c r="E109" s="1">
        <f t="shared" si="103"/>
        <v>185.14969350398826</v>
      </c>
      <c r="G109" s="11">
        <v>6.6526487699999999</v>
      </c>
      <c r="H109" s="1">
        <f t="shared" si="104"/>
        <v>1231.7358807551846</v>
      </c>
      <c r="I109" s="1">
        <f t="shared" si="105"/>
        <v>1.8939195892269622</v>
      </c>
      <c r="J109" s="26">
        <v>50</v>
      </c>
    </row>
    <row r="110">
      <c r="B110">
        <v>600000</v>
      </c>
      <c r="C110" s="1">
        <f t="shared" si="101"/>
        <v>35.360986719730938</v>
      </c>
      <c r="D110">
        <f t="shared" si="102"/>
        <v>2121.6592031838563</v>
      </c>
      <c r="E110" s="1">
        <f t="shared" si="103"/>
        <v>222.17963220478592</v>
      </c>
      <c r="G110" s="11">
        <v>9.4488656599999992</v>
      </c>
      <c r="H110" s="1">
        <f t="shared" si="104"/>
        <v>2099.3454970912317</v>
      </c>
      <c r="I110" s="1">
        <f t="shared" si="105"/>
        <v>1.8680311895452684</v>
      </c>
      <c r="J110" s="26">
        <v>51</v>
      </c>
    </row>
    <row r="111">
      <c r="B111">
        <v>700000</v>
      </c>
      <c r="C111" s="1">
        <f t="shared" si="101"/>
        <v>41.254484506352767</v>
      </c>
      <c r="D111">
        <f t="shared" si="102"/>
        <v>2475.2690703811659</v>
      </c>
      <c r="E111" s="1">
        <f t="shared" si="103"/>
        <v>259.20957090558358</v>
      </c>
      <c r="G111" s="11">
        <v>12.712839799999999</v>
      </c>
      <c r="H111" s="1">
        <f t="shared" si="104"/>
        <v>3295.2897495494249</v>
      </c>
      <c r="I111" s="1">
        <f t="shared" si="105"/>
        <v>1.8465175672291341</v>
      </c>
      <c r="J111" s="26">
        <v>52</v>
      </c>
    </row>
    <row r="112">
      <c r="B112">
        <v>800000</v>
      </c>
      <c r="C112" s="1">
        <f t="shared" si="101"/>
        <v>47.147982292974589</v>
      </c>
      <c r="D112">
        <f t="shared" si="102"/>
        <v>2828.8789375784754</v>
      </c>
      <c r="E112" s="1">
        <f t="shared" si="103"/>
        <v>296.23950960638126</v>
      </c>
      <c r="G112" s="11">
        <v>17.306345</v>
      </c>
      <c r="H112" s="1">
        <f t="shared" si="104"/>
        <v>5126.8231558788484</v>
      </c>
      <c r="I112" s="1">
        <f t="shared" si="105"/>
        <v>1.9245638881619815</v>
      </c>
      <c r="J112" s="26">
        <v>53</v>
      </c>
    </row>
    <row r="113">
      <c r="B113">
        <v>900000</v>
      </c>
      <c r="C113" s="1">
        <f t="shared" si="101"/>
        <v>53.041480079596411</v>
      </c>
      <c r="D113">
        <f t="shared" si="102"/>
        <v>3182.4888047757845</v>
      </c>
      <c r="E113" s="1">
        <f t="shared" si="103"/>
        <v>333.26944830717889</v>
      </c>
      <c r="G113" s="11">
        <v>22.120114900000001</v>
      </c>
      <c r="H113" s="1">
        <f t="shared" si="104"/>
        <v>7371.9584892144076</v>
      </c>
      <c r="I113" s="1">
        <f t="shared" si="105"/>
        <v>1.9436108246634412</v>
      </c>
      <c r="J113" s="26">
        <v>54</v>
      </c>
    </row>
    <row r="114">
      <c r="B114">
        <v>1000000</v>
      </c>
      <c r="C114" s="1">
        <f t="shared" si="101"/>
        <v>58.934977866218233</v>
      </c>
      <c r="D114">
        <f t="shared" si="102"/>
        <v>3536.098671973094</v>
      </c>
      <c r="E114" s="1">
        <f t="shared" si="103"/>
        <v>370.29938700797652</v>
      </c>
      <c r="G114" s="11">
        <v>27.2531058</v>
      </c>
      <c r="H114" s="1">
        <f t="shared" si="104"/>
        <v>10091.80837180353</v>
      </c>
      <c r="I114" s="1">
        <f t="shared" si="105"/>
        <v>1.9396481283760507</v>
      </c>
      <c r="J114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30" workbookViewId="0">
      <selection activeCell="M48" activeCellId="0" sqref="M48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0.1207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B10">
        <v>1.01</v>
      </c>
      <c r="C10">
        <v>0.17499999999999999</v>
      </c>
      <c r="D10">
        <v>0.17899999999999999</v>
      </c>
      <c r="E10">
        <v>47.899999999999999</v>
      </c>
      <c r="G10">
        <f t="shared" ref="G10:G32" si="106">E10/60</f>
        <v>0.79833333333333334</v>
      </c>
      <c r="H10">
        <f t="shared" ref="H10:H32" si="107">2*PI()*G10</f>
        <v>5.0160762702317028</v>
      </c>
      <c r="I10">
        <f t="shared" ref="I10:I32" si="108">$C$2*C10</f>
        <v>0.015715</v>
      </c>
      <c r="J10">
        <f t="shared" ref="J10:J32" si="109">I10*H10</f>
        <v>0.078827638586691215</v>
      </c>
      <c r="K10">
        <f t="shared" ref="K10:K32" si="110">B10*C10</f>
        <v>0.17674999999999999</v>
      </c>
      <c r="L10" s="24">
        <f t="shared" ref="L10:L32" si="111">J10/D10*100</f>
        <v>44.037786919939222</v>
      </c>
      <c r="N10" s="1">
        <f t="shared" ref="N10:N32" si="112">G10*($C$3)^2*$C$4/$C$5</f>
        <v>13568.475751703743</v>
      </c>
      <c r="O10">
        <f t="shared" ref="O10:O32" si="113">D10/(G10^3*$C$3^5*$C$4)</f>
        <v>13.783952285265899</v>
      </c>
      <c r="P10">
        <f t="shared" ref="P10:P32" si="114">K10/(G10^3*$C$3^5*$C$4)</f>
        <v>13.610690315199708</v>
      </c>
      <c r="Q10">
        <f t="shared" ref="Q10:Q32" si="115">J10/(G10^3*$C$3^5*$C$4)</f>
        <v>6.0701475365314908</v>
      </c>
      <c r="S10">
        <f t="shared" ref="S10:S32" si="116">J10*0.7</f>
        <v>0.055179347010683846</v>
      </c>
      <c r="T10">
        <f t="shared" ref="T10:T32" si="117">Q10*0.7</f>
        <v>4.2491032755720433</v>
      </c>
    </row>
    <row r="11">
      <c r="B11">
        <v>2.0299999999999998</v>
      </c>
      <c r="C11">
        <v>0.36399999999999999</v>
      </c>
      <c r="D11">
        <v>0.78300000000000003</v>
      </c>
      <c r="E11">
        <v>88.700000000000003</v>
      </c>
      <c r="G11">
        <f t="shared" si="106"/>
        <v>1.4783333333333333</v>
      </c>
      <c r="H11">
        <f t="shared" si="107"/>
        <v>9.2886422791138212</v>
      </c>
      <c r="I11">
        <f t="shared" si="108"/>
        <v>0.0326872</v>
      </c>
      <c r="J11">
        <f t="shared" si="109"/>
        <v>0.3036197079058493</v>
      </c>
      <c r="K11">
        <f t="shared" si="110"/>
        <v>0.73891999999999991</v>
      </c>
      <c r="L11" s="24">
        <f t="shared" si="111"/>
        <v>38.776463334080368</v>
      </c>
      <c r="N11" s="1">
        <f t="shared" si="112"/>
        <v>25125.757811610067</v>
      </c>
      <c r="O11">
        <f t="shared" si="113"/>
        <v>9.495507320070951</v>
      </c>
      <c r="P11">
        <f t="shared" si="114"/>
        <v>8.9609454264965844</v>
      </c>
      <c r="Q11">
        <f t="shared" si="115"/>
        <v>3.6820219143522297</v>
      </c>
      <c r="S11">
        <f t="shared" si="116"/>
        <v>0.21253379553409449</v>
      </c>
      <c r="T11">
        <f t="shared" si="117"/>
        <v>2.5774153400465605</v>
      </c>
    </row>
    <row r="12">
      <c r="B12">
        <v>3.0499999999999998</v>
      </c>
      <c r="C12">
        <v>0.58899999999999997</v>
      </c>
      <c r="D12">
        <v>1.7989999999999999</v>
      </c>
      <c r="E12">
        <v>123.3</v>
      </c>
      <c r="G12">
        <f t="shared" si="106"/>
        <v>2.0550000000000002</v>
      </c>
      <c r="H12">
        <f t="shared" si="107"/>
        <v>12.911945806254051</v>
      </c>
      <c r="I12">
        <f t="shared" si="108"/>
        <v>0.0528922</v>
      </c>
      <c r="J12">
        <f t="shared" si="109"/>
        <v>0.68294121997355051</v>
      </c>
      <c r="K12">
        <f t="shared" si="110"/>
        <v>1.7964499999999999</v>
      </c>
      <c r="L12" s="24">
        <f t="shared" si="111"/>
        <v>37.962269036884408</v>
      </c>
      <c r="N12" s="1">
        <f t="shared" si="112"/>
        <v>34926.786225158074</v>
      </c>
      <c r="O12">
        <f t="shared" si="113"/>
        <v>8.1221163013924649</v>
      </c>
      <c r="P12">
        <f t="shared" si="114"/>
        <v>8.1106035740058324</v>
      </c>
      <c r="Q12">
        <f t="shared" si="115"/>
        <v>3.0833396418232528</v>
      </c>
      <c r="S12">
        <f t="shared" si="116"/>
        <v>0.47805885398148534</v>
      </c>
      <c r="T12">
        <f t="shared" si="117"/>
        <v>2.158337749276277</v>
      </c>
    </row>
    <row r="13">
      <c r="B13">
        <v>4.0300000000000002</v>
      </c>
      <c r="C13">
        <v>0.81399999999999995</v>
      </c>
      <c r="D13">
        <v>3.2810000000000001</v>
      </c>
      <c r="E13">
        <v>149.19999999999999</v>
      </c>
      <c r="G13">
        <f t="shared" si="106"/>
        <v>2.4866666666666664</v>
      </c>
      <c r="H13">
        <f t="shared" si="107"/>
        <v>15.624187463853236</v>
      </c>
      <c r="I13">
        <f t="shared" si="108"/>
        <v>0.073097200000000001</v>
      </c>
      <c r="J13">
        <f t="shared" si="109"/>
        <v>1.1420843558827727</v>
      </c>
      <c r="K13">
        <f t="shared" si="110"/>
        <v>3.2804199999999999</v>
      </c>
      <c r="L13" s="24">
        <f t="shared" si="111"/>
        <v>34.809032486521566</v>
      </c>
      <c r="N13" s="1">
        <f t="shared" si="112"/>
        <v>42263.394199461349</v>
      </c>
      <c r="O13">
        <f t="shared" si="113"/>
        <v>8.3603995137323519</v>
      </c>
      <c r="P13">
        <f t="shared" si="114"/>
        <v>8.3589216009868572</v>
      </c>
      <c r="Q13">
        <f t="shared" si="115"/>
        <v>2.9101741827380856</v>
      </c>
      <c r="S13">
        <f t="shared" si="116"/>
        <v>0.79945904911794086</v>
      </c>
      <c r="T13">
        <f t="shared" si="117"/>
        <v>2.0371219279166599</v>
      </c>
    </row>
    <row r="14">
      <c r="B14">
        <v>5.21</v>
      </c>
      <c r="C14">
        <v>1.1020000000000001</v>
      </c>
      <c r="D14">
        <v>5.7460000000000004</v>
      </c>
      <c r="E14">
        <v>175.90000000000001</v>
      </c>
      <c r="G14">
        <f t="shared" si="106"/>
        <v>2.9316666666666666</v>
      </c>
      <c r="H14">
        <f t="shared" si="107"/>
        <v>18.420204925548152</v>
      </c>
      <c r="I14">
        <f t="shared" si="108"/>
        <v>0.098959600000000009</v>
      </c>
      <c r="J14">
        <f t="shared" si="109"/>
        <v>1.822856111350275</v>
      </c>
      <c r="K14">
        <f t="shared" si="110"/>
        <v>5.7414200000000006</v>
      </c>
      <c r="L14" s="24">
        <f t="shared" si="111"/>
        <v>31.723914224682819</v>
      </c>
      <c r="N14" s="1">
        <f t="shared" si="112"/>
        <v>49826.615547488291</v>
      </c>
      <c r="O14">
        <f t="shared" si="113"/>
        <v>8.9350168042839986</v>
      </c>
      <c r="P14">
        <f t="shared" si="114"/>
        <v>8.9278949148019908</v>
      </c>
      <c r="Q14">
        <f t="shared" si="115"/>
        <v>2.834537066952052</v>
      </c>
      <c r="S14">
        <f t="shared" si="116"/>
        <v>1.2759992779451925</v>
      </c>
      <c r="T14">
        <f t="shared" si="117"/>
        <v>1.9841759468664362</v>
      </c>
    </row>
    <row r="15">
      <c r="B15">
        <v>6.1200000000000001</v>
      </c>
      <c r="C15">
        <v>1.323</v>
      </c>
      <c r="D15">
        <v>8.1210000000000004</v>
      </c>
      <c r="E15">
        <v>194.80000000000001</v>
      </c>
      <c r="G15">
        <f t="shared" si="106"/>
        <v>3.246666666666667</v>
      </c>
      <c r="H15">
        <f t="shared" si="107"/>
        <v>20.399408297309726</v>
      </c>
      <c r="I15">
        <f t="shared" si="108"/>
        <v>0.11880540000000001</v>
      </c>
      <c r="J15">
        <f t="shared" si="109"/>
        <v>2.4235598625252011</v>
      </c>
      <c r="K15">
        <f t="shared" si="110"/>
        <v>8.0967599999999997</v>
      </c>
      <c r="L15" s="24">
        <f t="shared" si="111"/>
        <v>29.843121075301081</v>
      </c>
      <c r="N15" s="1">
        <f t="shared" si="112"/>
        <v>55180.356501709604</v>
      </c>
      <c r="O15">
        <f t="shared" si="113"/>
        <v>9.2975799854965366</v>
      </c>
      <c r="P15">
        <f t="shared" si="114"/>
        <v>9.2698280659240151</v>
      </c>
      <c r="Q15">
        <f t="shared" si="115"/>
        <v>2.7746880521446924</v>
      </c>
      <c r="S15">
        <f t="shared" si="116"/>
        <v>1.6964919037676407</v>
      </c>
      <c r="T15">
        <f t="shared" si="117"/>
        <v>1.9422816365012845</v>
      </c>
    </row>
    <row r="16">
      <c r="B16">
        <v>7.0700000000000003</v>
      </c>
      <c r="C16">
        <v>1.5640000000000001</v>
      </c>
      <c r="D16">
        <v>11.119999999999999</v>
      </c>
      <c r="E16">
        <v>210.5</v>
      </c>
      <c r="G16">
        <f t="shared" si="106"/>
        <v>3.5083333333333333</v>
      </c>
      <c r="H16">
        <f t="shared" si="107"/>
        <v>22.043508452688382</v>
      </c>
      <c r="I16">
        <f t="shared" si="108"/>
        <v>0.14044720000000002</v>
      </c>
      <c r="J16">
        <f t="shared" si="109"/>
        <v>3.095949040356416</v>
      </c>
      <c r="K16">
        <f t="shared" si="110"/>
        <v>11.05748</v>
      </c>
      <c r="L16" s="24">
        <f t="shared" si="111"/>
        <v>27.841268348528924</v>
      </c>
      <c r="N16" s="1">
        <f t="shared" si="112"/>
        <v>59627.643961036294</v>
      </c>
      <c r="O16">
        <f t="shared" si="113"/>
        <v>10.089642004053481</v>
      </c>
      <c r="P16">
        <f t="shared" si="114"/>
        <v>10.032914988037884</v>
      </c>
      <c r="Q16">
        <f t="shared" si="115"/>
        <v>2.8090843057544208</v>
      </c>
      <c r="S16">
        <f t="shared" si="116"/>
        <v>2.1671643282494912</v>
      </c>
      <c r="T16">
        <f t="shared" si="117"/>
        <v>1.9663590140280944</v>
      </c>
    </row>
    <row r="17">
      <c r="B17">
        <v>8.0800000000000001</v>
      </c>
      <c r="C17">
        <v>1.774</v>
      </c>
      <c r="D17">
        <v>14.49</v>
      </c>
      <c r="E17">
        <v>225.80000000000001</v>
      </c>
      <c r="G17">
        <f t="shared" si="106"/>
        <v>3.7633333333333336</v>
      </c>
      <c r="H17">
        <f t="shared" si="107"/>
        <v>23.64572070601918</v>
      </c>
      <c r="I17">
        <f t="shared" si="108"/>
        <v>0.15930520000000001</v>
      </c>
      <c r="J17">
        <f t="shared" si="109"/>
        <v>3.766886266216527</v>
      </c>
      <c r="K17">
        <f t="shared" si="110"/>
        <v>14.333920000000001</v>
      </c>
      <c r="L17" s="24">
        <f t="shared" si="111"/>
        <v>25.996454563261057</v>
      </c>
      <c r="N17" s="1">
        <f t="shared" si="112"/>
        <v>63961.624733501172</v>
      </c>
      <c r="O17">
        <f t="shared" si="113"/>
        <v>10.651820592462958</v>
      </c>
      <c r="P17">
        <f t="shared" si="114"/>
        <v>10.537083797564986</v>
      </c>
      <c r="Q17">
        <f t="shared" si="115"/>
        <v>2.769095700479717</v>
      </c>
      <c r="S17">
        <f t="shared" si="116"/>
        <v>2.6368203863515687</v>
      </c>
      <c r="T17">
        <f t="shared" si="117"/>
        <v>1.9383669903358018</v>
      </c>
    </row>
    <row r="18">
      <c r="B18">
        <v>9.1500000000000004</v>
      </c>
      <c r="C18">
        <v>2.0129999999999999</v>
      </c>
      <c r="D18">
        <v>18.600000000000001</v>
      </c>
      <c r="E18">
        <v>239.90000000000001</v>
      </c>
      <c r="G18">
        <f t="shared" si="106"/>
        <v>3.9983333333333335</v>
      </c>
      <c r="H18">
        <f t="shared" si="107"/>
        <v>25.12226925320638</v>
      </c>
      <c r="I18">
        <f t="shared" si="108"/>
        <v>0.18076739999999999</v>
      </c>
      <c r="J18">
        <f t="shared" si="109"/>
        <v>4.5412872950020589</v>
      </c>
      <c r="K18">
        <f t="shared" si="110"/>
        <v>18.418949999999999</v>
      </c>
      <c r="L18" s="24">
        <f t="shared" si="111"/>
        <v>24.415523091408918</v>
      </c>
      <c r="N18" s="1">
        <f t="shared" si="112"/>
        <v>67955.685445380557</v>
      </c>
      <c r="O18">
        <f t="shared" si="113"/>
        <v>11.401171293779987</v>
      </c>
      <c r="P18">
        <f t="shared" si="114"/>
        <v>11.290193763525208</v>
      </c>
      <c r="Q18">
        <f t="shared" si="115"/>
        <v>2.7836556099239371</v>
      </c>
      <c r="S18">
        <f t="shared" si="116"/>
        <v>3.1789011065014412</v>
      </c>
      <c r="T18">
        <f t="shared" si="117"/>
        <v>1.9485589269467558</v>
      </c>
    </row>
    <row r="19">
      <c r="B19">
        <v>10.300000000000001</v>
      </c>
      <c r="C19">
        <v>2.2440000000000002</v>
      </c>
      <c r="D19">
        <v>23.109999999999999</v>
      </c>
      <c r="E19">
        <v>253.59999999999999</v>
      </c>
      <c r="G19">
        <f t="shared" si="106"/>
        <v>4.2266666666666666</v>
      </c>
      <c r="H19">
        <f t="shared" si="107"/>
        <v>26.556929898345718</v>
      </c>
      <c r="I19">
        <f t="shared" si="108"/>
        <v>0.20151120000000003</v>
      </c>
      <c r="J19">
        <f t="shared" si="109"/>
        <v>5.3515188121315242</v>
      </c>
      <c r="K19">
        <f t="shared" si="110"/>
        <v>23.113200000000003</v>
      </c>
      <c r="L19" s="24">
        <f t="shared" si="111"/>
        <v>23.156723548816636</v>
      </c>
      <c r="N19" s="1">
        <f t="shared" si="112"/>
        <v>71836.439470398123</v>
      </c>
      <c r="O19">
        <f t="shared" si="113"/>
        <v>11.991664466202065</v>
      </c>
      <c r="P19">
        <f t="shared" si="114"/>
        <v>11.993324930342778</v>
      </c>
      <c r="Q19">
        <f t="shared" si="115"/>
        <v>2.7768765893400902</v>
      </c>
      <c r="S19">
        <f t="shared" si="116"/>
        <v>3.7460631684920669</v>
      </c>
      <c r="T19">
        <f t="shared" si="117"/>
        <v>1.943813612538063</v>
      </c>
    </row>
    <row r="20">
      <c r="B20">
        <v>11.289999999999999</v>
      </c>
      <c r="C20">
        <v>2.46</v>
      </c>
      <c r="D20">
        <v>27.77</v>
      </c>
      <c r="E20">
        <v>265.30000000000001</v>
      </c>
      <c r="G20">
        <f t="shared" si="106"/>
        <v>4.4216666666666669</v>
      </c>
      <c r="H20">
        <f t="shared" si="107"/>
        <v>27.782151033245739</v>
      </c>
      <c r="I20">
        <f t="shared" si="108"/>
        <v>0.22090800000000002</v>
      </c>
      <c r="J20">
        <f t="shared" si="109"/>
        <v>6.1372994204522504</v>
      </c>
      <c r="K20">
        <f t="shared" si="110"/>
        <v>27.773399999999999</v>
      </c>
      <c r="L20" s="24">
        <f t="shared" si="111"/>
        <v>22.100466044120456</v>
      </c>
      <c r="N20" s="1">
        <f t="shared" si="112"/>
        <v>75150.660061106566</v>
      </c>
      <c r="O20">
        <f t="shared" si="113"/>
        <v>12.586106437629541</v>
      </c>
      <c r="P20">
        <f t="shared" si="114"/>
        <v>12.587647408529358</v>
      </c>
      <c r="Q20">
        <f t="shared" si="115"/>
        <v>2.7815881795251753</v>
      </c>
      <c r="S20">
        <f t="shared" si="116"/>
        <v>4.296109594316575</v>
      </c>
      <c r="T20">
        <f t="shared" si="117"/>
        <v>1.9471117256676227</v>
      </c>
    </row>
    <row r="21">
      <c r="B21">
        <v>12.26</v>
      </c>
      <c r="C21">
        <v>2.6070000000000002</v>
      </c>
      <c r="D21">
        <v>31.969999999999999</v>
      </c>
      <c r="E21">
        <v>274.5</v>
      </c>
      <c r="G21">
        <f t="shared" si="106"/>
        <v>4.5750000000000002</v>
      </c>
      <c r="H21">
        <f t="shared" si="107"/>
        <v>28.74557278034661</v>
      </c>
      <c r="I21">
        <f t="shared" si="108"/>
        <v>0.23410860000000003</v>
      </c>
      <c r="J21">
        <f t="shared" si="109"/>
        <v>6.7295857998050534</v>
      </c>
      <c r="K21">
        <f t="shared" si="110"/>
        <v>31.961820000000003</v>
      </c>
      <c r="L21" s="24">
        <f t="shared" si="111"/>
        <v>21.049689708492505</v>
      </c>
      <c r="N21" s="1">
        <f t="shared" si="112"/>
        <v>77756.713858928575</v>
      </c>
      <c r="O21">
        <f t="shared" si="113"/>
        <v>13.081057668051166</v>
      </c>
      <c r="P21">
        <f t="shared" si="114"/>
        <v>13.077710684888057</v>
      </c>
      <c r="Q21">
        <f t="shared" si="115"/>
        <v>2.753522049713736</v>
      </c>
      <c r="S21">
        <f t="shared" si="116"/>
        <v>4.710710059863537</v>
      </c>
      <c r="T21">
        <f t="shared" si="117"/>
        <v>1.9274654347996152</v>
      </c>
    </row>
    <row r="22">
      <c r="B22">
        <v>13.19</v>
      </c>
      <c r="C22">
        <v>2.7669999999999999</v>
      </c>
      <c r="D22">
        <v>36.5</v>
      </c>
      <c r="E22">
        <v>280</v>
      </c>
      <c r="G22">
        <f t="shared" si="106"/>
        <v>4.666666666666667</v>
      </c>
      <c r="H22">
        <f t="shared" si="107"/>
        <v>29.321531433504738</v>
      </c>
      <c r="I22">
        <f t="shared" si="108"/>
        <v>0.24847659999999999</v>
      </c>
      <c r="J22">
        <f t="shared" si="109"/>
        <v>7.285714437390383</v>
      </c>
      <c r="K22">
        <f t="shared" si="110"/>
        <v>36.496729999999999</v>
      </c>
      <c r="L22" s="24">
        <f t="shared" si="111"/>
        <v>19.960861472302419</v>
      </c>
      <c r="N22" s="1">
        <f t="shared" si="112"/>
        <v>79314.680803278694</v>
      </c>
      <c r="O22">
        <f t="shared" si="113"/>
        <v>14.07168292840192</v>
      </c>
      <c r="P22">
        <f t="shared" si="114"/>
        <v>14.070422259821759</v>
      </c>
      <c r="Q22">
        <f t="shared" si="115"/>
        <v>2.8088291361599356</v>
      </c>
      <c r="S22">
        <f t="shared" si="116"/>
        <v>5.100000106173268</v>
      </c>
      <c r="T22">
        <f t="shared" si="117"/>
        <v>1.9661803953119548</v>
      </c>
    </row>
    <row r="23">
      <c r="B23">
        <v>14.279999999999999</v>
      </c>
      <c r="C23">
        <v>2.899</v>
      </c>
      <c r="D23">
        <v>41.409999999999997</v>
      </c>
      <c r="E23">
        <v>283.89999999999998</v>
      </c>
      <c r="G23">
        <f t="shared" si="106"/>
        <v>4.7316666666666665</v>
      </c>
      <c r="H23">
        <f t="shared" si="107"/>
        <v>29.729938478471407</v>
      </c>
      <c r="I23">
        <f t="shared" si="108"/>
        <v>0.26033020000000001</v>
      </c>
      <c r="J23">
        <f t="shared" si="109"/>
        <v>7.7396008300881576</v>
      </c>
      <c r="K23">
        <f t="shared" si="110"/>
        <v>41.39772</v>
      </c>
      <c r="L23" s="24">
        <f t="shared" si="111"/>
        <v>18.690173460729675</v>
      </c>
      <c r="N23" s="1">
        <f t="shared" si="112"/>
        <v>80419.421000181479</v>
      </c>
      <c r="O23">
        <f t="shared" si="113"/>
        <v>15.315681392444462</v>
      </c>
      <c r="P23">
        <f t="shared" si="114"/>
        <v>15.311139577242841</v>
      </c>
      <c r="Q23">
        <f t="shared" si="115"/>
        <v>2.8625274189405681</v>
      </c>
      <c r="S23">
        <f t="shared" si="116"/>
        <v>5.41772058106171</v>
      </c>
      <c r="T23">
        <f t="shared" si="117"/>
        <v>2.0037691932583974</v>
      </c>
    </row>
    <row r="24">
      <c r="B24">
        <v>15.609999999999999</v>
      </c>
      <c r="C24">
        <v>3.0419999999999998</v>
      </c>
      <c r="D24">
        <v>47.520000000000003</v>
      </c>
      <c r="E24">
        <v>290.60000000000002</v>
      </c>
      <c r="G24">
        <f t="shared" si="106"/>
        <v>4.8433333333333337</v>
      </c>
      <c r="H24">
        <f t="shared" si="107"/>
        <v>30.43156083777313</v>
      </c>
      <c r="I24">
        <f t="shared" si="108"/>
        <v>0.27317160000000001</v>
      </c>
      <c r="J24">
        <f t="shared" si="109"/>
        <v>8.313038164551827</v>
      </c>
      <c r="K24">
        <f t="shared" si="110"/>
        <v>47.485619999999997</v>
      </c>
      <c r="L24" s="24">
        <f t="shared" si="111"/>
        <v>17.493767181295929</v>
      </c>
      <c r="N24" s="1">
        <f t="shared" si="112"/>
        <v>82317.308005117084</v>
      </c>
      <c r="O24">
        <f t="shared" si="113"/>
        <v>16.387657264459786</v>
      </c>
      <c r="P24">
        <f t="shared" si="114"/>
        <v>16.375801042726785</v>
      </c>
      <c r="Q24">
        <f t="shared" si="115"/>
        <v>2.8668186083133249</v>
      </c>
      <c r="S24">
        <f t="shared" si="116"/>
        <v>5.8191267151862789</v>
      </c>
      <c r="T24">
        <f t="shared" si="117"/>
        <v>2.0067730258193275</v>
      </c>
    </row>
    <row r="25">
      <c r="B25">
        <v>16.260000000000002</v>
      </c>
      <c r="C25">
        <v>3.0990000000000002</v>
      </c>
      <c r="D25">
        <v>50.409999999999997</v>
      </c>
      <c r="E25">
        <v>292.30000000000001</v>
      </c>
      <c r="G25">
        <f t="shared" si="106"/>
        <v>4.871666666666667</v>
      </c>
      <c r="H25">
        <f t="shared" si="107"/>
        <v>30.609584421476555</v>
      </c>
      <c r="I25">
        <f t="shared" si="108"/>
        <v>0.27829020000000004</v>
      </c>
      <c r="J25">
        <f t="shared" si="109"/>
        <v>8.5183473705695967</v>
      </c>
      <c r="K25">
        <f t="shared" si="110"/>
        <v>50.38974000000001</v>
      </c>
      <c r="L25" s="24">
        <f t="shared" si="111"/>
        <v>16.898130074528066</v>
      </c>
      <c r="N25" s="1">
        <f t="shared" si="112"/>
        <v>82798.86142427985</v>
      </c>
      <c r="O25">
        <f t="shared" si="113"/>
        <v>17.082739636338449</v>
      </c>
      <c r="P25">
        <f t="shared" si="114"/>
        <v>17.075874008387011</v>
      </c>
      <c r="Q25">
        <f t="shared" si="115"/>
        <v>2.8866635640414335</v>
      </c>
      <c r="S25">
        <f t="shared" si="116"/>
        <v>5.9628431593987177</v>
      </c>
      <c r="T25">
        <f t="shared" si="117"/>
        <v>2.0206644948290036</v>
      </c>
    </row>
    <row r="26">
      <c r="B26">
        <v>17.789999999999999</v>
      </c>
      <c r="C26">
        <v>3.266</v>
      </c>
      <c r="D26">
        <v>52.909999999999997</v>
      </c>
      <c r="E26">
        <v>298.30000000000001</v>
      </c>
      <c r="G26">
        <f t="shared" si="106"/>
        <v>4.9716666666666667</v>
      </c>
      <c r="H26">
        <f t="shared" si="107"/>
        <v>31.23790295219451</v>
      </c>
      <c r="I26">
        <f t="shared" si="108"/>
        <v>0.29328680000000001</v>
      </c>
      <c r="J26">
        <f t="shared" si="109"/>
        <v>9.1616645955596816</v>
      </c>
      <c r="K26">
        <f t="shared" si="110"/>
        <v>58.102139999999999</v>
      </c>
      <c r="L26" s="24">
        <f t="shared" si="111"/>
        <v>17.3155634011712</v>
      </c>
      <c r="N26" s="1">
        <f t="shared" si="112"/>
        <v>84498.461727207236</v>
      </c>
      <c r="O26">
        <f t="shared" si="113"/>
        <v>16.869618907711512</v>
      </c>
      <c r="P26">
        <f t="shared" si="114"/>
        <v>18.525060660035937</v>
      </c>
      <c r="Q26">
        <f t="shared" si="115"/>
        <v>2.9210695575007515</v>
      </c>
      <c r="S26">
        <f t="shared" si="116"/>
        <v>6.4131652168917768</v>
      </c>
      <c r="T26">
        <f t="shared" si="117"/>
        <v>2.0447486902505259</v>
      </c>
    </row>
    <row r="27">
      <c r="B27">
        <v>18.219999999999999</v>
      </c>
      <c r="C27">
        <v>3.3090000000000002</v>
      </c>
      <c r="D27">
        <v>58.813000000000002</v>
      </c>
      <c r="E27">
        <v>299.30000000000001</v>
      </c>
      <c r="G27">
        <f t="shared" si="106"/>
        <v>4.9883333333333333</v>
      </c>
      <c r="H27">
        <f t="shared" si="107"/>
        <v>31.34262270731417</v>
      </c>
      <c r="I27">
        <f t="shared" si="108"/>
        <v>0.29714820000000003</v>
      </c>
      <c r="J27">
        <f t="shared" si="109"/>
        <v>9.3134039207575334</v>
      </c>
      <c r="K27">
        <f t="shared" si="110"/>
        <v>60.28998</v>
      </c>
      <c r="L27" s="24">
        <f t="shared" si="111"/>
        <v>15.835621241490033</v>
      </c>
      <c r="N27" s="1">
        <f t="shared" si="112"/>
        <v>84781.728444361826</v>
      </c>
      <c r="O27">
        <f t="shared" si="113"/>
        <v>18.564380138128595</v>
      </c>
      <c r="P27">
        <f t="shared" si="114"/>
        <v>19.030590298746368</v>
      </c>
      <c r="Q27">
        <f t="shared" si="115"/>
        <v>2.9397849245044485</v>
      </c>
      <c r="S27">
        <f t="shared" si="116"/>
        <v>6.5193827445302732</v>
      </c>
      <c r="T27">
        <f t="shared" si="117"/>
        <v>2.0578494471531137</v>
      </c>
    </row>
    <row r="28">
      <c r="B28">
        <v>19.149999999999999</v>
      </c>
      <c r="C28">
        <v>3.3719999999999999</v>
      </c>
      <c r="D28">
        <v>64.602999999999994</v>
      </c>
      <c r="E28">
        <v>302.89999999999998</v>
      </c>
      <c r="G28">
        <f t="shared" si="106"/>
        <v>5.0483333333333329</v>
      </c>
      <c r="H28">
        <f t="shared" si="107"/>
        <v>31.719613825744943</v>
      </c>
      <c r="I28">
        <f t="shared" si="108"/>
        <v>0.30280560000000001</v>
      </c>
      <c r="J28">
        <f t="shared" si="109"/>
        <v>9.6048766962729939</v>
      </c>
      <c r="K28">
        <f t="shared" si="110"/>
        <v>64.573799999999991</v>
      </c>
      <c r="L28" s="24">
        <f t="shared" si="111"/>
        <v>14.867539736967315</v>
      </c>
      <c r="N28" s="1">
        <f t="shared" si="112"/>
        <v>85801.488626118255</v>
      </c>
      <c r="O28">
        <f t="shared" si="113"/>
        <v>19.673522953727591</v>
      </c>
      <c r="P28">
        <f t="shared" si="114"/>
        <v>19.664630690670936</v>
      </c>
      <c r="Q28">
        <f t="shared" si="115"/>
        <v>2.9249688428068352</v>
      </c>
      <c r="S28">
        <f t="shared" si="116"/>
        <v>6.723413687391095</v>
      </c>
      <c r="T28">
        <f t="shared" si="117"/>
        <v>2.0474781899647847</v>
      </c>
    </row>
    <row r="29">
      <c r="B29">
        <v>20.02</v>
      </c>
      <c r="C29">
        <v>3.6909999999999998</v>
      </c>
      <c r="D29">
        <v>73.909999999999997</v>
      </c>
      <c r="E29">
        <v>319.10000000000002</v>
      </c>
      <c r="G29">
        <f t="shared" si="106"/>
        <v>5.3183333333333334</v>
      </c>
      <c r="H29">
        <f t="shared" si="107"/>
        <v>33.416073858683433</v>
      </c>
      <c r="I29">
        <f t="shared" si="108"/>
        <v>0.33145180000000002</v>
      </c>
      <c r="J29">
        <f t="shared" si="109"/>
        <v>11.07581782939357</v>
      </c>
      <c r="K29">
        <f t="shared" si="110"/>
        <v>73.893819999999991</v>
      </c>
      <c r="L29" s="24">
        <f t="shared" si="111"/>
        <v>14.985547056411272</v>
      </c>
      <c r="N29" s="1">
        <f t="shared" si="112"/>
        <v>90390.409444022254</v>
      </c>
      <c r="O29">
        <f t="shared" si="113"/>
        <v>19.250856648279139</v>
      </c>
      <c r="P29">
        <f t="shared" si="114"/>
        <v>19.246642348988527</v>
      </c>
      <c r="Q29">
        <f t="shared" si="115"/>
        <v>2.8848461817901478</v>
      </c>
      <c r="S29">
        <f t="shared" si="116"/>
        <v>7.753072480575498</v>
      </c>
      <c r="T29">
        <f t="shared" si="117"/>
        <v>2.0193923272531036</v>
      </c>
    </row>
    <row r="30">
      <c r="B30">
        <v>21.309999999999999</v>
      </c>
      <c r="C30">
        <v>3.7759999999999998</v>
      </c>
      <c r="D30">
        <v>80.465000000000003</v>
      </c>
      <c r="E30">
        <v>321.5</v>
      </c>
      <c r="G30">
        <f t="shared" si="106"/>
        <v>5.3583333333333334</v>
      </c>
      <c r="H30">
        <f t="shared" si="107"/>
        <v>33.667401270970615</v>
      </c>
      <c r="I30">
        <f t="shared" si="108"/>
        <v>0.33908480000000002</v>
      </c>
      <c r="J30">
        <f t="shared" si="109"/>
        <v>11.416104026486817</v>
      </c>
      <c r="K30">
        <f t="shared" si="110"/>
        <v>80.466559999999987</v>
      </c>
      <c r="L30" s="24">
        <f t="shared" si="111"/>
        <v>14.187664234744071</v>
      </c>
      <c r="N30" s="1">
        <f t="shared" si="112"/>
        <v>91070.249565193182</v>
      </c>
      <c r="O30">
        <f t="shared" si="113"/>
        <v>20.492330624062983</v>
      </c>
      <c r="P30">
        <f t="shared" si="114"/>
        <v>20.492727915255095</v>
      </c>
      <c r="Q30">
        <f t="shared" si="115"/>
        <v>2.9073830628156903</v>
      </c>
      <c r="S30">
        <f t="shared" si="116"/>
        <v>7.9912728185407715</v>
      </c>
      <c r="T30">
        <f t="shared" si="117"/>
        <v>2.0351681439709832</v>
      </c>
    </row>
    <row r="31">
      <c r="B31">
        <v>22.379999999999999</v>
      </c>
      <c r="C31">
        <v>3.9369999999999998</v>
      </c>
      <c r="D31">
        <v>88.114999999999995</v>
      </c>
      <c r="E31">
        <v>328.39999999999998</v>
      </c>
      <c r="G31">
        <f t="shared" si="106"/>
        <v>5.4733333333333327</v>
      </c>
      <c r="H31">
        <f t="shared" si="107"/>
        <v>34.389967581296261</v>
      </c>
      <c r="I31">
        <f t="shared" si="108"/>
        <v>0.35354259999999998</v>
      </c>
      <c r="J31">
        <f t="shared" si="109"/>
        <v>12.158318552607192</v>
      </c>
      <c r="K31">
        <f t="shared" si="110"/>
        <v>88.11005999999999</v>
      </c>
      <c r="L31" s="24">
        <f t="shared" si="111"/>
        <v>13.798239292523625</v>
      </c>
      <c r="N31" s="1">
        <f t="shared" si="112"/>
        <v>93024.789913559696</v>
      </c>
      <c r="O31">
        <f t="shared" si="113"/>
        <v>21.055602374825156</v>
      </c>
      <c r="P31">
        <f t="shared" si="114"/>
        <v>21.054421932497156</v>
      </c>
      <c r="Q31">
        <f t="shared" si="115"/>
        <v>2.9053024001606622</v>
      </c>
      <c r="S31">
        <f t="shared" si="116"/>
        <v>8.5108229868250334</v>
      </c>
      <c r="T31">
        <f t="shared" si="117"/>
        <v>2.0337116801124635</v>
      </c>
    </row>
    <row r="32">
      <c r="B32">
        <v>22.879999999999999</v>
      </c>
      <c r="C32">
        <v>4.0579999999999998</v>
      </c>
      <c r="D32">
        <v>92.840000000000003</v>
      </c>
      <c r="E32">
        <v>331.19999999999999</v>
      </c>
      <c r="G32">
        <f t="shared" si="106"/>
        <v>5.5199999999999996</v>
      </c>
      <c r="H32">
        <f t="shared" si="107"/>
        <v>34.683182895631312</v>
      </c>
      <c r="I32">
        <f t="shared" si="108"/>
        <v>0.36440840000000002</v>
      </c>
      <c r="J32">
        <f t="shared" si="109"/>
        <v>12.638843185904374</v>
      </c>
      <c r="K32">
        <f t="shared" si="110"/>
        <v>92.847039999999993</v>
      </c>
      <c r="L32" s="24">
        <f t="shared" si="111"/>
        <v>13.613575167928019</v>
      </c>
      <c r="N32" s="1">
        <f t="shared" si="112"/>
        <v>93817.936721592487</v>
      </c>
      <c r="O32">
        <f t="shared" si="113"/>
        <v>21.626757860946057</v>
      </c>
      <c r="P32">
        <f t="shared" si="114"/>
        <v>21.628397804670104</v>
      </c>
      <c r="Q32">
        <f t="shared" si="115"/>
        <v>2.9441749377856734</v>
      </c>
      <c r="S32">
        <f t="shared" si="116"/>
        <v>8.8471902301330605</v>
      </c>
      <c r="T32">
        <f t="shared" si="117"/>
        <v>2.0609224564499713</v>
      </c>
    </row>
    <row r="33">
      <c r="L33" s="24"/>
      <c r="N33" s="1"/>
    </row>
    <row r="58" s="21" customFormat="1">
      <c r="B58" s="22" t="s">
        <v>67</v>
      </c>
    </row>
    <row r="59">
      <c r="B59" s="23" t="s">
        <v>42</v>
      </c>
      <c r="C59" s="23" t="s">
        <v>21</v>
      </c>
      <c r="D59" s="23" t="s">
        <v>17</v>
      </c>
      <c r="E59" s="23" t="s">
        <v>59</v>
      </c>
      <c r="G59" s="25" t="s">
        <v>60</v>
      </c>
      <c r="H59" s="25" t="s">
        <v>23</v>
      </c>
      <c r="I59" s="25" t="s">
        <v>25</v>
      </c>
      <c r="J59" s="26" t="s">
        <v>70</v>
      </c>
      <c r="K59" s="26"/>
    </row>
    <row r="60">
      <c r="B60">
        <v>1</v>
      </c>
      <c r="C60" s="1">
        <f t="shared" ref="C60:C114" si="118">$C$5*B60/($C$3^2*$C$4)</f>
        <v>5.8837363012797474e-05</v>
      </c>
      <c r="D60">
        <f t="shared" ref="D60:D114" si="119">C60*60</f>
        <v>0.0035302417807678483</v>
      </c>
      <c r="E60" s="1">
        <f t="shared" ref="E60:E114" si="120">2*PI()*C60</f>
        <v>0.0003696860547952007</v>
      </c>
      <c r="G60" s="11">
        <v>8.3084746239800699e-05</v>
      </c>
      <c r="H60" s="28">
        <f t="shared" ref="H60:H114" si="121">G60*E60</f>
        <v>3.0715272051052305e-08</v>
      </c>
      <c r="I60" s="28">
        <f t="shared" ref="I60:I114" si="122">H60/(C60^3*$C$3^5*$C$4)</f>
        <v>5908378.1714677075</v>
      </c>
      <c r="J60" s="26">
        <v>1</v>
      </c>
      <c r="K60" s="26"/>
    </row>
    <row r="61">
      <c r="B61">
        <v>2</v>
      </c>
      <c r="C61" s="1">
        <f t="shared" si="118"/>
        <v>0.00011767472602559495</v>
      </c>
      <c r="D61">
        <f t="shared" si="119"/>
        <v>0.0070604835615356966</v>
      </c>
      <c r="E61" s="1">
        <f t="shared" si="120"/>
        <v>0.00073937210959040139</v>
      </c>
      <c r="G61" s="11">
        <v>8.1217063843995796e-05</v>
      </c>
      <c r="H61" s="28">
        <f t="shared" si="121"/>
        <v>6.004963182907349e-08</v>
      </c>
      <c r="I61" s="28">
        <f t="shared" si="122"/>
        <v>1443890.5722284452</v>
      </c>
      <c r="J61" s="26">
        <v>2</v>
      </c>
      <c r="K61" s="26"/>
    </row>
    <row r="62">
      <c r="B62">
        <v>3</v>
      </c>
      <c r="C62" s="1">
        <f t="shared" si="118"/>
        <v>0.00017651208903839242</v>
      </c>
      <c r="D62">
        <f t="shared" si="119"/>
        <v>0.010590725342303545</v>
      </c>
      <c r="E62" s="1">
        <f t="shared" si="120"/>
        <v>0.0011090581643856021</v>
      </c>
      <c r="G62" s="11">
        <v>7.9723047815480994e-05</v>
      </c>
      <c r="H62" s="28">
        <f t="shared" si="121"/>
        <v>8.8417497069462942e-08</v>
      </c>
      <c r="I62" s="28">
        <f t="shared" si="122"/>
        <v>629924.31328470574</v>
      </c>
      <c r="J62" s="26">
        <v>3</v>
      </c>
      <c r="K62" s="26"/>
    </row>
    <row r="63">
      <c r="B63">
        <v>4</v>
      </c>
      <c r="C63" s="1">
        <f t="shared" si="118"/>
        <v>0.0002353494520511899</v>
      </c>
      <c r="D63">
        <f t="shared" si="119"/>
        <v>0.014120967123071393</v>
      </c>
      <c r="E63" s="1">
        <f t="shared" si="120"/>
        <v>0.0014787442191808028</v>
      </c>
      <c r="G63" s="11">
        <v>7.8192504440281605e-05</v>
      </c>
      <c r="H63" s="28">
        <f t="shared" si="121"/>
        <v>1.1562671392433567e-07</v>
      </c>
      <c r="I63" s="28">
        <f t="shared" si="122"/>
        <v>347529.86206543347</v>
      </c>
      <c r="J63" s="26">
        <v>4</v>
      </c>
      <c r="K63" s="26"/>
    </row>
    <row r="64">
      <c r="B64">
        <v>5</v>
      </c>
      <c r="C64" s="1">
        <f t="shared" si="118"/>
        <v>0.00029418681506398738</v>
      </c>
      <c r="D64">
        <f t="shared" si="119"/>
        <v>0.017651208903839241</v>
      </c>
      <c r="E64" s="1">
        <f t="shared" si="120"/>
        <v>0.0018484302739760036</v>
      </c>
      <c r="G64" s="11">
        <v>7.6693959847445495e-05</v>
      </c>
      <c r="H64" s="28">
        <f t="shared" si="121"/>
        <v>1.417634372131183e-07</v>
      </c>
      <c r="I64" s="28">
        <f t="shared" si="122"/>
        <v>218156.49141574843</v>
      </c>
      <c r="J64" s="26">
        <v>5</v>
      </c>
      <c r="K64" s="26"/>
    </row>
    <row r="65">
      <c r="B65">
        <v>6</v>
      </c>
      <c r="C65" s="1">
        <f t="shared" si="118"/>
        <v>0.00035302417807678483</v>
      </c>
      <c r="D65">
        <f t="shared" si="119"/>
        <v>0.021181450684607091</v>
      </c>
      <c r="E65" s="1">
        <f t="shared" si="120"/>
        <v>0.0022181163287712043</v>
      </c>
      <c r="G65" s="11">
        <v>7.5288696802524793e-05</v>
      </c>
      <c r="H65" s="28">
        <f t="shared" si="121"/>
        <v>1.6699908774958461e-07</v>
      </c>
      <c r="I65" s="28">
        <f t="shared" si="122"/>
        <v>148721.67438078494</v>
      </c>
      <c r="J65" s="26">
        <v>6</v>
      </c>
      <c r="K65" s="26"/>
    </row>
    <row r="66">
      <c r="B66">
        <v>7</v>
      </c>
      <c r="C66" s="1">
        <f t="shared" si="118"/>
        <v>0.00041186154108958234</v>
      </c>
      <c r="D66">
        <f t="shared" si="119"/>
        <v>0.02471169246537494</v>
      </c>
      <c r="E66" s="1">
        <f t="shared" si="120"/>
        <v>0.0025878023835664054</v>
      </c>
      <c r="G66" s="11">
        <v>7.3862212786395497e-05</v>
      </c>
      <c r="H66" s="28">
        <f t="shared" si="121"/>
        <v>1.9114081030412329e-07</v>
      </c>
      <c r="I66" s="28">
        <f t="shared" si="122"/>
        <v>107194.67734882618</v>
      </c>
      <c r="J66" s="26">
        <v>7</v>
      </c>
      <c r="K66" s="26"/>
    </row>
    <row r="67">
      <c r="B67">
        <v>8</v>
      </c>
      <c r="C67" s="1">
        <f t="shared" si="118"/>
        <v>0.00047069890410237979</v>
      </c>
      <c r="D67">
        <f t="shared" si="119"/>
        <v>0.028241934246142786</v>
      </c>
      <c r="E67" s="1">
        <f t="shared" si="120"/>
        <v>0.0029574884383616056</v>
      </c>
      <c r="G67" s="11">
        <v>7.24428099027308e-05</v>
      </c>
      <c r="H67" s="28">
        <f t="shared" si="121"/>
        <v>2.1424877272975398e-07</v>
      </c>
      <c r="I67" s="28">
        <f t="shared" si="122"/>
        <v>80493.775948678973</v>
      </c>
      <c r="J67" s="26">
        <v>8</v>
      </c>
      <c r="K67" s="26"/>
    </row>
    <row r="68">
      <c r="B68">
        <v>9</v>
      </c>
      <c r="C68" s="1">
        <f t="shared" si="118"/>
        <v>0.00052953626711517725</v>
      </c>
      <c r="D68">
        <f t="shared" si="119"/>
        <v>0.031772176026910633</v>
      </c>
      <c r="E68" s="1">
        <f t="shared" si="120"/>
        <v>0.0033271744931568062</v>
      </c>
      <c r="G68" s="11">
        <v>7.0961111964553596e-05</v>
      </c>
      <c r="H68" s="28">
        <f t="shared" si="121"/>
        <v>2.3610000173450698e-07</v>
      </c>
      <c r="I68" s="28">
        <f t="shared" si="122"/>
        <v>62299.187205699898</v>
      </c>
      <c r="J68" s="26">
        <v>9</v>
      </c>
      <c r="K68" s="26"/>
    </row>
    <row r="69">
      <c r="B69">
        <v>10</v>
      </c>
      <c r="C69" s="1">
        <f t="shared" si="118"/>
        <v>0.00058837363012797475</v>
      </c>
      <c r="D69">
        <f t="shared" si="119"/>
        <v>0.035302417807678482</v>
      </c>
      <c r="E69" s="1">
        <f t="shared" si="120"/>
        <v>0.0036968605479520073</v>
      </c>
      <c r="G69" s="11">
        <v>6.9557133702073296e-05</v>
      </c>
      <c r="H69" s="28">
        <f t="shared" si="121"/>
        <v>2.5714302341181772e-07</v>
      </c>
      <c r="I69" s="28">
        <f t="shared" si="122"/>
        <v>49463.935202864093</v>
      </c>
      <c r="J69" s="26">
        <v>10</v>
      </c>
      <c r="K69" s="26"/>
    </row>
    <row r="70">
      <c r="B70">
        <v>20</v>
      </c>
      <c r="C70" s="1">
        <f t="shared" si="118"/>
        <v>0.0011767472602559495</v>
      </c>
      <c r="D70">
        <f t="shared" si="119"/>
        <v>0.070604835615356965</v>
      </c>
      <c r="E70" s="1">
        <f t="shared" si="120"/>
        <v>0.0073937210959040146</v>
      </c>
      <c r="G70" s="11">
        <v>5.6252883861814002e-05</v>
      </c>
      <c r="H70" s="28">
        <f t="shared" si="121"/>
        <v>4.1591813411453266e-07</v>
      </c>
      <c r="I70" s="28">
        <f t="shared" si="122"/>
        <v>10000.731967453357</v>
      </c>
      <c r="J70" s="26">
        <v>11</v>
      </c>
      <c r="K70" s="26"/>
    </row>
    <row r="71">
      <c r="B71">
        <v>30</v>
      </c>
      <c r="C71" s="1">
        <f t="shared" si="118"/>
        <v>0.0017651208903839242</v>
      </c>
      <c r="D71">
        <f t="shared" si="119"/>
        <v>0.10590725342303545</v>
      </c>
      <c r="E71" s="1">
        <f t="shared" si="120"/>
        <v>0.011090581643856021</v>
      </c>
      <c r="G71" s="11">
        <v>4.4751285212652201e-05</v>
      </c>
      <c r="H71" s="28">
        <f t="shared" si="121"/>
        <v>4.9631778231840587e-07</v>
      </c>
      <c r="I71" s="28">
        <f t="shared" si="122"/>
        <v>3535.9815484517753</v>
      </c>
      <c r="J71" s="26">
        <v>12</v>
      </c>
      <c r="K71" s="26"/>
    </row>
    <row r="72">
      <c r="B72">
        <v>40</v>
      </c>
      <c r="C72" s="1">
        <f t="shared" si="118"/>
        <v>0.002353494520511899</v>
      </c>
      <c r="D72">
        <f t="shared" si="119"/>
        <v>0.14120967123071393</v>
      </c>
      <c r="E72" s="1">
        <f t="shared" si="120"/>
        <v>0.014787442191808029</v>
      </c>
      <c r="G72" s="11">
        <v>3.49945172624484e-05</v>
      </c>
      <c r="H72" s="28">
        <f t="shared" si="121"/>
        <v>5.174794010486839e-07</v>
      </c>
      <c r="I72" s="28">
        <f t="shared" si="122"/>
        <v>1555.3459816028021</v>
      </c>
      <c r="J72" s="26">
        <v>13</v>
      </c>
      <c r="K72" s="26"/>
    </row>
    <row r="73">
      <c r="B73">
        <v>50</v>
      </c>
      <c r="C73" s="1">
        <f t="shared" si="118"/>
        <v>0.0029418681506398737</v>
      </c>
      <c r="D73">
        <f t="shared" si="119"/>
        <v>0.17651208903839241</v>
      </c>
      <c r="E73" s="1">
        <f t="shared" si="120"/>
        <v>0.018484302739760036</v>
      </c>
      <c r="G73" s="11">
        <v>2.7708651708547499e-05</v>
      </c>
      <c r="H73" s="28">
        <f t="shared" si="121"/>
        <v>5.1217510669136116e-07</v>
      </c>
      <c r="I73" s="28">
        <f t="shared" si="122"/>
        <v>788.17448605100878</v>
      </c>
      <c r="J73" s="26">
        <v>14</v>
      </c>
      <c r="K73" s="26"/>
    </row>
    <row r="74">
      <c r="B74">
        <v>60</v>
      </c>
      <c r="C74" s="1">
        <f t="shared" si="118"/>
        <v>0.0035302417807678483</v>
      </c>
      <c r="D74">
        <f t="shared" si="119"/>
        <v>0.21181450684607089</v>
      </c>
      <c r="E74" s="1">
        <f t="shared" si="120"/>
        <v>0.022181163287712042</v>
      </c>
      <c r="G74" s="11">
        <v>2.2528648536195601e-05</v>
      </c>
      <c r="H74" s="28">
        <f t="shared" si="121"/>
        <v>4.9971163183282948e-07</v>
      </c>
      <c r="I74" s="28">
        <f t="shared" si="122"/>
        <v>445.02009918265327</v>
      </c>
      <c r="J74" s="26">
        <v>15</v>
      </c>
      <c r="K74" s="26"/>
    </row>
    <row r="75">
      <c r="B75">
        <v>70</v>
      </c>
      <c r="C75" s="1">
        <f t="shared" si="118"/>
        <v>0.0041186154108958234</v>
      </c>
      <c r="D75">
        <f t="shared" si="119"/>
        <v>0.2471169246537494</v>
      </c>
      <c r="E75" s="1">
        <f t="shared" si="120"/>
        <v>0.025878023835664052</v>
      </c>
      <c r="G75" s="11">
        <v>1.9721701533114501e-05</v>
      </c>
      <c r="H75" s="28">
        <f t="shared" si="121"/>
        <v>5.1035866235378935e-07</v>
      </c>
      <c r="I75" s="28">
        <f t="shared" si="122"/>
        <v>286.21691022523004</v>
      </c>
      <c r="J75" s="26">
        <v>16</v>
      </c>
      <c r="K75" s="26"/>
    </row>
    <row r="76">
      <c r="B76">
        <v>80</v>
      </c>
      <c r="C76" s="1">
        <f t="shared" si="118"/>
        <v>0.004706989041023798</v>
      </c>
      <c r="D76">
        <f t="shared" si="119"/>
        <v>0.28241934246142786</v>
      </c>
      <c r="E76" s="1">
        <f t="shared" si="120"/>
        <v>0.029574884383616058</v>
      </c>
      <c r="G76" s="11">
        <v>1.9301058187771899e-05</v>
      </c>
      <c r="H76" s="28">
        <f t="shared" si="121"/>
        <v>5.7082656438479999e-07</v>
      </c>
      <c r="I76" s="28">
        <f t="shared" si="122"/>
        <v>214.46090446035589</v>
      </c>
      <c r="J76" s="26">
        <v>17</v>
      </c>
      <c r="K76" s="26"/>
    </row>
    <row r="77">
      <c r="B77">
        <v>90</v>
      </c>
      <c r="C77" s="1">
        <f t="shared" si="118"/>
        <v>0.0052953626711517727</v>
      </c>
      <c r="D77">
        <f t="shared" si="119"/>
        <v>0.31772176026910637</v>
      </c>
      <c r="E77" s="1">
        <f t="shared" si="120"/>
        <v>0.033271744931568065</v>
      </c>
      <c r="G77" s="11">
        <v>2.11348812651901e-05</v>
      </c>
      <c r="H77" s="28">
        <f t="shared" si="121"/>
        <v>7.0319437861438152e-07</v>
      </c>
      <c r="I77" s="28">
        <f t="shared" si="122"/>
        <v>185.55035117939343</v>
      </c>
      <c r="J77" s="26">
        <v>18</v>
      </c>
      <c r="K77" s="26"/>
    </row>
    <row r="78">
      <c r="B78">
        <v>100</v>
      </c>
      <c r="C78" s="1">
        <f t="shared" si="118"/>
        <v>0.0058837363012797473</v>
      </c>
      <c r="D78">
        <f t="shared" si="119"/>
        <v>0.35302417807678482</v>
      </c>
      <c r="E78" s="1">
        <f t="shared" si="120"/>
        <v>0.036968605479520071</v>
      </c>
      <c r="G78" s="11">
        <v>2.5099708549749399e-05</v>
      </c>
      <c r="H78" s="28">
        <f t="shared" si="121"/>
        <v>9.2790122302662238e-07</v>
      </c>
      <c r="I78" s="28">
        <f t="shared" si="122"/>
        <v>178.49073002825185</v>
      </c>
      <c r="J78" s="26">
        <v>19</v>
      </c>
      <c r="K78" s="26"/>
    </row>
    <row r="79">
      <c r="B79">
        <v>200</v>
      </c>
      <c r="C79" s="1">
        <f t="shared" si="118"/>
        <v>0.011767472602559495</v>
      </c>
      <c r="D79">
        <f t="shared" si="119"/>
        <v>0.70604835615356965</v>
      </c>
      <c r="E79" s="1">
        <f t="shared" si="120"/>
        <v>0.073937210959040142</v>
      </c>
      <c r="G79" s="11">
        <v>0.000114772921093952</v>
      </c>
      <c r="H79" s="28">
        <f t="shared" si="121"/>
        <v>8.485989679308797e-06</v>
      </c>
      <c r="I79" s="28">
        <f t="shared" si="122"/>
        <v>204.04522260617017</v>
      </c>
      <c r="J79" s="26">
        <v>20</v>
      </c>
      <c r="K79" s="26"/>
    </row>
    <row r="80">
      <c r="B80">
        <v>300</v>
      </c>
      <c r="C80" s="1">
        <f t="shared" si="118"/>
        <v>0.017651208903839245</v>
      </c>
      <c r="D80">
        <f t="shared" si="119"/>
        <v>1.0590725342303546</v>
      </c>
      <c r="E80" s="1">
        <f t="shared" si="120"/>
        <v>0.11090581643856023</v>
      </c>
      <c r="G80" s="11">
        <v>0.00013087474358112301</v>
      </c>
      <c r="H80" s="28">
        <f t="shared" si="121"/>
        <v>1.4514770288051667e-05</v>
      </c>
      <c r="I80" s="28">
        <f t="shared" si="122"/>
        <v>103.40947221117405</v>
      </c>
      <c r="J80" s="26">
        <v>21</v>
      </c>
      <c r="K80" s="26"/>
    </row>
    <row r="81">
      <c r="B81">
        <v>400</v>
      </c>
      <c r="C81" s="1">
        <f t="shared" si="118"/>
        <v>0.023534945205118989</v>
      </c>
      <c r="D81">
        <f t="shared" si="119"/>
        <v>1.4120967123071393</v>
      </c>
      <c r="E81" s="1">
        <f t="shared" si="120"/>
        <v>0.14787442191808028</v>
      </c>
      <c r="G81" s="11">
        <v>0.000108382095591849</v>
      </c>
      <c r="H81" s="28">
        <f t="shared" si="121"/>
        <v>1.6026939731914791e-05</v>
      </c>
      <c r="I81" s="28">
        <f t="shared" si="122"/>
        <v>48.170876481088797</v>
      </c>
      <c r="J81" s="26">
        <v>22</v>
      </c>
      <c r="K81" s="26"/>
    </row>
    <row r="82">
      <c r="B82">
        <v>500</v>
      </c>
      <c r="C82" s="1">
        <f t="shared" si="118"/>
        <v>0.029418681506398738</v>
      </c>
      <c r="D82">
        <f t="shared" si="119"/>
        <v>1.7651208903839242</v>
      </c>
      <c r="E82" s="1">
        <f t="shared" si="120"/>
        <v>0.18484302739760036</v>
      </c>
      <c r="G82" s="11">
        <v>0.000136488276324257</v>
      </c>
      <c r="H82" s="28">
        <f t="shared" si="121"/>
        <v>2.5228906200055885e-05</v>
      </c>
      <c r="I82" s="28">
        <f t="shared" si="122"/>
        <v>38.824183210139502</v>
      </c>
      <c r="J82" s="26">
        <v>23</v>
      </c>
      <c r="K82" s="26"/>
    </row>
    <row r="83">
      <c r="B83">
        <v>600</v>
      </c>
      <c r="C83" s="1">
        <f t="shared" si="118"/>
        <v>0.035302417807678489</v>
      </c>
      <c r="D83">
        <f t="shared" si="119"/>
        <v>2.1181450684607093</v>
      </c>
      <c r="E83" s="1">
        <f t="shared" si="120"/>
        <v>0.22181163287712047</v>
      </c>
      <c r="G83" s="11">
        <v>0.00013724730325262601</v>
      </c>
      <c r="H83" s="28">
        <f t="shared" si="121"/>
        <v>3.0443048442446302e-05</v>
      </c>
      <c r="I83" s="28">
        <f t="shared" si="122"/>
        <v>27.111172873021999</v>
      </c>
      <c r="J83" s="26">
        <v>24</v>
      </c>
      <c r="K83" s="26"/>
    </row>
    <row r="84">
      <c r="B84">
        <v>700</v>
      </c>
      <c r="C84" s="1">
        <f t="shared" si="118"/>
        <v>0.041186154108958227</v>
      </c>
      <c r="D84">
        <f t="shared" si="119"/>
        <v>2.4711692465374937</v>
      </c>
      <c r="E84" s="1">
        <f t="shared" si="120"/>
        <v>0.25878023835664049</v>
      </c>
      <c r="G84" s="11">
        <v>0.00013125927350346399</v>
      </c>
      <c r="H84" s="28">
        <f t="shared" si="121"/>
        <v>3.3967306083745875e-05</v>
      </c>
      <c r="I84" s="28">
        <f t="shared" si="122"/>
        <v>19.049382548198896</v>
      </c>
      <c r="J84" s="26">
        <v>25</v>
      </c>
      <c r="K84" s="26"/>
    </row>
    <row r="85">
      <c r="B85">
        <v>800</v>
      </c>
      <c r="C85" s="1">
        <f t="shared" si="118"/>
        <v>0.047069890410237979</v>
      </c>
      <c r="D85">
        <f t="shared" si="119"/>
        <v>2.8241934246142786</v>
      </c>
      <c r="E85" s="1">
        <f t="shared" si="120"/>
        <v>0.29574884383616057</v>
      </c>
      <c r="G85" s="11">
        <v>0.00015206895101449401</v>
      </c>
      <c r="H85" s="28">
        <f t="shared" si="121"/>
        <v>4.497421644591434e-05</v>
      </c>
      <c r="I85" s="28">
        <f t="shared" si="122"/>
        <v>16.8969206028132</v>
      </c>
      <c r="J85" s="26">
        <v>26</v>
      </c>
      <c r="K85" s="26"/>
    </row>
    <row r="86">
      <c r="B86">
        <v>900</v>
      </c>
      <c r="C86" s="1">
        <f t="shared" si="118"/>
        <v>0.05295362671151773</v>
      </c>
      <c r="D86">
        <f t="shared" si="119"/>
        <v>3.1772176026910639</v>
      </c>
      <c r="E86" s="1">
        <f t="shared" si="120"/>
        <v>0.33271744931568065</v>
      </c>
      <c r="G86" s="11">
        <v>0.00015311041871012601</v>
      </c>
      <c r="H86" s="28">
        <f t="shared" si="121"/>
        <v>5.0942507976888995e-05</v>
      </c>
      <c r="I86" s="28">
        <f t="shared" si="122"/>
        <v>13.442087326830462</v>
      </c>
      <c r="J86" s="26">
        <v>27</v>
      </c>
      <c r="K86" s="26"/>
    </row>
    <row r="87">
      <c r="B87">
        <v>1000</v>
      </c>
      <c r="C87" s="1">
        <f t="shared" si="118"/>
        <v>0.058837363012797475</v>
      </c>
      <c r="D87">
        <f t="shared" si="119"/>
        <v>3.5302417807678483</v>
      </c>
      <c r="E87" s="1">
        <f t="shared" si="120"/>
        <v>0.36968605479520072</v>
      </c>
      <c r="G87" s="11">
        <v>0.00016130949843269499</v>
      </c>
      <c r="H87" s="28">
        <f t="shared" si="121"/>
        <v>5.9633872076575622e-05</v>
      </c>
      <c r="I87" s="28">
        <f t="shared" si="122"/>
        <v>11.471149188316108</v>
      </c>
      <c r="J87" s="26">
        <v>28</v>
      </c>
      <c r="K87" s="26"/>
    </row>
    <row r="88">
      <c r="B88">
        <v>2000</v>
      </c>
      <c r="C88" s="1">
        <f t="shared" si="118"/>
        <v>0.11767472602559495</v>
      </c>
      <c r="D88">
        <f t="shared" si="119"/>
        <v>7.0604835615356967</v>
      </c>
      <c r="E88" s="1">
        <f t="shared" si="120"/>
        <v>0.73937210959040145</v>
      </c>
      <c r="G88" s="11">
        <v>0.00025240922781894003</v>
      </c>
      <c r="H88" s="28">
        <f t="shared" si="121"/>
        <v>0.00018662434325257394</v>
      </c>
      <c r="I88" s="28">
        <f t="shared" si="122"/>
        <v>4.4873735535586281</v>
      </c>
      <c r="J88" s="26">
        <v>29</v>
      </c>
      <c r="K88" s="26"/>
    </row>
    <row r="89">
      <c r="B89">
        <v>3000</v>
      </c>
      <c r="C89" s="1">
        <f t="shared" si="118"/>
        <v>0.17651208903839244</v>
      </c>
      <c r="D89">
        <f t="shared" si="119"/>
        <v>10.590725342303546</v>
      </c>
      <c r="E89" s="1">
        <f t="shared" si="120"/>
        <v>1.1090581643856023</v>
      </c>
      <c r="G89" s="11">
        <v>0.00039142509499999999</v>
      </c>
      <c r="H89" s="1">
        <f t="shared" si="121"/>
        <v>0.00043411319735516001</v>
      </c>
      <c r="I89" s="1">
        <f t="shared" si="122"/>
        <v>3.0928093057977128</v>
      </c>
      <c r="J89" s="26">
        <v>30</v>
      </c>
    </row>
    <row r="90">
      <c r="B90">
        <v>4000</v>
      </c>
      <c r="C90" s="1">
        <f t="shared" si="118"/>
        <v>0.2353494520511899</v>
      </c>
      <c r="D90">
        <f t="shared" si="119"/>
        <v>14.120967123071393</v>
      </c>
      <c r="E90" s="1">
        <f t="shared" si="120"/>
        <v>1.4787442191808029</v>
      </c>
      <c r="G90" s="11">
        <v>0.00062436337699999997</v>
      </c>
      <c r="H90" s="1">
        <f t="shared" si="121"/>
        <v>0.00092327373440695426</v>
      </c>
      <c r="I90" s="1">
        <f t="shared" si="122"/>
        <v>2.7750091884221124</v>
      </c>
      <c r="J90" s="26">
        <v>31</v>
      </c>
    </row>
    <row r="91">
      <c r="B91">
        <v>5000</v>
      </c>
      <c r="C91" s="1">
        <f t="shared" si="118"/>
        <v>0.29418681506398742</v>
      </c>
      <c r="D91">
        <f t="shared" si="119"/>
        <v>17.651208903839244</v>
      </c>
      <c r="E91" s="1">
        <f t="shared" si="120"/>
        <v>1.8484302739760039</v>
      </c>
      <c r="G91" s="11">
        <v>0.000908212553</v>
      </c>
      <c r="H91" s="1">
        <f t="shared" si="121"/>
        <v>0.0016787675781702359</v>
      </c>
      <c r="I91" s="1">
        <f t="shared" si="122"/>
        <v>2.5834167960075507</v>
      </c>
      <c r="J91" s="26">
        <v>32</v>
      </c>
    </row>
    <row r="92">
      <c r="B92">
        <v>6000</v>
      </c>
      <c r="C92" s="1">
        <f t="shared" si="118"/>
        <v>0.35302417807678488</v>
      </c>
      <c r="D92">
        <f t="shared" si="119"/>
        <v>21.181450684607093</v>
      </c>
      <c r="E92" s="1">
        <f t="shared" si="120"/>
        <v>2.2181163287712047</v>
      </c>
      <c r="G92" s="11">
        <v>0.0012215181299999999</v>
      </c>
      <c r="H92" s="1">
        <f t="shared" si="121"/>
        <v>0.0027094693100430671</v>
      </c>
      <c r="I92" s="1">
        <f t="shared" si="122"/>
        <v>2.4129282255552753</v>
      </c>
      <c r="J92" s="26">
        <v>33</v>
      </c>
    </row>
    <row r="93">
      <c r="B93">
        <v>7000</v>
      </c>
      <c r="C93" s="1">
        <f t="shared" si="118"/>
        <v>0.41186154108958234</v>
      </c>
      <c r="D93">
        <f t="shared" si="119"/>
        <v>24.711692465374941</v>
      </c>
      <c r="E93" s="1">
        <f t="shared" si="120"/>
        <v>2.5878023835664052</v>
      </c>
      <c r="G93" s="11">
        <v>0.0016094292099999999</v>
      </c>
      <c r="H93" s="1">
        <f t="shared" si="121"/>
        <v>0.0041648847458193965</v>
      </c>
      <c r="I93" s="1">
        <f t="shared" si="122"/>
        <v>2.3357307935066722</v>
      </c>
      <c r="J93" s="26">
        <v>34</v>
      </c>
    </row>
    <row r="94">
      <c r="B94">
        <v>8000</v>
      </c>
      <c r="C94" s="1">
        <f t="shared" si="118"/>
        <v>0.4706989041023798</v>
      </c>
      <c r="D94">
        <f t="shared" si="119"/>
        <v>28.241934246142787</v>
      </c>
      <c r="E94" s="1">
        <f t="shared" si="120"/>
        <v>2.9574884383616058</v>
      </c>
      <c r="G94" s="11">
        <v>0.0020583173899999998</v>
      </c>
      <c r="H94" s="1">
        <f t="shared" si="121"/>
        <v>0.0060874498834036358</v>
      </c>
      <c r="I94" s="1">
        <f t="shared" si="122"/>
        <v>2.2870694696187392</v>
      </c>
      <c r="J94" s="26">
        <v>35</v>
      </c>
    </row>
    <row r="95">
      <c r="B95">
        <v>9000</v>
      </c>
      <c r="C95" s="1">
        <f t="shared" si="118"/>
        <v>0.52953626711517732</v>
      </c>
      <c r="D95">
        <f t="shared" si="119"/>
        <v>31.772176026910639</v>
      </c>
      <c r="E95" s="1">
        <f t="shared" si="120"/>
        <v>3.3271744931568068</v>
      </c>
      <c r="G95" s="11">
        <v>0.00258843642</v>
      </c>
      <c r="H95" s="1">
        <f t="shared" si="121"/>
        <v>0.0086121796337821199</v>
      </c>
      <c r="I95" s="1">
        <f t="shared" si="122"/>
        <v>2.272476862822876</v>
      </c>
      <c r="J95" s="26">
        <v>36</v>
      </c>
    </row>
    <row r="96">
      <c r="B96">
        <v>10000</v>
      </c>
      <c r="C96" s="1">
        <f t="shared" si="118"/>
        <v>0.58837363012797483</v>
      </c>
      <c r="D96">
        <f t="shared" si="119"/>
        <v>35.302417807678488</v>
      </c>
      <c r="E96" s="1">
        <f t="shared" si="120"/>
        <v>3.6968605479520078</v>
      </c>
      <c r="G96" s="11">
        <v>0.0031107211700000001</v>
      </c>
      <c r="H96" s="1">
        <f t="shared" si="121"/>
        <v>0.011499902369052111</v>
      </c>
      <c r="I96" s="1">
        <f t="shared" si="122"/>
        <v>2.2121168915054237</v>
      </c>
      <c r="J96" s="26">
        <v>37</v>
      </c>
    </row>
    <row r="97">
      <c r="B97">
        <v>20000</v>
      </c>
      <c r="C97" s="1">
        <f t="shared" si="118"/>
        <v>1.1767472602559497</v>
      </c>
      <c r="D97">
        <f t="shared" si="119"/>
        <v>70.604835615356976</v>
      </c>
      <c r="E97" s="1">
        <f t="shared" si="120"/>
        <v>7.3937210959040156</v>
      </c>
      <c r="G97" s="11">
        <v>0.011692956799999999</v>
      </c>
      <c r="H97" s="1">
        <f t="shared" si="121"/>
        <v>0.086454461365654309</v>
      </c>
      <c r="I97" s="1">
        <f t="shared" si="122"/>
        <v>2.0787934561909971</v>
      </c>
      <c r="J97" s="26">
        <v>38</v>
      </c>
    </row>
    <row r="98">
      <c r="B98">
        <v>30000</v>
      </c>
      <c r="C98" s="1">
        <f t="shared" si="118"/>
        <v>1.7651208903839242</v>
      </c>
      <c r="D98">
        <f t="shared" si="119"/>
        <v>105.90725342303546</v>
      </c>
      <c r="E98" s="1">
        <f t="shared" si="120"/>
        <v>11.090581643856021</v>
      </c>
      <c r="G98" s="11">
        <v>0.025826550100000002</v>
      </c>
      <c r="H98" s="1">
        <f t="shared" si="121"/>
        <v>0.2864314624631879</v>
      </c>
      <c r="I98" s="1">
        <f t="shared" si="122"/>
        <v>2.0406610487232779</v>
      </c>
      <c r="J98" s="26">
        <v>39</v>
      </c>
    </row>
    <row r="99">
      <c r="B99">
        <v>40000</v>
      </c>
      <c r="C99" s="1">
        <f t="shared" si="118"/>
        <v>2.3534945205118993</v>
      </c>
      <c r="D99">
        <f t="shared" si="119"/>
        <v>141.20967123071395</v>
      </c>
      <c r="E99" s="1">
        <f t="shared" si="120"/>
        <v>14.787442191808031</v>
      </c>
      <c r="G99" s="11">
        <v>0.046064073499999997</v>
      </c>
      <c r="H99" s="1">
        <f t="shared" si="121"/>
        <v>0.68116982400044623</v>
      </c>
      <c r="I99" s="1">
        <f t="shared" si="122"/>
        <v>2.0473370464624723</v>
      </c>
      <c r="J99" s="26">
        <v>40</v>
      </c>
    </row>
    <row r="100">
      <c r="B100">
        <v>50000</v>
      </c>
      <c r="C100" s="1">
        <f t="shared" si="118"/>
        <v>2.9418681506398738</v>
      </c>
      <c r="D100">
        <f t="shared" si="119"/>
        <v>176.51208903839242</v>
      </c>
      <c r="E100" s="1">
        <f t="shared" si="120"/>
        <v>18.484302739760036</v>
      </c>
      <c r="G100" s="11">
        <v>0.075225933300000006</v>
      </c>
      <c r="H100" s="1">
        <f t="shared" si="121"/>
        <v>1.3904989249981958</v>
      </c>
      <c r="I100" s="1">
        <f t="shared" si="122"/>
        <v>2.1398067989769767</v>
      </c>
      <c r="J100" s="26">
        <v>41</v>
      </c>
    </row>
    <row r="101">
      <c r="B101">
        <v>60000</v>
      </c>
      <c r="C101" s="1">
        <f t="shared" si="118"/>
        <v>3.5302417807678483</v>
      </c>
      <c r="D101">
        <f t="shared" si="119"/>
        <v>211.81450684607091</v>
      </c>
      <c r="E101" s="1">
        <f t="shared" si="120"/>
        <v>22.181163287712042</v>
      </c>
      <c r="G101" s="11">
        <v>0.103991046</v>
      </c>
      <c r="H101" s="1">
        <f t="shared" si="121"/>
        <v>2.3066423717859745</v>
      </c>
      <c r="I101" s="1">
        <f t="shared" si="122"/>
        <v>2.0541891596681996</v>
      </c>
      <c r="J101" s="26">
        <v>42</v>
      </c>
    </row>
    <row r="102">
      <c r="B102">
        <v>70000</v>
      </c>
      <c r="C102" s="1">
        <f t="shared" si="118"/>
        <v>4.1186154108958233</v>
      </c>
      <c r="D102">
        <f t="shared" si="119"/>
        <v>247.11692465374941</v>
      </c>
      <c r="E102" s="1">
        <f t="shared" si="120"/>
        <v>25.878023835664052</v>
      </c>
      <c r="G102" s="11">
        <v>0.14273656200000001</v>
      </c>
      <c r="H102" s="1">
        <f t="shared" si="121"/>
        <v>3.6937401536567402</v>
      </c>
      <c r="I102" s="1">
        <f t="shared" si="122"/>
        <v>2.0715057310453213</v>
      </c>
      <c r="J102" s="26">
        <v>43</v>
      </c>
    </row>
    <row r="103">
      <c r="B103">
        <v>80000</v>
      </c>
      <c r="C103" s="1">
        <f t="shared" si="118"/>
        <v>4.7069890410237987</v>
      </c>
      <c r="D103">
        <f t="shared" si="119"/>
        <v>282.4193424614279</v>
      </c>
      <c r="E103" s="1">
        <f t="shared" si="120"/>
        <v>29.574884383616062</v>
      </c>
      <c r="G103" s="11">
        <v>0.19084453200000001</v>
      </c>
      <c r="H103" s="1">
        <f t="shared" si="121"/>
        <v>5.6442049691453162</v>
      </c>
      <c r="I103" s="1">
        <f t="shared" si="122"/>
        <v>2.1205412960188634</v>
      </c>
      <c r="J103" s="26">
        <v>44</v>
      </c>
    </row>
    <row r="104">
      <c r="B104">
        <v>90000</v>
      </c>
      <c r="C104" s="1">
        <f t="shared" si="118"/>
        <v>5.2953626711517723</v>
      </c>
      <c r="D104">
        <f t="shared" si="119"/>
        <v>317.72176026910631</v>
      </c>
      <c r="E104" s="1">
        <f t="shared" si="120"/>
        <v>33.271744931568065</v>
      </c>
      <c r="G104" s="11">
        <v>0.23120170000000001</v>
      </c>
      <c r="H104" s="1">
        <f t="shared" si="121"/>
        <v>7.6924839901449209</v>
      </c>
      <c r="I104" s="1">
        <f t="shared" si="122"/>
        <v>2.0297987999076139</v>
      </c>
      <c r="J104" s="26">
        <v>45</v>
      </c>
    </row>
    <row r="105">
      <c r="B105">
        <v>100000</v>
      </c>
      <c r="C105" s="1">
        <f t="shared" si="118"/>
        <v>5.8837363012797477</v>
      </c>
      <c r="D105">
        <f t="shared" si="119"/>
        <v>353.02417807678484</v>
      </c>
      <c r="E105" s="1">
        <f t="shared" si="120"/>
        <v>36.968605479520072</v>
      </c>
      <c r="G105" s="11">
        <v>0.28793476299999998</v>
      </c>
      <c r="H105" s="1">
        <f t="shared" si="121"/>
        <v>10.644546657186112</v>
      </c>
      <c r="I105" s="1">
        <f t="shared" si="122"/>
        <v>2.0475809887001573</v>
      </c>
      <c r="J105" s="26">
        <v>46</v>
      </c>
    </row>
    <row r="106">
      <c r="B106">
        <v>200000</v>
      </c>
      <c r="C106" s="1">
        <f t="shared" si="118"/>
        <v>11.767472602559495</v>
      </c>
      <c r="D106">
        <f t="shared" si="119"/>
        <v>706.04835615356967</v>
      </c>
      <c r="E106" s="1">
        <f t="shared" si="120"/>
        <v>73.937210959040144</v>
      </c>
      <c r="G106" s="11">
        <v>1.36020747</v>
      </c>
      <c r="H106" s="1">
        <f t="shared" si="121"/>
        <v>100.56994665745226</v>
      </c>
      <c r="I106" s="1">
        <f t="shared" si="122"/>
        <v>2.418199635953596</v>
      </c>
      <c r="J106" s="26">
        <v>47</v>
      </c>
    </row>
    <row r="107">
      <c r="B107">
        <v>300000</v>
      </c>
      <c r="C107" s="1">
        <f t="shared" si="118"/>
        <v>17.65120890383924</v>
      </c>
      <c r="D107">
        <f t="shared" si="119"/>
        <v>1059.0725342303544</v>
      </c>
      <c r="E107" s="1">
        <f t="shared" si="120"/>
        <v>110.90581643856021</v>
      </c>
      <c r="G107" s="11">
        <v>3.0366587100000002</v>
      </c>
      <c r="H107" s="1">
        <f t="shared" si="121"/>
        <v>336.78311347781505</v>
      </c>
      <c r="I107" s="1">
        <f t="shared" si="122"/>
        <v>2.3993878871817564</v>
      </c>
      <c r="J107" s="26">
        <v>48</v>
      </c>
    </row>
    <row r="108">
      <c r="B108">
        <v>400000</v>
      </c>
      <c r="C108" s="1">
        <f t="shared" si="118"/>
        <v>23.534945205118991</v>
      </c>
      <c r="D108">
        <f t="shared" si="119"/>
        <v>1412.0967123071393</v>
      </c>
      <c r="E108" s="1">
        <f t="shared" si="120"/>
        <v>147.87442191808029</v>
      </c>
      <c r="G108" s="11">
        <v>5.4171418999999998</v>
      </c>
      <c r="H108" s="1">
        <f t="shared" si="121"/>
        <v>801.05672691071106</v>
      </c>
      <c r="I108" s="1">
        <f t="shared" si="122"/>
        <v>2.4076714139955744</v>
      </c>
      <c r="J108" s="26">
        <v>49</v>
      </c>
    </row>
    <row r="109">
      <c r="B109">
        <v>500000</v>
      </c>
      <c r="C109" s="1">
        <f t="shared" si="118"/>
        <v>29.418681506398737</v>
      </c>
      <c r="D109">
        <f t="shared" si="119"/>
        <v>1765.1208903839242</v>
      </c>
      <c r="E109" s="1">
        <f t="shared" si="120"/>
        <v>184.84302739760037</v>
      </c>
      <c r="G109" s="11">
        <v>8.1092793000000007</v>
      </c>
      <c r="H109" s="1">
        <f t="shared" si="121"/>
        <v>1498.9437358246937</v>
      </c>
      <c r="I109" s="1">
        <f t="shared" si="122"/>
        <v>2.306690022939637</v>
      </c>
      <c r="J109" s="26">
        <v>50</v>
      </c>
    </row>
    <row r="110">
      <c r="B110">
        <v>600000</v>
      </c>
      <c r="C110" s="1">
        <f t="shared" si="118"/>
        <v>35.302417807678481</v>
      </c>
      <c r="D110">
        <f t="shared" si="119"/>
        <v>2118.1450684607089</v>
      </c>
      <c r="E110" s="1">
        <f t="shared" si="120"/>
        <v>221.81163287712042</v>
      </c>
      <c r="G110" s="11">
        <v>11.8146404</v>
      </c>
      <c r="H110" s="1">
        <f t="shared" si="121"/>
        <v>2620.6246789799952</v>
      </c>
      <c r="I110" s="1">
        <f t="shared" si="122"/>
        <v>2.3338073005879725</v>
      </c>
      <c r="J110" s="26">
        <v>51</v>
      </c>
    </row>
    <row r="111">
      <c r="B111">
        <v>700000</v>
      </c>
      <c r="C111" s="1">
        <f t="shared" si="118"/>
        <v>41.186154108958235</v>
      </c>
      <c r="D111">
        <f t="shared" si="119"/>
        <v>2471.169246537494</v>
      </c>
      <c r="E111" s="1">
        <f t="shared" si="120"/>
        <v>258.7802383566405</v>
      </c>
      <c r="G111" s="11">
        <v>15.9095122</v>
      </c>
      <c r="H111" s="1">
        <f t="shared" si="121"/>
        <v>4117.0673592538797</v>
      </c>
      <c r="I111" s="1">
        <f t="shared" si="122"/>
        <v>2.3089140748980244</v>
      </c>
      <c r="J111" s="26">
        <v>52</v>
      </c>
    </row>
    <row r="112">
      <c r="B112">
        <v>800000</v>
      </c>
      <c r="C112" s="1">
        <f t="shared" si="118"/>
        <v>47.069890410237981</v>
      </c>
      <c r="D112">
        <f t="shared" si="119"/>
        <v>2824.1934246142787</v>
      </c>
      <c r="E112" s="1">
        <f t="shared" si="120"/>
        <v>295.74884383616057</v>
      </c>
      <c r="G112" s="11">
        <v>21.068619600000002</v>
      </c>
      <c r="H112" s="1">
        <f t="shared" si="121"/>
        <v>6231.0198879238724</v>
      </c>
      <c r="I112" s="1">
        <f t="shared" si="122"/>
        <v>2.3410090634355951</v>
      </c>
      <c r="J112" s="26">
        <v>53</v>
      </c>
    </row>
    <row r="113">
      <c r="B113">
        <v>900000</v>
      </c>
      <c r="C113" s="1">
        <f t="shared" si="118"/>
        <v>52.953626711517728</v>
      </c>
      <c r="D113">
        <f t="shared" si="119"/>
        <v>3177.2176026910638</v>
      </c>
      <c r="E113" s="1">
        <f t="shared" si="120"/>
        <v>332.71744931568065</v>
      </c>
      <c r="G113" s="11">
        <v>26.210303</v>
      </c>
      <c r="H113" s="1">
        <f t="shared" si="121"/>
        <v>8720.6251599511324</v>
      </c>
      <c r="I113" s="1">
        <f t="shared" si="122"/>
        <v>2.3010921448507906</v>
      </c>
      <c r="J113" s="26">
        <v>54</v>
      </c>
    </row>
    <row r="114">
      <c r="B114">
        <v>1000000</v>
      </c>
      <c r="C114" s="1">
        <f t="shared" si="118"/>
        <v>58.837363012797475</v>
      </c>
      <c r="D114">
        <f t="shared" si="119"/>
        <v>3530.2417807678485</v>
      </c>
      <c r="E114" s="1">
        <f t="shared" si="120"/>
        <v>369.68605479520073</v>
      </c>
      <c r="G114" s="11">
        <v>33.022884500000004</v>
      </c>
      <c r="H114" s="1">
        <f t="shared" si="121"/>
        <v>12208.099888762586</v>
      </c>
      <c r="I114" s="1">
        <f t="shared" si="122"/>
        <v>2.3483454998534206</v>
      </c>
      <c r="J114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37" zoomScale="145" workbookViewId="0">
      <selection activeCell="T11" activeCellId="0" sqref="T11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0.1207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B10">
        <v>1.01</v>
      </c>
      <c r="C10">
        <v>0.17499999999999999</v>
      </c>
      <c r="D10">
        <v>0.17899999999999999</v>
      </c>
      <c r="E10">
        <v>47.899999999999999</v>
      </c>
      <c r="G10">
        <f t="shared" ref="G10:G32" si="123">E10/60</f>
        <v>0.79833333333333334</v>
      </c>
      <c r="H10">
        <f t="shared" ref="H10:H32" si="124">2*PI()*G10</f>
        <v>5.0160762702317028</v>
      </c>
      <c r="I10">
        <f t="shared" ref="I10:I32" si="125">$C$2*C10</f>
        <v>0.015715</v>
      </c>
      <c r="J10">
        <f t="shared" ref="J10:J32" si="126">I10*H10</f>
        <v>0.078827638586691215</v>
      </c>
      <c r="K10">
        <f t="shared" ref="K10:K32" si="127">B10*C10</f>
        <v>0.17674999999999999</v>
      </c>
      <c r="L10" s="24">
        <f t="shared" ref="L10:L32" si="128">J10/D10*100</f>
        <v>44.037786919939222</v>
      </c>
      <c r="N10" s="1">
        <f t="shared" ref="N10:N32" si="129">G10*($C$3)^2*$C$4/$C$5</f>
        <v>13568.475751703743</v>
      </c>
      <c r="O10">
        <f t="shared" ref="O10:O32" si="130">D10/(G10^3*$C$3^5*$C$4)</f>
        <v>13.783952285265899</v>
      </c>
      <c r="P10">
        <f t="shared" ref="P10:P32" si="131">K10/(G10^3*$C$3^5*$C$4)</f>
        <v>13.610690315199708</v>
      </c>
      <c r="Q10">
        <f t="shared" ref="Q10:Q32" si="132">J10/(G10^3*$C$3^5*$C$4)</f>
        <v>6.0701475365314908</v>
      </c>
      <c r="S10">
        <f t="shared" ref="S10:S32" si="133">J10*0.49665</f>
        <v>0.039149746704080189</v>
      </c>
      <c r="T10">
        <f t="shared" ref="T10:T32" si="134">Q10*0.49665</f>
        <v>3.0147387740183649</v>
      </c>
    </row>
    <row r="11">
      <c r="B11">
        <v>2.0299999999999998</v>
      </c>
      <c r="C11">
        <v>0.36399999999999999</v>
      </c>
      <c r="D11">
        <v>0.78300000000000003</v>
      </c>
      <c r="E11">
        <v>88.700000000000003</v>
      </c>
      <c r="G11">
        <f t="shared" si="123"/>
        <v>1.4783333333333333</v>
      </c>
      <c r="H11">
        <f t="shared" si="124"/>
        <v>9.2886422791138212</v>
      </c>
      <c r="I11">
        <f t="shared" si="125"/>
        <v>0.0326872</v>
      </c>
      <c r="J11">
        <f t="shared" si="126"/>
        <v>0.3036197079058493</v>
      </c>
      <c r="K11">
        <f t="shared" si="127"/>
        <v>0.73891999999999991</v>
      </c>
      <c r="L11" s="24">
        <f t="shared" si="128"/>
        <v>38.776463334080368</v>
      </c>
      <c r="N11" s="1">
        <f t="shared" si="129"/>
        <v>25125.757811610067</v>
      </c>
      <c r="O11">
        <f t="shared" si="130"/>
        <v>9.495507320070951</v>
      </c>
      <c r="P11">
        <f t="shared" si="131"/>
        <v>8.9609454264965844</v>
      </c>
      <c r="Q11">
        <f t="shared" si="132"/>
        <v>3.6820219143522297</v>
      </c>
      <c r="S11">
        <f t="shared" si="133"/>
        <v>0.15079272793144005</v>
      </c>
      <c r="T11">
        <f t="shared" si="134"/>
        <v>1.8286761837630348</v>
      </c>
    </row>
    <row r="12">
      <c r="B12">
        <v>3.0499999999999998</v>
      </c>
      <c r="C12">
        <v>0.58899999999999997</v>
      </c>
      <c r="D12">
        <v>1.7989999999999999</v>
      </c>
      <c r="E12">
        <v>123.3</v>
      </c>
      <c r="G12">
        <f t="shared" si="123"/>
        <v>2.0550000000000002</v>
      </c>
      <c r="H12">
        <f t="shared" si="124"/>
        <v>12.911945806254051</v>
      </c>
      <c r="I12">
        <f t="shared" si="125"/>
        <v>0.0528922</v>
      </c>
      <c r="J12">
        <f t="shared" si="126"/>
        <v>0.68294121997355051</v>
      </c>
      <c r="K12">
        <f t="shared" si="127"/>
        <v>1.7964499999999999</v>
      </c>
      <c r="L12" s="24">
        <f t="shared" si="128"/>
        <v>37.962269036884408</v>
      </c>
      <c r="N12" s="1">
        <f t="shared" si="129"/>
        <v>34926.786225158074</v>
      </c>
      <c r="O12">
        <f t="shared" si="130"/>
        <v>8.1221163013924649</v>
      </c>
      <c r="P12">
        <f t="shared" si="131"/>
        <v>8.1106035740058324</v>
      </c>
      <c r="Q12">
        <f t="shared" si="132"/>
        <v>3.0833396418232528</v>
      </c>
      <c r="S12">
        <f t="shared" si="133"/>
        <v>0.33918275689986382</v>
      </c>
      <c r="T12">
        <f t="shared" si="134"/>
        <v>1.5313406331115185</v>
      </c>
    </row>
    <row r="13">
      <c r="B13">
        <v>4.0300000000000002</v>
      </c>
      <c r="C13">
        <v>0.81399999999999995</v>
      </c>
      <c r="D13">
        <v>3.2810000000000001</v>
      </c>
      <c r="E13">
        <v>149.19999999999999</v>
      </c>
      <c r="G13">
        <f t="shared" si="123"/>
        <v>2.4866666666666664</v>
      </c>
      <c r="H13">
        <f t="shared" si="124"/>
        <v>15.624187463853236</v>
      </c>
      <c r="I13">
        <f t="shared" si="125"/>
        <v>0.073097200000000001</v>
      </c>
      <c r="J13">
        <f t="shared" si="126"/>
        <v>1.1420843558827727</v>
      </c>
      <c r="K13">
        <f t="shared" si="127"/>
        <v>3.2804199999999999</v>
      </c>
      <c r="L13" s="24">
        <f t="shared" si="128"/>
        <v>34.809032486521566</v>
      </c>
      <c r="N13" s="1">
        <f t="shared" si="129"/>
        <v>42263.394199461349</v>
      </c>
      <c r="O13">
        <f t="shared" si="130"/>
        <v>8.3603995137323519</v>
      </c>
      <c r="P13">
        <f t="shared" si="131"/>
        <v>8.3589216009868572</v>
      </c>
      <c r="Q13">
        <f t="shared" si="132"/>
        <v>2.9101741827380856</v>
      </c>
      <c r="S13">
        <f t="shared" si="133"/>
        <v>0.567216195349179</v>
      </c>
      <c r="T13">
        <f t="shared" si="134"/>
        <v>1.4453380078568701</v>
      </c>
    </row>
    <row r="14">
      <c r="B14">
        <v>5.21</v>
      </c>
      <c r="C14">
        <v>1.1020000000000001</v>
      </c>
      <c r="D14">
        <v>5.7460000000000004</v>
      </c>
      <c r="E14">
        <v>175.90000000000001</v>
      </c>
      <c r="G14">
        <f t="shared" si="123"/>
        <v>2.9316666666666666</v>
      </c>
      <c r="H14">
        <f t="shared" si="124"/>
        <v>18.420204925548152</v>
      </c>
      <c r="I14">
        <f t="shared" si="125"/>
        <v>0.098959600000000009</v>
      </c>
      <c r="J14">
        <f t="shared" si="126"/>
        <v>1.822856111350275</v>
      </c>
      <c r="K14">
        <f t="shared" si="127"/>
        <v>5.7414200000000006</v>
      </c>
      <c r="L14" s="24">
        <f t="shared" si="128"/>
        <v>31.723914224682819</v>
      </c>
      <c r="N14" s="1">
        <f t="shared" si="129"/>
        <v>49826.615547488291</v>
      </c>
      <c r="O14">
        <f t="shared" si="130"/>
        <v>8.9350168042839986</v>
      </c>
      <c r="P14">
        <f t="shared" si="131"/>
        <v>8.9278949148019908</v>
      </c>
      <c r="Q14">
        <f t="shared" si="132"/>
        <v>2.834537066952052</v>
      </c>
      <c r="S14">
        <f t="shared" si="133"/>
        <v>0.90532148770211407</v>
      </c>
      <c r="T14">
        <f t="shared" si="134"/>
        <v>1.4077728343017366</v>
      </c>
    </row>
    <row r="15">
      <c r="B15">
        <v>6.1200000000000001</v>
      </c>
      <c r="C15">
        <v>1.323</v>
      </c>
      <c r="D15">
        <v>8.1210000000000004</v>
      </c>
      <c r="E15">
        <v>194.80000000000001</v>
      </c>
      <c r="G15">
        <f t="shared" si="123"/>
        <v>3.246666666666667</v>
      </c>
      <c r="H15">
        <f t="shared" si="124"/>
        <v>20.399408297309726</v>
      </c>
      <c r="I15">
        <f t="shared" si="125"/>
        <v>0.11880540000000001</v>
      </c>
      <c r="J15">
        <f t="shared" si="126"/>
        <v>2.4235598625252011</v>
      </c>
      <c r="K15">
        <f t="shared" si="127"/>
        <v>8.0967599999999997</v>
      </c>
      <c r="L15" s="24">
        <f t="shared" si="128"/>
        <v>29.843121075301081</v>
      </c>
      <c r="N15" s="1">
        <f t="shared" si="129"/>
        <v>55180.356501709604</v>
      </c>
      <c r="O15">
        <f t="shared" si="130"/>
        <v>9.2975799854965366</v>
      </c>
      <c r="P15">
        <f t="shared" si="131"/>
        <v>9.2698280659240151</v>
      </c>
      <c r="Q15">
        <f t="shared" si="132"/>
        <v>2.7746880521446924</v>
      </c>
      <c r="S15">
        <f t="shared" si="133"/>
        <v>1.2036610057231412</v>
      </c>
      <c r="T15">
        <f t="shared" si="134"/>
        <v>1.3780488210976614</v>
      </c>
    </row>
    <row r="16">
      <c r="B16">
        <v>7.0700000000000003</v>
      </c>
      <c r="C16">
        <v>1.5640000000000001</v>
      </c>
      <c r="D16">
        <v>11.119999999999999</v>
      </c>
      <c r="E16">
        <v>210.5</v>
      </c>
      <c r="G16">
        <f t="shared" si="123"/>
        <v>3.5083333333333333</v>
      </c>
      <c r="H16">
        <f t="shared" si="124"/>
        <v>22.043508452688382</v>
      </c>
      <c r="I16">
        <f t="shared" si="125"/>
        <v>0.14044720000000002</v>
      </c>
      <c r="J16">
        <f t="shared" si="126"/>
        <v>3.095949040356416</v>
      </c>
      <c r="K16">
        <f t="shared" si="127"/>
        <v>11.05748</v>
      </c>
      <c r="L16" s="24">
        <f t="shared" si="128"/>
        <v>27.841268348528924</v>
      </c>
      <c r="N16" s="1">
        <f t="shared" si="129"/>
        <v>59627.643961036294</v>
      </c>
      <c r="O16">
        <f t="shared" si="130"/>
        <v>10.089642004053481</v>
      </c>
      <c r="P16">
        <f t="shared" si="131"/>
        <v>10.032914988037884</v>
      </c>
      <c r="Q16">
        <f t="shared" si="132"/>
        <v>2.8090843057544208</v>
      </c>
      <c r="S16">
        <f t="shared" si="133"/>
        <v>1.5376030908930141</v>
      </c>
      <c r="T16">
        <f t="shared" si="134"/>
        <v>1.395131720452933</v>
      </c>
    </row>
    <row r="17">
      <c r="B17">
        <v>8.0800000000000001</v>
      </c>
      <c r="C17">
        <v>1.774</v>
      </c>
      <c r="D17">
        <v>14.49</v>
      </c>
      <c r="E17">
        <v>225.80000000000001</v>
      </c>
      <c r="G17">
        <f t="shared" si="123"/>
        <v>3.7633333333333336</v>
      </c>
      <c r="H17">
        <f t="shared" si="124"/>
        <v>23.64572070601918</v>
      </c>
      <c r="I17">
        <f t="shared" si="125"/>
        <v>0.15930520000000001</v>
      </c>
      <c r="J17">
        <f t="shared" si="126"/>
        <v>3.766886266216527</v>
      </c>
      <c r="K17">
        <f t="shared" si="127"/>
        <v>14.333920000000001</v>
      </c>
      <c r="L17" s="24">
        <f t="shared" si="128"/>
        <v>25.996454563261057</v>
      </c>
      <c r="N17" s="1">
        <f t="shared" si="129"/>
        <v>63961.624733501172</v>
      </c>
      <c r="O17">
        <f t="shared" si="130"/>
        <v>10.651820592462958</v>
      </c>
      <c r="P17">
        <f t="shared" si="131"/>
        <v>10.537083797564986</v>
      </c>
      <c r="Q17">
        <f t="shared" si="132"/>
        <v>2.769095700479717</v>
      </c>
      <c r="S17">
        <f t="shared" si="133"/>
        <v>1.870824064116438</v>
      </c>
      <c r="T17">
        <f t="shared" si="134"/>
        <v>1.3752713796432514</v>
      </c>
    </row>
    <row r="18">
      <c r="B18">
        <v>9.1500000000000004</v>
      </c>
      <c r="C18">
        <v>2.0129999999999999</v>
      </c>
      <c r="D18">
        <v>18.600000000000001</v>
      </c>
      <c r="E18">
        <v>239.90000000000001</v>
      </c>
      <c r="G18">
        <f t="shared" si="123"/>
        <v>3.9983333333333335</v>
      </c>
      <c r="H18">
        <f t="shared" si="124"/>
        <v>25.12226925320638</v>
      </c>
      <c r="I18">
        <f t="shared" si="125"/>
        <v>0.18076739999999999</v>
      </c>
      <c r="J18">
        <f t="shared" si="126"/>
        <v>4.5412872950020589</v>
      </c>
      <c r="K18">
        <f t="shared" si="127"/>
        <v>18.418949999999999</v>
      </c>
      <c r="L18" s="24">
        <f t="shared" si="128"/>
        <v>24.415523091408918</v>
      </c>
      <c r="N18" s="1">
        <f t="shared" si="129"/>
        <v>67955.685445380557</v>
      </c>
      <c r="O18">
        <f t="shared" si="130"/>
        <v>11.401171293779987</v>
      </c>
      <c r="P18">
        <f t="shared" si="131"/>
        <v>11.290193763525208</v>
      </c>
      <c r="Q18">
        <f t="shared" si="132"/>
        <v>2.7836556099239371</v>
      </c>
      <c r="S18">
        <f t="shared" si="133"/>
        <v>2.2554303350627722</v>
      </c>
      <c r="T18">
        <f t="shared" si="134"/>
        <v>1.3825025586687234</v>
      </c>
    </row>
    <row r="19">
      <c r="B19">
        <v>10.300000000000001</v>
      </c>
      <c r="C19">
        <v>2.2440000000000002</v>
      </c>
      <c r="D19">
        <v>23.109999999999999</v>
      </c>
      <c r="E19">
        <v>253.59999999999999</v>
      </c>
      <c r="G19">
        <f t="shared" si="123"/>
        <v>4.2266666666666666</v>
      </c>
      <c r="H19">
        <f t="shared" si="124"/>
        <v>26.556929898345718</v>
      </c>
      <c r="I19">
        <f t="shared" si="125"/>
        <v>0.20151120000000003</v>
      </c>
      <c r="J19">
        <f t="shared" si="126"/>
        <v>5.3515188121315242</v>
      </c>
      <c r="K19">
        <f t="shared" si="127"/>
        <v>23.113200000000003</v>
      </c>
      <c r="L19" s="24">
        <f t="shared" si="128"/>
        <v>23.156723548816636</v>
      </c>
      <c r="N19" s="1">
        <f t="shared" si="129"/>
        <v>71836.439470398123</v>
      </c>
      <c r="O19">
        <f t="shared" si="130"/>
        <v>11.991664466202065</v>
      </c>
      <c r="P19">
        <f t="shared" si="131"/>
        <v>11.993324930342778</v>
      </c>
      <c r="Q19">
        <f t="shared" si="132"/>
        <v>2.7768765893400902</v>
      </c>
      <c r="S19">
        <f t="shared" si="133"/>
        <v>2.6578318180451213</v>
      </c>
      <c r="T19">
        <f t="shared" si="134"/>
        <v>1.3791357580957557</v>
      </c>
    </row>
    <row r="20">
      <c r="B20">
        <v>11.289999999999999</v>
      </c>
      <c r="C20">
        <v>2.46</v>
      </c>
      <c r="D20">
        <v>27.77</v>
      </c>
      <c r="E20">
        <v>265.30000000000001</v>
      </c>
      <c r="G20">
        <f t="shared" si="123"/>
        <v>4.4216666666666669</v>
      </c>
      <c r="H20">
        <f t="shared" si="124"/>
        <v>27.782151033245739</v>
      </c>
      <c r="I20">
        <f t="shared" si="125"/>
        <v>0.22090800000000002</v>
      </c>
      <c r="J20">
        <f t="shared" si="126"/>
        <v>6.1372994204522504</v>
      </c>
      <c r="K20">
        <f t="shared" si="127"/>
        <v>27.773399999999999</v>
      </c>
      <c r="L20" s="24">
        <f t="shared" si="128"/>
        <v>22.100466044120456</v>
      </c>
      <c r="N20" s="1">
        <f t="shared" si="129"/>
        <v>75150.660061106566</v>
      </c>
      <c r="O20">
        <f t="shared" si="130"/>
        <v>12.586106437629541</v>
      </c>
      <c r="P20">
        <f t="shared" si="131"/>
        <v>12.587647408529358</v>
      </c>
      <c r="Q20">
        <f t="shared" si="132"/>
        <v>2.7815881795251753</v>
      </c>
      <c r="S20">
        <f t="shared" si="133"/>
        <v>3.04808975716761</v>
      </c>
      <c r="T20">
        <f t="shared" si="134"/>
        <v>1.3814757693611783</v>
      </c>
    </row>
    <row r="21">
      <c r="B21">
        <v>12.26</v>
      </c>
      <c r="C21">
        <v>2.6070000000000002</v>
      </c>
      <c r="D21">
        <v>31.969999999999999</v>
      </c>
      <c r="E21">
        <v>274.5</v>
      </c>
      <c r="G21">
        <f t="shared" si="123"/>
        <v>4.5750000000000002</v>
      </c>
      <c r="H21">
        <f t="shared" si="124"/>
        <v>28.74557278034661</v>
      </c>
      <c r="I21">
        <f t="shared" si="125"/>
        <v>0.23410860000000003</v>
      </c>
      <c r="J21">
        <f t="shared" si="126"/>
        <v>6.7295857998050534</v>
      </c>
      <c r="K21">
        <f t="shared" si="127"/>
        <v>31.961820000000003</v>
      </c>
      <c r="L21" s="24">
        <f t="shared" si="128"/>
        <v>21.049689708492505</v>
      </c>
      <c r="N21" s="1">
        <f t="shared" si="129"/>
        <v>77756.713858928575</v>
      </c>
      <c r="O21">
        <f t="shared" si="130"/>
        <v>13.081057668051166</v>
      </c>
      <c r="P21">
        <f t="shared" si="131"/>
        <v>13.077710684888057</v>
      </c>
      <c r="Q21">
        <f t="shared" si="132"/>
        <v>2.753522049713736</v>
      </c>
      <c r="S21">
        <f t="shared" si="133"/>
        <v>3.3422487874731797</v>
      </c>
      <c r="T21">
        <f t="shared" si="134"/>
        <v>1.3675367259903271</v>
      </c>
    </row>
    <row r="22">
      <c r="B22">
        <v>13.19</v>
      </c>
      <c r="C22">
        <v>2.7669999999999999</v>
      </c>
      <c r="D22">
        <v>36.5</v>
      </c>
      <c r="E22">
        <v>280</v>
      </c>
      <c r="G22">
        <f t="shared" si="123"/>
        <v>4.666666666666667</v>
      </c>
      <c r="H22">
        <f t="shared" si="124"/>
        <v>29.321531433504738</v>
      </c>
      <c r="I22">
        <f t="shared" si="125"/>
        <v>0.24847659999999999</v>
      </c>
      <c r="J22">
        <f t="shared" si="126"/>
        <v>7.285714437390383</v>
      </c>
      <c r="K22">
        <f t="shared" si="127"/>
        <v>36.496729999999999</v>
      </c>
      <c r="L22" s="24">
        <f t="shared" si="128"/>
        <v>19.960861472302419</v>
      </c>
      <c r="N22" s="1">
        <f t="shared" si="129"/>
        <v>79314.680803278694</v>
      </c>
      <c r="O22">
        <f t="shared" si="130"/>
        <v>14.07168292840192</v>
      </c>
      <c r="P22">
        <f t="shared" si="131"/>
        <v>14.070422259821759</v>
      </c>
      <c r="Q22">
        <f t="shared" si="132"/>
        <v>2.8088291361599356</v>
      </c>
      <c r="S22">
        <f t="shared" si="133"/>
        <v>3.6184500753299336</v>
      </c>
      <c r="T22">
        <f t="shared" si="134"/>
        <v>1.395004990473832</v>
      </c>
    </row>
    <row r="23">
      <c r="B23">
        <v>14.279999999999999</v>
      </c>
      <c r="C23">
        <v>2.899</v>
      </c>
      <c r="D23">
        <v>41.409999999999997</v>
      </c>
      <c r="E23">
        <v>283.89999999999998</v>
      </c>
      <c r="G23">
        <f t="shared" si="123"/>
        <v>4.7316666666666665</v>
      </c>
      <c r="H23">
        <f t="shared" si="124"/>
        <v>29.729938478471407</v>
      </c>
      <c r="I23">
        <f t="shared" si="125"/>
        <v>0.26033020000000001</v>
      </c>
      <c r="J23">
        <f t="shared" si="126"/>
        <v>7.7396008300881576</v>
      </c>
      <c r="K23">
        <f t="shared" si="127"/>
        <v>41.39772</v>
      </c>
      <c r="L23" s="24">
        <f t="shared" si="128"/>
        <v>18.690173460729675</v>
      </c>
      <c r="N23" s="1">
        <f t="shared" si="129"/>
        <v>80419.421000181479</v>
      </c>
      <c r="O23">
        <f t="shared" si="130"/>
        <v>15.315681392444462</v>
      </c>
      <c r="P23">
        <f t="shared" si="131"/>
        <v>15.311139577242841</v>
      </c>
      <c r="Q23">
        <f t="shared" si="132"/>
        <v>2.8625274189405681</v>
      </c>
      <c r="S23">
        <f t="shared" si="133"/>
        <v>3.8438727522632834</v>
      </c>
      <c r="T23">
        <f t="shared" si="134"/>
        <v>1.4216742426168332</v>
      </c>
    </row>
    <row r="24">
      <c r="B24">
        <v>15.609999999999999</v>
      </c>
      <c r="C24">
        <v>3.0419999999999998</v>
      </c>
      <c r="D24">
        <v>47.520000000000003</v>
      </c>
      <c r="E24">
        <v>290.60000000000002</v>
      </c>
      <c r="G24">
        <f t="shared" si="123"/>
        <v>4.8433333333333337</v>
      </c>
      <c r="H24">
        <f t="shared" si="124"/>
        <v>30.43156083777313</v>
      </c>
      <c r="I24">
        <f t="shared" si="125"/>
        <v>0.27317160000000001</v>
      </c>
      <c r="J24">
        <f t="shared" si="126"/>
        <v>8.313038164551827</v>
      </c>
      <c r="K24">
        <f t="shared" si="127"/>
        <v>47.485619999999997</v>
      </c>
      <c r="L24" s="24">
        <f t="shared" si="128"/>
        <v>17.493767181295929</v>
      </c>
      <c r="N24" s="1">
        <f t="shared" si="129"/>
        <v>82317.308005117084</v>
      </c>
      <c r="O24">
        <f t="shared" si="130"/>
        <v>16.387657264459786</v>
      </c>
      <c r="P24">
        <f t="shared" si="131"/>
        <v>16.375801042726785</v>
      </c>
      <c r="Q24">
        <f t="shared" si="132"/>
        <v>2.8668186083133249</v>
      </c>
      <c r="S24">
        <f t="shared" si="133"/>
        <v>4.1286704044246649</v>
      </c>
      <c r="T24">
        <f t="shared" si="134"/>
        <v>1.4238054618188127</v>
      </c>
    </row>
    <row r="25">
      <c r="B25">
        <v>16.260000000000002</v>
      </c>
      <c r="C25">
        <v>3.0990000000000002</v>
      </c>
      <c r="D25">
        <v>50.409999999999997</v>
      </c>
      <c r="E25">
        <v>292.30000000000001</v>
      </c>
      <c r="G25">
        <f t="shared" si="123"/>
        <v>4.871666666666667</v>
      </c>
      <c r="H25">
        <f t="shared" si="124"/>
        <v>30.609584421476555</v>
      </c>
      <c r="I25">
        <f t="shared" si="125"/>
        <v>0.27829020000000004</v>
      </c>
      <c r="J25">
        <f t="shared" si="126"/>
        <v>8.5183473705695967</v>
      </c>
      <c r="K25">
        <f t="shared" si="127"/>
        <v>50.38974000000001</v>
      </c>
      <c r="L25" s="24">
        <f t="shared" si="128"/>
        <v>16.898130074528066</v>
      </c>
      <c r="N25" s="1">
        <f t="shared" si="129"/>
        <v>82798.86142427985</v>
      </c>
      <c r="O25">
        <f t="shared" si="130"/>
        <v>17.082739636338449</v>
      </c>
      <c r="P25">
        <f t="shared" si="131"/>
        <v>17.075874008387011</v>
      </c>
      <c r="Q25">
        <f t="shared" si="132"/>
        <v>2.8866635640414335</v>
      </c>
      <c r="S25">
        <f t="shared" si="133"/>
        <v>4.2306372215933896</v>
      </c>
      <c r="T25">
        <f t="shared" si="134"/>
        <v>1.4336614590811778</v>
      </c>
    </row>
    <row r="26">
      <c r="B26">
        <v>17.789999999999999</v>
      </c>
      <c r="C26">
        <v>3.266</v>
      </c>
      <c r="D26">
        <v>52.909999999999997</v>
      </c>
      <c r="E26">
        <v>298.30000000000001</v>
      </c>
      <c r="G26">
        <f t="shared" si="123"/>
        <v>4.9716666666666667</v>
      </c>
      <c r="H26">
        <f t="shared" si="124"/>
        <v>31.23790295219451</v>
      </c>
      <c r="I26">
        <f t="shared" si="125"/>
        <v>0.29328680000000001</v>
      </c>
      <c r="J26">
        <f t="shared" si="126"/>
        <v>9.1616645955596816</v>
      </c>
      <c r="K26">
        <f t="shared" si="127"/>
        <v>58.102139999999999</v>
      </c>
      <c r="L26" s="24">
        <f t="shared" si="128"/>
        <v>17.3155634011712</v>
      </c>
      <c r="N26" s="1">
        <f t="shared" si="129"/>
        <v>84498.461727207236</v>
      </c>
      <c r="O26">
        <f t="shared" si="130"/>
        <v>16.869618907711512</v>
      </c>
      <c r="P26">
        <f t="shared" si="131"/>
        <v>18.525060660035937</v>
      </c>
      <c r="Q26">
        <f t="shared" si="132"/>
        <v>2.9210695575007515</v>
      </c>
      <c r="S26">
        <f t="shared" si="133"/>
        <v>4.5501407213847154</v>
      </c>
      <c r="T26">
        <f t="shared" si="134"/>
        <v>1.4507491957327481</v>
      </c>
    </row>
    <row r="27">
      <c r="B27">
        <v>18.219999999999999</v>
      </c>
      <c r="C27">
        <v>3.3090000000000002</v>
      </c>
      <c r="D27">
        <v>58.813000000000002</v>
      </c>
      <c r="E27">
        <v>299.30000000000001</v>
      </c>
      <c r="G27">
        <f t="shared" si="123"/>
        <v>4.9883333333333333</v>
      </c>
      <c r="H27">
        <f t="shared" si="124"/>
        <v>31.34262270731417</v>
      </c>
      <c r="I27">
        <f t="shared" si="125"/>
        <v>0.29714820000000003</v>
      </c>
      <c r="J27">
        <f t="shared" si="126"/>
        <v>9.3134039207575334</v>
      </c>
      <c r="K27">
        <f t="shared" si="127"/>
        <v>60.28998</v>
      </c>
      <c r="L27" s="24">
        <f t="shared" si="128"/>
        <v>15.835621241490033</v>
      </c>
      <c r="N27" s="1">
        <f t="shared" si="129"/>
        <v>84781.728444361826</v>
      </c>
      <c r="O27">
        <f t="shared" si="130"/>
        <v>18.564380138128595</v>
      </c>
      <c r="P27">
        <f t="shared" si="131"/>
        <v>19.030590298746368</v>
      </c>
      <c r="Q27">
        <f t="shared" si="132"/>
        <v>2.9397849245044485</v>
      </c>
      <c r="S27">
        <f t="shared" si="133"/>
        <v>4.6255020572442289</v>
      </c>
      <c r="T27">
        <f t="shared" si="134"/>
        <v>1.4600441827551343</v>
      </c>
    </row>
    <row r="28">
      <c r="B28">
        <v>19.149999999999999</v>
      </c>
      <c r="C28">
        <v>3.3719999999999999</v>
      </c>
      <c r="D28">
        <v>64.602999999999994</v>
      </c>
      <c r="E28">
        <v>302.89999999999998</v>
      </c>
      <c r="G28">
        <f t="shared" si="123"/>
        <v>5.0483333333333329</v>
      </c>
      <c r="H28">
        <f t="shared" si="124"/>
        <v>31.719613825744943</v>
      </c>
      <c r="I28">
        <f t="shared" si="125"/>
        <v>0.30280560000000001</v>
      </c>
      <c r="J28">
        <f t="shared" si="126"/>
        <v>9.6048766962729939</v>
      </c>
      <c r="K28">
        <f t="shared" si="127"/>
        <v>64.573799999999991</v>
      </c>
      <c r="L28" s="24">
        <f t="shared" si="128"/>
        <v>14.867539736967315</v>
      </c>
      <c r="N28" s="1">
        <f t="shared" si="129"/>
        <v>85801.488626118255</v>
      </c>
      <c r="O28">
        <f t="shared" si="130"/>
        <v>19.673522953727591</v>
      </c>
      <c r="P28">
        <f t="shared" si="131"/>
        <v>19.664630690670936</v>
      </c>
      <c r="Q28">
        <f t="shared" si="132"/>
        <v>2.9249688428068352</v>
      </c>
      <c r="S28">
        <f t="shared" si="133"/>
        <v>4.7702620112039824</v>
      </c>
      <c r="T28">
        <f t="shared" si="134"/>
        <v>1.4526857757800147</v>
      </c>
    </row>
    <row r="29">
      <c r="B29">
        <v>20.02</v>
      </c>
      <c r="C29">
        <v>3.6909999999999998</v>
      </c>
      <c r="D29">
        <v>73.909999999999997</v>
      </c>
      <c r="E29">
        <v>319.10000000000002</v>
      </c>
      <c r="G29">
        <f t="shared" si="123"/>
        <v>5.3183333333333334</v>
      </c>
      <c r="H29">
        <f t="shared" si="124"/>
        <v>33.416073858683433</v>
      </c>
      <c r="I29">
        <f t="shared" si="125"/>
        <v>0.33145180000000002</v>
      </c>
      <c r="J29">
        <f t="shared" si="126"/>
        <v>11.07581782939357</v>
      </c>
      <c r="K29">
        <f t="shared" si="127"/>
        <v>73.893819999999991</v>
      </c>
      <c r="L29" s="24">
        <f t="shared" si="128"/>
        <v>14.985547056411272</v>
      </c>
      <c r="N29" s="1">
        <f t="shared" si="129"/>
        <v>90390.409444022254</v>
      </c>
      <c r="O29">
        <f t="shared" si="130"/>
        <v>19.250856648279139</v>
      </c>
      <c r="P29">
        <f t="shared" si="131"/>
        <v>19.246642348988527</v>
      </c>
      <c r="Q29">
        <f t="shared" si="132"/>
        <v>2.8848461817901478</v>
      </c>
      <c r="S29">
        <f t="shared" si="133"/>
        <v>5.5008049249683157</v>
      </c>
      <c r="T29">
        <f t="shared" si="134"/>
        <v>1.4327588561860769</v>
      </c>
    </row>
    <row r="30">
      <c r="B30">
        <v>21.309999999999999</v>
      </c>
      <c r="C30">
        <v>3.7759999999999998</v>
      </c>
      <c r="D30">
        <v>80.465000000000003</v>
      </c>
      <c r="E30">
        <v>321.5</v>
      </c>
      <c r="G30">
        <f t="shared" si="123"/>
        <v>5.3583333333333334</v>
      </c>
      <c r="H30">
        <f t="shared" si="124"/>
        <v>33.667401270970615</v>
      </c>
      <c r="I30">
        <f t="shared" si="125"/>
        <v>0.33908480000000002</v>
      </c>
      <c r="J30">
        <f t="shared" si="126"/>
        <v>11.416104026486817</v>
      </c>
      <c r="K30">
        <f t="shared" si="127"/>
        <v>80.466559999999987</v>
      </c>
      <c r="L30" s="24">
        <f t="shared" si="128"/>
        <v>14.187664234744071</v>
      </c>
      <c r="N30" s="1">
        <f t="shared" si="129"/>
        <v>91070.249565193182</v>
      </c>
      <c r="O30">
        <f t="shared" si="130"/>
        <v>20.492330624062983</v>
      </c>
      <c r="P30">
        <f t="shared" si="131"/>
        <v>20.492727915255095</v>
      </c>
      <c r="Q30">
        <f t="shared" si="132"/>
        <v>2.9073830628156903</v>
      </c>
      <c r="S30">
        <f t="shared" si="133"/>
        <v>5.6698080647546778</v>
      </c>
      <c r="T30">
        <f t="shared" si="134"/>
        <v>1.4439517981474126</v>
      </c>
    </row>
    <row r="31">
      <c r="B31">
        <v>22.379999999999999</v>
      </c>
      <c r="C31">
        <v>3.9369999999999998</v>
      </c>
      <c r="D31">
        <v>88.114999999999995</v>
      </c>
      <c r="E31">
        <v>328.39999999999998</v>
      </c>
      <c r="G31">
        <f t="shared" si="123"/>
        <v>5.4733333333333327</v>
      </c>
      <c r="H31">
        <f t="shared" si="124"/>
        <v>34.389967581296261</v>
      </c>
      <c r="I31">
        <f t="shared" si="125"/>
        <v>0.35354259999999998</v>
      </c>
      <c r="J31">
        <f t="shared" si="126"/>
        <v>12.158318552607192</v>
      </c>
      <c r="K31">
        <f t="shared" si="127"/>
        <v>88.11005999999999</v>
      </c>
      <c r="L31" s="24">
        <f t="shared" si="128"/>
        <v>13.798239292523625</v>
      </c>
      <c r="N31" s="1">
        <f t="shared" si="129"/>
        <v>93024.789913559696</v>
      </c>
      <c r="O31">
        <f t="shared" si="130"/>
        <v>21.055602374825156</v>
      </c>
      <c r="P31">
        <f t="shared" si="131"/>
        <v>21.054421932497156</v>
      </c>
      <c r="Q31">
        <f t="shared" si="132"/>
        <v>2.9053024001606622</v>
      </c>
      <c r="S31">
        <f t="shared" si="133"/>
        <v>6.0384289091523611</v>
      </c>
      <c r="T31">
        <f t="shared" si="134"/>
        <v>1.4429184370397927</v>
      </c>
    </row>
    <row r="32">
      <c r="B32">
        <v>22.879999999999999</v>
      </c>
      <c r="C32">
        <v>4.0579999999999998</v>
      </c>
      <c r="D32">
        <v>92.840000000000003</v>
      </c>
      <c r="E32">
        <v>331.19999999999999</v>
      </c>
      <c r="G32">
        <f t="shared" si="123"/>
        <v>5.5199999999999996</v>
      </c>
      <c r="H32">
        <f t="shared" si="124"/>
        <v>34.683182895631312</v>
      </c>
      <c r="I32">
        <f t="shared" si="125"/>
        <v>0.36440840000000002</v>
      </c>
      <c r="J32">
        <f t="shared" si="126"/>
        <v>12.638843185904374</v>
      </c>
      <c r="K32">
        <f t="shared" si="127"/>
        <v>92.847039999999993</v>
      </c>
      <c r="L32" s="24">
        <f t="shared" si="128"/>
        <v>13.613575167928019</v>
      </c>
      <c r="N32" s="1">
        <f t="shared" si="129"/>
        <v>93817.936721592487</v>
      </c>
      <c r="O32">
        <f t="shared" si="130"/>
        <v>21.626757860946057</v>
      </c>
      <c r="P32">
        <f t="shared" si="131"/>
        <v>21.628397804670104</v>
      </c>
      <c r="Q32">
        <f t="shared" si="132"/>
        <v>2.9441749377856734</v>
      </c>
      <c r="S32">
        <f t="shared" si="133"/>
        <v>6.2770814682794072</v>
      </c>
      <c r="T32">
        <f t="shared" si="134"/>
        <v>1.4622244828512547</v>
      </c>
    </row>
    <row r="33">
      <c r="L33" s="24"/>
      <c r="N33" s="1"/>
    </row>
    <row r="58" s="21" customFormat="1">
      <c r="B58" s="22" t="s">
        <v>67</v>
      </c>
    </row>
    <row r="59">
      <c r="B59" s="23" t="s">
        <v>42</v>
      </c>
      <c r="C59" s="23" t="s">
        <v>21</v>
      </c>
      <c r="D59" s="23" t="s">
        <v>17</v>
      </c>
      <c r="E59" s="23" t="s">
        <v>59</v>
      </c>
      <c r="G59" s="25" t="s">
        <v>60</v>
      </c>
      <c r="H59" s="25" t="s">
        <v>23</v>
      </c>
      <c r="I59" s="25" t="s">
        <v>25</v>
      </c>
      <c r="J59" s="26" t="s">
        <v>70</v>
      </c>
      <c r="K59" s="26"/>
    </row>
    <row r="60">
      <c r="B60">
        <v>1</v>
      </c>
      <c r="C60" s="1">
        <f t="shared" ref="C60:C114" si="135">$C$5*B60/($C$3^2*$C$4)</f>
        <v>5.8837363012797474e-05</v>
      </c>
      <c r="D60">
        <f t="shared" ref="D60:D114" si="136">C60*60</f>
        <v>0.0035302417807678483</v>
      </c>
      <c r="E60" s="1">
        <f t="shared" ref="E60:E114" si="137">2*PI()*C60</f>
        <v>0.0003696860547952007</v>
      </c>
      <c r="G60" s="11">
        <v>8.3084746239800699e-05</v>
      </c>
      <c r="H60" s="28">
        <f t="shared" ref="H60:H114" si="138">G60*E60</f>
        <v>3.0715272051052305e-08</v>
      </c>
      <c r="I60" s="28">
        <f t="shared" ref="I60:I114" si="139">H60/(C60^3*$C$3^5*$C$4)</f>
        <v>5908378.1714677075</v>
      </c>
      <c r="J60" s="26">
        <v>1</v>
      </c>
      <c r="K60" s="26"/>
    </row>
    <row r="61">
      <c r="B61">
        <v>2</v>
      </c>
      <c r="C61" s="1">
        <f t="shared" si="135"/>
        <v>0.00011767472602559495</v>
      </c>
      <c r="D61">
        <f t="shared" si="136"/>
        <v>0.0070604835615356966</v>
      </c>
      <c r="E61" s="1">
        <f t="shared" si="137"/>
        <v>0.00073937210959040139</v>
      </c>
      <c r="G61" s="11">
        <v>8.1217063843995796e-05</v>
      </c>
      <c r="H61" s="28">
        <f t="shared" si="138"/>
        <v>6.004963182907349e-08</v>
      </c>
      <c r="I61" s="28">
        <f t="shared" si="139"/>
        <v>1443890.5722284452</v>
      </c>
      <c r="J61" s="26">
        <v>2</v>
      </c>
      <c r="K61" s="26"/>
    </row>
    <row r="62">
      <c r="B62">
        <v>3</v>
      </c>
      <c r="C62" s="1">
        <f t="shared" si="135"/>
        <v>0.00017651208903839242</v>
      </c>
      <c r="D62">
        <f t="shared" si="136"/>
        <v>0.010590725342303545</v>
      </c>
      <c r="E62" s="1">
        <f t="shared" si="137"/>
        <v>0.0011090581643856021</v>
      </c>
      <c r="G62" s="11">
        <v>7.9723047815480994e-05</v>
      </c>
      <c r="H62" s="28">
        <f t="shared" si="138"/>
        <v>8.8417497069462942e-08</v>
      </c>
      <c r="I62" s="28">
        <f t="shared" si="139"/>
        <v>629924.31328470574</v>
      </c>
      <c r="J62" s="26">
        <v>3</v>
      </c>
      <c r="K62" s="26"/>
    </row>
    <row r="63">
      <c r="B63">
        <v>4</v>
      </c>
      <c r="C63" s="1">
        <f t="shared" si="135"/>
        <v>0.0002353494520511899</v>
      </c>
      <c r="D63">
        <f t="shared" si="136"/>
        <v>0.014120967123071393</v>
      </c>
      <c r="E63" s="1">
        <f t="shared" si="137"/>
        <v>0.0014787442191808028</v>
      </c>
      <c r="G63" s="11">
        <v>7.8192504440281605e-05</v>
      </c>
      <c r="H63" s="28">
        <f t="shared" si="138"/>
        <v>1.1562671392433567e-07</v>
      </c>
      <c r="I63" s="28">
        <f t="shared" si="139"/>
        <v>347529.86206543347</v>
      </c>
      <c r="J63" s="26">
        <v>4</v>
      </c>
      <c r="K63" s="26"/>
    </row>
    <row r="64">
      <c r="B64">
        <v>5</v>
      </c>
      <c r="C64" s="1">
        <f t="shared" si="135"/>
        <v>0.00029418681506398738</v>
      </c>
      <c r="D64">
        <f t="shared" si="136"/>
        <v>0.017651208903839241</v>
      </c>
      <c r="E64" s="1">
        <f t="shared" si="137"/>
        <v>0.0018484302739760036</v>
      </c>
      <c r="G64" s="11">
        <v>7.6693959847445495e-05</v>
      </c>
      <c r="H64" s="28">
        <f t="shared" si="138"/>
        <v>1.417634372131183e-07</v>
      </c>
      <c r="I64" s="28">
        <f t="shared" si="139"/>
        <v>218156.49141574843</v>
      </c>
      <c r="J64" s="26">
        <v>5</v>
      </c>
      <c r="K64" s="26"/>
    </row>
    <row r="65">
      <c r="B65">
        <v>6</v>
      </c>
      <c r="C65" s="1">
        <f t="shared" si="135"/>
        <v>0.00035302417807678483</v>
      </c>
      <c r="D65">
        <f t="shared" si="136"/>
        <v>0.021181450684607091</v>
      </c>
      <c r="E65" s="1">
        <f t="shared" si="137"/>
        <v>0.0022181163287712043</v>
      </c>
      <c r="G65" s="11">
        <v>7.5288696802524793e-05</v>
      </c>
      <c r="H65" s="28">
        <f t="shared" si="138"/>
        <v>1.6699908774958461e-07</v>
      </c>
      <c r="I65" s="28">
        <f t="shared" si="139"/>
        <v>148721.67438078494</v>
      </c>
      <c r="J65" s="26">
        <v>6</v>
      </c>
      <c r="K65" s="26"/>
    </row>
    <row r="66">
      <c r="B66">
        <v>7</v>
      </c>
      <c r="C66" s="1">
        <f t="shared" si="135"/>
        <v>0.00041186154108958234</v>
      </c>
      <c r="D66">
        <f t="shared" si="136"/>
        <v>0.02471169246537494</v>
      </c>
      <c r="E66" s="1">
        <f t="shared" si="137"/>
        <v>0.0025878023835664054</v>
      </c>
      <c r="G66" s="11">
        <v>7.3862212786395497e-05</v>
      </c>
      <c r="H66" s="28">
        <f t="shared" si="138"/>
        <v>1.9114081030412329e-07</v>
      </c>
      <c r="I66" s="28">
        <f t="shared" si="139"/>
        <v>107194.67734882618</v>
      </c>
      <c r="J66" s="26">
        <v>7</v>
      </c>
      <c r="K66" s="26"/>
    </row>
    <row r="67">
      <c r="B67">
        <v>8</v>
      </c>
      <c r="C67" s="1">
        <f t="shared" si="135"/>
        <v>0.00047069890410237979</v>
      </c>
      <c r="D67">
        <f t="shared" si="136"/>
        <v>0.028241934246142786</v>
      </c>
      <c r="E67" s="1">
        <f t="shared" si="137"/>
        <v>0.0029574884383616056</v>
      </c>
      <c r="G67" s="11">
        <v>7.24428099027308e-05</v>
      </c>
      <c r="H67" s="28">
        <f t="shared" si="138"/>
        <v>2.1424877272975398e-07</v>
      </c>
      <c r="I67" s="28">
        <f t="shared" si="139"/>
        <v>80493.775948678973</v>
      </c>
      <c r="J67" s="26">
        <v>8</v>
      </c>
      <c r="K67" s="26"/>
    </row>
    <row r="68">
      <c r="B68">
        <v>9</v>
      </c>
      <c r="C68" s="1">
        <f t="shared" si="135"/>
        <v>0.00052953626711517725</v>
      </c>
      <c r="D68">
        <f t="shared" si="136"/>
        <v>0.031772176026910633</v>
      </c>
      <c r="E68" s="1">
        <f t="shared" si="137"/>
        <v>0.0033271744931568062</v>
      </c>
      <c r="G68" s="11">
        <v>7.0961111964553596e-05</v>
      </c>
      <c r="H68" s="28">
        <f t="shared" si="138"/>
        <v>2.3610000173450698e-07</v>
      </c>
      <c r="I68" s="28">
        <f t="shared" si="139"/>
        <v>62299.187205699898</v>
      </c>
      <c r="J68" s="26">
        <v>9</v>
      </c>
      <c r="K68" s="26"/>
    </row>
    <row r="69">
      <c r="B69">
        <v>10</v>
      </c>
      <c r="C69" s="1">
        <f t="shared" si="135"/>
        <v>0.00058837363012797475</v>
      </c>
      <c r="D69">
        <f t="shared" si="136"/>
        <v>0.035302417807678482</v>
      </c>
      <c r="E69" s="1">
        <f t="shared" si="137"/>
        <v>0.0036968605479520073</v>
      </c>
      <c r="G69" s="11">
        <v>6.9557133702073296e-05</v>
      </c>
      <c r="H69" s="28">
        <f t="shared" si="138"/>
        <v>2.5714302341181772e-07</v>
      </c>
      <c r="I69" s="28">
        <f t="shared" si="139"/>
        <v>49463.935202864093</v>
      </c>
      <c r="J69" s="26">
        <v>10</v>
      </c>
      <c r="K69" s="26"/>
    </row>
    <row r="70">
      <c r="B70">
        <v>20</v>
      </c>
      <c r="C70" s="1">
        <f t="shared" si="135"/>
        <v>0.0011767472602559495</v>
      </c>
      <c r="D70">
        <f t="shared" si="136"/>
        <v>0.070604835615356965</v>
      </c>
      <c r="E70" s="1">
        <f t="shared" si="137"/>
        <v>0.0073937210959040146</v>
      </c>
      <c r="G70" s="11">
        <v>5.6252883861814002e-05</v>
      </c>
      <c r="H70" s="28">
        <f t="shared" si="138"/>
        <v>4.1591813411453266e-07</v>
      </c>
      <c r="I70" s="28">
        <f t="shared" si="139"/>
        <v>10000.731967453357</v>
      </c>
      <c r="J70" s="26">
        <v>11</v>
      </c>
      <c r="K70" s="26"/>
    </row>
    <row r="71">
      <c r="B71">
        <v>30</v>
      </c>
      <c r="C71" s="1">
        <f t="shared" si="135"/>
        <v>0.0017651208903839242</v>
      </c>
      <c r="D71">
        <f t="shared" si="136"/>
        <v>0.10590725342303545</v>
      </c>
      <c r="E71" s="1">
        <f t="shared" si="137"/>
        <v>0.011090581643856021</v>
      </c>
      <c r="G71" s="11">
        <v>4.4751285212652201e-05</v>
      </c>
      <c r="H71" s="28">
        <f t="shared" si="138"/>
        <v>4.9631778231840587e-07</v>
      </c>
      <c r="I71" s="28">
        <f t="shared" si="139"/>
        <v>3535.9815484517753</v>
      </c>
      <c r="J71" s="26">
        <v>12</v>
      </c>
      <c r="K71" s="26"/>
    </row>
    <row r="72">
      <c r="B72">
        <v>40</v>
      </c>
      <c r="C72" s="1">
        <f t="shared" si="135"/>
        <v>0.002353494520511899</v>
      </c>
      <c r="D72">
        <f t="shared" si="136"/>
        <v>0.14120967123071393</v>
      </c>
      <c r="E72" s="1">
        <f t="shared" si="137"/>
        <v>0.014787442191808029</v>
      </c>
      <c r="G72" s="11">
        <v>3.49945172624484e-05</v>
      </c>
      <c r="H72" s="28">
        <f t="shared" si="138"/>
        <v>5.174794010486839e-07</v>
      </c>
      <c r="I72" s="28">
        <f t="shared" si="139"/>
        <v>1555.3459816028021</v>
      </c>
      <c r="J72" s="26">
        <v>13</v>
      </c>
      <c r="K72" s="26"/>
    </row>
    <row r="73">
      <c r="B73">
        <v>50</v>
      </c>
      <c r="C73" s="1">
        <f t="shared" si="135"/>
        <v>0.0029418681506398737</v>
      </c>
      <c r="D73">
        <f t="shared" si="136"/>
        <v>0.17651208903839241</v>
      </c>
      <c r="E73" s="1">
        <f t="shared" si="137"/>
        <v>0.018484302739760036</v>
      </c>
      <c r="G73" s="11">
        <v>2.7708651708547499e-05</v>
      </c>
      <c r="H73" s="28">
        <f t="shared" si="138"/>
        <v>5.1217510669136116e-07</v>
      </c>
      <c r="I73" s="28">
        <f t="shared" si="139"/>
        <v>788.17448605100878</v>
      </c>
      <c r="J73" s="26">
        <v>14</v>
      </c>
      <c r="K73" s="26"/>
    </row>
    <row r="74">
      <c r="B74">
        <v>60</v>
      </c>
      <c r="C74" s="1">
        <f t="shared" si="135"/>
        <v>0.0035302417807678483</v>
      </c>
      <c r="D74">
        <f t="shared" si="136"/>
        <v>0.21181450684607089</v>
      </c>
      <c r="E74" s="1">
        <f t="shared" si="137"/>
        <v>0.022181163287712042</v>
      </c>
      <c r="G74" s="11">
        <v>2.2528648536195601e-05</v>
      </c>
      <c r="H74" s="28">
        <f t="shared" si="138"/>
        <v>4.9971163183282948e-07</v>
      </c>
      <c r="I74" s="28">
        <f t="shared" si="139"/>
        <v>445.02009918265327</v>
      </c>
      <c r="J74" s="26">
        <v>15</v>
      </c>
      <c r="K74" s="26"/>
    </row>
    <row r="75">
      <c r="B75">
        <v>70</v>
      </c>
      <c r="C75" s="1">
        <f t="shared" si="135"/>
        <v>0.0041186154108958234</v>
      </c>
      <c r="D75">
        <f t="shared" si="136"/>
        <v>0.2471169246537494</v>
      </c>
      <c r="E75" s="1">
        <f t="shared" si="137"/>
        <v>0.025878023835664052</v>
      </c>
      <c r="G75" s="11">
        <v>1.9721701533114501e-05</v>
      </c>
      <c r="H75" s="28">
        <f t="shared" si="138"/>
        <v>5.1035866235378935e-07</v>
      </c>
      <c r="I75" s="28">
        <f t="shared" si="139"/>
        <v>286.21691022523004</v>
      </c>
      <c r="J75" s="26">
        <v>16</v>
      </c>
      <c r="K75" s="26"/>
    </row>
    <row r="76">
      <c r="B76">
        <v>80</v>
      </c>
      <c r="C76" s="1">
        <f t="shared" si="135"/>
        <v>0.004706989041023798</v>
      </c>
      <c r="D76">
        <f t="shared" si="136"/>
        <v>0.28241934246142786</v>
      </c>
      <c r="E76" s="1">
        <f t="shared" si="137"/>
        <v>0.029574884383616058</v>
      </c>
      <c r="G76" s="11">
        <v>1.9301058187771899e-05</v>
      </c>
      <c r="H76" s="28">
        <f t="shared" si="138"/>
        <v>5.7082656438479999e-07</v>
      </c>
      <c r="I76" s="28">
        <f t="shared" si="139"/>
        <v>214.46090446035589</v>
      </c>
      <c r="J76" s="26">
        <v>17</v>
      </c>
      <c r="K76" s="26"/>
    </row>
    <row r="77">
      <c r="B77">
        <v>90</v>
      </c>
      <c r="C77" s="1">
        <f t="shared" si="135"/>
        <v>0.0052953626711517727</v>
      </c>
      <c r="D77">
        <f t="shared" si="136"/>
        <v>0.31772176026910637</v>
      </c>
      <c r="E77" s="1">
        <f t="shared" si="137"/>
        <v>0.033271744931568065</v>
      </c>
      <c r="G77" s="11">
        <v>2.11348812651901e-05</v>
      </c>
      <c r="H77" s="28">
        <f t="shared" si="138"/>
        <v>7.0319437861438152e-07</v>
      </c>
      <c r="I77" s="28">
        <f t="shared" si="139"/>
        <v>185.55035117939343</v>
      </c>
      <c r="J77" s="26">
        <v>18</v>
      </c>
      <c r="K77" s="26"/>
    </row>
    <row r="78">
      <c r="B78">
        <v>100</v>
      </c>
      <c r="C78" s="1">
        <f t="shared" si="135"/>
        <v>0.0058837363012797473</v>
      </c>
      <c r="D78">
        <f t="shared" si="136"/>
        <v>0.35302417807678482</v>
      </c>
      <c r="E78" s="1">
        <f t="shared" si="137"/>
        <v>0.036968605479520071</v>
      </c>
      <c r="G78" s="11">
        <v>2.5099708549749399e-05</v>
      </c>
      <c r="H78" s="28">
        <f t="shared" si="138"/>
        <v>9.2790122302662238e-07</v>
      </c>
      <c r="I78" s="28">
        <f t="shared" si="139"/>
        <v>178.49073002825185</v>
      </c>
      <c r="J78" s="26">
        <v>19</v>
      </c>
      <c r="K78" s="26"/>
    </row>
    <row r="79">
      <c r="B79">
        <v>200</v>
      </c>
      <c r="C79" s="1">
        <f t="shared" si="135"/>
        <v>0.011767472602559495</v>
      </c>
      <c r="D79">
        <f t="shared" si="136"/>
        <v>0.70604835615356965</v>
      </c>
      <c r="E79" s="1">
        <f t="shared" si="137"/>
        <v>0.073937210959040142</v>
      </c>
      <c r="G79" s="11">
        <v>0.000114772921093952</v>
      </c>
      <c r="H79" s="28">
        <f t="shared" si="138"/>
        <v>8.485989679308797e-06</v>
      </c>
      <c r="I79" s="28">
        <f t="shared" si="139"/>
        <v>204.04522260617017</v>
      </c>
      <c r="J79" s="26">
        <v>20</v>
      </c>
      <c r="K79" s="26"/>
    </row>
    <row r="80">
      <c r="B80">
        <v>300</v>
      </c>
      <c r="C80" s="1">
        <f t="shared" si="135"/>
        <v>0.017651208903839245</v>
      </c>
      <c r="D80">
        <f t="shared" si="136"/>
        <v>1.0590725342303546</v>
      </c>
      <c r="E80" s="1">
        <f t="shared" si="137"/>
        <v>0.11090581643856023</v>
      </c>
      <c r="G80" s="11">
        <v>0.00013087474358112301</v>
      </c>
      <c r="H80" s="28">
        <f t="shared" si="138"/>
        <v>1.4514770288051667e-05</v>
      </c>
      <c r="I80" s="28">
        <f t="shared" si="139"/>
        <v>103.40947221117405</v>
      </c>
      <c r="J80" s="26">
        <v>21</v>
      </c>
      <c r="K80" s="26"/>
    </row>
    <row r="81">
      <c r="B81">
        <v>400</v>
      </c>
      <c r="C81" s="1">
        <f t="shared" si="135"/>
        <v>0.023534945205118989</v>
      </c>
      <c r="D81">
        <f t="shared" si="136"/>
        <v>1.4120967123071393</v>
      </c>
      <c r="E81" s="1">
        <f t="shared" si="137"/>
        <v>0.14787442191808028</v>
      </c>
      <c r="G81" s="11">
        <v>0.000108382095591849</v>
      </c>
      <c r="H81" s="28">
        <f t="shared" si="138"/>
        <v>1.6026939731914791e-05</v>
      </c>
      <c r="I81" s="28">
        <f t="shared" si="139"/>
        <v>48.170876481088797</v>
      </c>
      <c r="J81" s="26">
        <v>22</v>
      </c>
      <c r="K81" s="26"/>
    </row>
    <row r="82">
      <c r="B82">
        <v>500</v>
      </c>
      <c r="C82" s="1">
        <f t="shared" si="135"/>
        <v>0.029418681506398738</v>
      </c>
      <c r="D82">
        <f t="shared" si="136"/>
        <v>1.7651208903839242</v>
      </c>
      <c r="E82" s="1">
        <f t="shared" si="137"/>
        <v>0.18484302739760036</v>
      </c>
      <c r="G82" s="11">
        <v>0.000136488276324257</v>
      </c>
      <c r="H82" s="28">
        <f t="shared" si="138"/>
        <v>2.5228906200055885e-05</v>
      </c>
      <c r="I82" s="28">
        <f t="shared" si="139"/>
        <v>38.824183210139502</v>
      </c>
      <c r="J82" s="26">
        <v>23</v>
      </c>
      <c r="K82" s="26"/>
    </row>
    <row r="83">
      <c r="B83">
        <v>600</v>
      </c>
      <c r="C83" s="1">
        <f t="shared" si="135"/>
        <v>0.035302417807678489</v>
      </c>
      <c r="D83">
        <f t="shared" si="136"/>
        <v>2.1181450684607093</v>
      </c>
      <c r="E83" s="1">
        <f t="shared" si="137"/>
        <v>0.22181163287712047</v>
      </c>
      <c r="G83" s="11">
        <v>0.00013724730325262601</v>
      </c>
      <c r="H83" s="28">
        <f t="shared" si="138"/>
        <v>3.0443048442446302e-05</v>
      </c>
      <c r="I83" s="28">
        <f t="shared" si="139"/>
        <v>27.111172873021999</v>
      </c>
      <c r="J83" s="26">
        <v>24</v>
      </c>
      <c r="K83" s="26"/>
    </row>
    <row r="84">
      <c r="B84">
        <v>700</v>
      </c>
      <c r="C84" s="1">
        <f t="shared" si="135"/>
        <v>0.041186154108958227</v>
      </c>
      <c r="D84">
        <f t="shared" si="136"/>
        <v>2.4711692465374937</v>
      </c>
      <c r="E84" s="1">
        <f t="shared" si="137"/>
        <v>0.25878023835664049</v>
      </c>
      <c r="G84" s="11">
        <v>0.00013125927350346399</v>
      </c>
      <c r="H84" s="28">
        <f t="shared" si="138"/>
        <v>3.3967306083745875e-05</v>
      </c>
      <c r="I84" s="28">
        <f t="shared" si="139"/>
        <v>19.049382548198896</v>
      </c>
      <c r="J84" s="26">
        <v>25</v>
      </c>
      <c r="K84" s="26"/>
    </row>
    <row r="85">
      <c r="B85">
        <v>800</v>
      </c>
      <c r="C85" s="1">
        <f t="shared" si="135"/>
        <v>0.047069890410237979</v>
      </c>
      <c r="D85">
        <f t="shared" si="136"/>
        <v>2.8241934246142786</v>
      </c>
      <c r="E85" s="1">
        <f t="shared" si="137"/>
        <v>0.29574884383616057</v>
      </c>
      <c r="G85" s="11">
        <v>0.00015206895101449401</v>
      </c>
      <c r="H85" s="28">
        <f t="shared" si="138"/>
        <v>4.497421644591434e-05</v>
      </c>
      <c r="I85" s="28">
        <f t="shared" si="139"/>
        <v>16.8969206028132</v>
      </c>
      <c r="J85" s="26">
        <v>26</v>
      </c>
      <c r="K85" s="26"/>
    </row>
    <row r="86">
      <c r="B86">
        <v>900</v>
      </c>
      <c r="C86" s="1">
        <f t="shared" si="135"/>
        <v>0.05295362671151773</v>
      </c>
      <c r="D86">
        <f t="shared" si="136"/>
        <v>3.1772176026910639</v>
      </c>
      <c r="E86" s="1">
        <f t="shared" si="137"/>
        <v>0.33271744931568065</v>
      </c>
      <c r="G86" s="11">
        <v>0.00015311041871012601</v>
      </c>
      <c r="H86" s="28">
        <f t="shared" si="138"/>
        <v>5.0942507976888995e-05</v>
      </c>
      <c r="I86" s="28">
        <f t="shared" si="139"/>
        <v>13.442087326830462</v>
      </c>
      <c r="J86" s="26">
        <v>27</v>
      </c>
      <c r="K86" s="26"/>
    </row>
    <row r="87">
      <c r="B87">
        <v>1000</v>
      </c>
      <c r="C87" s="1">
        <f t="shared" si="135"/>
        <v>0.058837363012797475</v>
      </c>
      <c r="D87">
        <f t="shared" si="136"/>
        <v>3.5302417807678483</v>
      </c>
      <c r="E87" s="1">
        <f t="shared" si="137"/>
        <v>0.36968605479520072</v>
      </c>
      <c r="G87" s="11">
        <v>0.00016130949843269499</v>
      </c>
      <c r="H87" s="28">
        <f t="shared" si="138"/>
        <v>5.9633872076575622e-05</v>
      </c>
      <c r="I87" s="28">
        <f t="shared" si="139"/>
        <v>11.471149188316108</v>
      </c>
      <c r="J87" s="26">
        <v>28</v>
      </c>
      <c r="K87" s="26"/>
    </row>
    <row r="88">
      <c r="B88">
        <v>2000</v>
      </c>
      <c r="C88" s="1">
        <f t="shared" si="135"/>
        <v>0.11767472602559495</v>
      </c>
      <c r="D88">
        <f t="shared" si="136"/>
        <v>7.0604835615356967</v>
      </c>
      <c r="E88" s="1">
        <f t="shared" si="137"/>
        <v>0.73937210959040145</v>
      </c>
      <c r="G88" s="11">
        <v>0.00025240922781894003</v>
      </c>
      <c r="H88" s="28">
        <f t="shared" si="138"/>
        <v>0.00018662434325257394</v>
      </c>
      <c r="I88" s="28">
        <f t="shared" si="139"/>
        <v>4.4873735535586281</v>
      </c>
      <c r="J88" s="26">
        <v>29</v>
      </c>
      <c r="K88" s="26"/>
    </row>
    <row r="89">
      <c r="B89">
        <v>3000</v>
      </c>
      <c r="C89" s="1">
        <f t="shared" si="135"/>
        <v>0.17651208903839244</v>
      </c>
      <c r="D89">
        <f t="shared" si="136"/>
        <v>10.590725342303546</v>
      </c>
      <c r="E89" s="1">
        <f t="shared" si="137"/>
        <v>1.1090581643856023</v>
      </c>
      <c r="G89" s="11">
        <v>0.00039142509499999999</v>
      </c>
      <c r="H89" s="1">
        <f t="shared" si="138"/>
        <v>0.00043411319735516001</v>
      </c>
      <c r="I89" s="1">
        <f t="shared" si="139"/>
        <v>3.0928093057977128</v>
      </c>
      <c r="J89" s="26">
        <v>30</v>
      </c>
    </row>
    <row r="90">
      <c r="B90">
        <v>4000</v>
      </c>
      <c r="C90" s="1">
        <f t="shared" si="135"/>
        <v>0.2353494520511899</v>
      </c>
      <c r="D90">
        <f t="shared" si="136"/>
        <v>14.120967123071393</v>
      </c>
      <c r="E90" s="1">
        <f t="shared" si="137"/>
        <v>1.4787442191808029</v>
      </c>
      <c r="G90" s="11">
        <v>0.00062436337699999997</v>
      </c>
      <c r="H90" s="1">
        <f t="shared" si="138"/>
        <v>0.00092327373440695426</v>
      </c>
      <c r="I90" s="1">
        <f t="shared" si="139"/>
        <v>2.7750091884221124</v>
      </c>
      <c r="J90" s="26">
        <v>31</v>
      </c>
    </row>
    <row r="91">
      <c r="B91">
        <v>5000</v>
      </c>
      <c r="C91" s="1">
        <f t="shared" si="135"/>
        <v>0.29418681506398742</v>
      </c>
      <c r="D91">
        <f t="shared" si="136"/>
        <v>17.651208903839244</v>
      </c>
      <c r="E91" s="1">
        <f t="shared" si="137"/>
        <v>1.8484302739760039</v>
      </c>
      <c r="G91" s="11">
        <v>0.000908212553</v>
      </c>
      <c r="H91" s="1">
        <f t="shared" si="138"/>
        <v>0.0016787675781702359</v>
      </c>
      <c r="I91" s="1">
        <f t="shared" si="139"/>
        <v>2.5834167960075507</v>
      </c>
      <c r="J91" s="26">
        <v>32</v>
      </c>
    </row>
    <row r="92">
      <c r="B92">
        <v>6000</v>
      </c>
      <c r="C92" s="1">
        <f t="shared" si="135"/>
        <v>0.35302417807678488</v>
      </c>
      <c r="D92">
        <f t="shared" si="136"/>
        <v>21.181450684607093</v>
      </c>
      <c r="E92" s="1">
        <f t="shared" si="137"/>
        <v>2.2181163287712047</v>
      </c>
      <c r="G92" s="11">
        <v>0.0012215181299999999</v>
      </c>
      <c r="H92" s="1">
        <f t="shared" si="138"/>
        <v>0.0027094693100430671</v>
      </c>
      <c r="I92" s="1">
        <f t="shared" si="139"/>
        <v>2.4129282255552753</v>
      </c>
      <c r="J92" s="26">
        <v>33</v>
      </c>
    </row>
    <row r="93">
      <c r="B93">
        <v>7000</v>
      </c>
      <c r="C93" s="1">
        <f t="shared" si="135"/>
        <v>0.41186154108958234</v>
      </c>
      <c r="D93">
        <f t="shared" si="136"/>
        <v>24.711692465374941</v>
      </c>
      <c r="E93" s="1">
        <f t="shared" si="137"/>
        <v>2.5878023835664052</v>
      </c>
      <c r="G93" s="11">
        <v>0.0016094292099999999</v>
      </c>
      <c r="H93" s="1">
        <f t="shared" si="138"/>
        <v>0.0041648847458193965</v>
      </c>
      <c r="I93" s="1">
        <f t="shared" si="139"/>
        <v>2.3357307935066722</v>
      </c>
      <c r="J93" s="26">
        <v>34</v>
      </c>
    </row>
    <row r="94">
      <c r="B94">
        <v>8000</v>
      </c>
      <c r="C94" s="1">
        <f t="shared" si="135"/>
        <v>0.4706989041023798</v>
      </c>
      <c r="D94">
        <f t="shared" si="136"/>
        <v>28.241934246142787</v>
      </c>
      <c r="E94" s="1">
        <f t="shared" si="137"/>
        <v>2.9574884383616058</v>
      </c>
      <c r="G94" s="11">
        <v>0.0020583173899999998</v>
      </c>
      <c r="H94" s="1">
        <f t="shared" si="138"/>
        <v>0.0060874498834036358</v>
      </c>
      <c r="I94" s="1">
        <f t="shared" si="139"/>
        <v>2.2870694696187392</v>
      </c>
      <c r="J94" s="26">
        <v>35</v>
      </c>
    </row>
    <row r="95">
      <c r="B95">
        <v>9000</v>
      </c>
      <c r="C95" s="1">
        <f t="shared" si="135"/>
        <v>0.52953626711517732</v>
      </c>
      <c r="D95">
        <f t="shared" si="136"/>
        <v>31.772176026910639</v>
      </c>
      <c r="E95" s="1">
        <f t="shared" si="137"/>
        <v>3.3271744931568068</v>
      </c>
      <c r="G95" s="11">
        <v>0.00258843642</v>
      </c>
      <c r="H95" s="1">
        <f t="shared" si="138"/>
        <v>0.0086121796337821199</v>
      </c>
      <c r="I95" s="1">
        <f t="shared" si="139"/>
        <v>2.272476862822876</v>
      </c>
      <c r="J95" s="26">
        <v>36</v>
      </c>
    </row>
    <row r="96">
      <c r="B96">
        <v>10000</v>
      </c>
      <c r="C96" s="1">
        <f t="shared" si="135"/>
        <v>0.58837363012797483</v>
      </c>
      <c r="D96">
        <f t="shared" si="136"/>
        <v>35.302417807678488</v>
      </c>
      <c r="E96" s="1">
        <f t="shared" si="137"/>
        <v>3.6968605479520078</v>
      </c>
      <c r="G96" s="11">
        <v>0.0031107211700000001</v>
      </c>
      <c r="H96" s="1">
        <f t="shared" si="138"/>
        <v>0.011499902369052111</v>
      </c>
      <c r="I96" s="1">
        <f t="shared" si="139"/>
        <v>2.2121168915054237</v>
      </c>
      <c r="J96" s="26">
        <v>37</v>
      </c>
    </row>
    <row r="97">
      <c r="B97">
        <v>20000</v>
      </c>
      <c r="C97" s="1">
        <f t="shared" si="135"/>
        <v>1.1767472602559497</v>
      </c>
      <c r="D97">
        <f t="shared" si="136"/>
        <v>70.604835615356976</v>
      </c>
      <c r="E97" s="1">
        <f t="shared" si="137"/>
        <v>7.3937210959040156</v>
      </c>
      <c r="G97" s="11">
        <v>0.011692956799999999</v>
      </c>
      <c r="H97" s="1">
        <f t="shared" si="138"/>
        <v>0.086454461365654309</v>
      </c>
      <c r="I97" s="1">
        <f t="shared" si="139"/>
        <v>2.0787934561909971</v>
      </c>
      <c r="J97" s="26">
        <v>38</v>
      </c>
    </row>
    <row r="98">
      <c r="B98">
        <v>30000</v>
      </c>
      <c r="C98" s="1">
        <f t="shared" si="135"/>
        <v>1.7651208903839242</v>
      </c>
      <c r="D98">
        <f t="shared" si="136"/>
        <v>105.90725342303546</v>
      </c>
      <c r="E98" s="1">
        <f t="shared" si="137"/>
        <v>11.090581643856021</v>
      </c>
      <c r="G98" s="11">
        <v>0.025826550100000002</v>
      </c>
      <c r="H98" s="1">
        <f t="shared" si="138"/>
        <v>0.2864314624631879</v>
      </c>
      <c r="I98" s="1">
        <f t="shared" si="139"/>
        <v>2.0406610487232779</v>
      </c>
      <c r="J98" s="26">
        <v>39</v>
      </c>
    </row>
    <row r="99">
      <c r="B99">
        <v>40000</v>
      </c>
      <c r="C99" s="1">
        <f t="shared" si="135"/>
        <v>2.3534945205118993</v>
      </c>
      <c r="D99">
        <f t="shared" si="136"/>
        <v>141.20967123071395</v>
      </c>
      <c r="E99" s="1">
        <f t="shared" si="137"/>
        <v>14.787442191808031</v>
      </c>
      <c r="G99" s="11">
        <v>0.046064073499999997</v>
      </c>
      <c r="H99" s="1">
        <f t="shared" si="138"/>
        <v>0.68116982400044623</v>
      </c>
      <c r="I99" s="1">
        <f t="shared" si="139"/>
        <v>2.0473370464624723</v>
      </c>
      <c r="J99" s="26">
        <v>40</v>
      </c>
    </row>
    <row r="100">
      <c r="B100">
        <v>50000</v>
      </c>
      <c r="C100" s="1">
        <f t="shared" si="135"/>
        <v>2.9418681506398738</v>
      </c>
      <c r="D100">
        <f t="shared" si="136"/>
        <v>176.51208903839242</v>
      </c>
      <c r="E100" s="1">
        <f t="shared" si="137"/>
        <v>18.484302739760036</v>
      </c>
      <c r="G100" s="11">
        <v>0.075225933300000006</v>
      </c>
      <c r="H100" s="1">
        <f t="shared" si="138"/>
        <v>1.3904989249981958</v>
      </c>
      <c r="I100" s="1">
        <f t="shared" si="139"/>
        <v>2.1398067989769767</v>
      </c>
      <c r="J100" s="26">
        <v>41</v>
      </c>
    </row>
    <row r="101">
      <c r="B101">
        <v>60000</v>
      </c>
      <c r="C101" s="1">
        <f t="shared" si="135"/>
        <v>3.5302417807678483</v>
      </c>
      <c r="D101">
        <f t="shared" si="136"/>
        <v>211.81450684607091</v>
      </c>
      <c r="E101" s="1">
        <f t="shared" si="137"/>
        <v>22.181163287712042</v>
      </c>
      <c r="G101" s="11">
        <v>0.103991046</v>
      </c>
      <c r="H101" s="1">
        <f t="shared" si="138"/>
        <v>2.3066423717859745</v>
      </c>
      <c r="I101" s="1">
        <f t="shared" si="139"/>
        <v>2.0541891596681996</v>
      </c>
      <c r="J101" s="26">
        <v>42</v>
      </c>
    </row>
    <row r="102">
      <c r="B102">
        <v>70000</v>
      </c>
      <c r="C102" s="1">
        <f t="shared" si="135"/>
        <v>4.1186154108958233</v>
      </c>
      <c r="D102">
        <f t="shared" si="136"/>
        <v>247.11692465374941</v>
      </c>
      <c r="E102" s="1">
        <f t="shared" si="137"/>
        <v>25.878023835664052</v>
      </c>
      <c r="G102" s="11">
        <v>0.14273656200000001</v>
      </c>
      <c r="H102" s="1">
        <f t="shared" si="138"/>
        <v>3.6937401536567402</v>
      </c>
      <c r="I102" s="1">
        <f t="shared" si="139"/>
        <v>2.0715057310453213</v>
      </c>
      <c r="J102" s="26">
        <v>43</v>
      </c>
    </row>
    <row r="103">
      <c r="B103">
        <v>80000</v>
      </c>
      <c r="C103" s="1">
        <f t="shared" si="135"/>
        <v>4.7069890410237987</v>
      </c>
      <c r="D103">
        <f t="shared" si="136"/>
        <v>282.4193424614279</v>
      </c>
      <c r="E103" s="1">
        <f t="shared" si="137"/>
        <v>29.574884383616062</v>
      </c>
      <c r="G103" s="11">
        <v>0.19084453200000001</v>
      </c>
      <c r="H103" s="1">
        <f t="shared" si="138"/>
        <v>5.6442049691453162</v>
      </c>
      <c r="I103" s="1">
        <f t="shared" si="139"/>
        <v>2.1205412960188634</v>
      </c>
      <c r="J103" s="26">
        <v>44</v>
      </c>
    </row>
    <row r="104">
      <c r="B104">
        <v>90000</v>
      </c>
      <c r="C104" s="1">
        <f t="shared" si="135"/>
        <v>5.2953626711517723</v>
      </c>
      <c r="D104">
        <f t="shared" si="136"/>
        <v>317.72176026910631</v>
      </c>
      <c r="E104" s="1">
        <f t="shared" si="137"/>
        <v>33.271744931568065</v>
      </c>
      <c r="G104" s="11">
        <v>0.23120170000000001</v>
      </c>
      <c r="H104" s="1">
        <f t="shared" si="138"/>
        <v>7.6924839901449209</v>
      </c>
      <c r="I104" s="1">
        <f t="shared" si="139"/>
        <v>2.0297987999076139</v>
      </c>
      <c r="J104" s="26">
        <v>45</v>
      </c>
    </row>
    <row r="105">
      <c r="B105">
        <v>100000</v>
      </c>
      <c r="C105" s="1">
        <f t="shared" si="135"/>
        <v>5.8837363012797477</v>
      </c>
      <c r="D105">
        <f t="shared" si="136"/>
        <v>353.02417807678484</v>
      </c>
      <c r="E105" s="1">
        <f t="shared" si="137"/>
        <v>36.968605479520072</v>
      </c>
      <c r="G105" s="11">
        <v>0.28793476299999998</v>
      </c>
      <c r="H105" s="1">
        <f t="shared" si="138"/>
        <v>10.644546657186112</v>
      </c>
      <c r="I105" s="1">
        <f t="shared" si="139"/>
        <v>2.0475809887001573</v>
      </c>
      <c r="J105" s="26">
        <v>46</v>
      </c>
    </row>
    <row r="106">
      <c r="B106">
        <v>200000</v>
      </c>
      <c r="C106" s="1">
        <f t="shared" si="135"/>
        <v>11.767472602559495</v>
      </c>
      <c r="D106">
        <f t="shared" si="136"/>
        <v>706.04835615356967</v>
      </c>
      <c r="E106" s="1">
        <f t="shared" si="137"/>
        <v>73.937210959040144</v>
      </c>
      <c r="G106" s="11">
        <v>1.36020747</v>
      </c>
      <c r="H106" s="1">
        <f t="shared" si="138"/>
        <v>100.56994665745226</v>
      </c>
      <c r="I106" s="1">
        <f t="shared" si="139"/>
        <v>2.418199635953596</v>
      </c>
      <c r="J106" s="26">
        <v>47</v>
      </c>
    </row>
    <row r="107">
      <c r="B107">
        <v>300000</v>
      </c>
      <c r="C107" s="1">
        <f t="shared" si="135"/>
        <v>17.65120890383924</v>
      </c>
      <c r="D107">
        <f t="shared" si="136"/>
        <v>1059.0725342303544</v>
      </c>
      <c r="E107" s="1">
        <f t="shared" si="137"/>
        <v>110.90581643856021</v>
      </c>
      <c r="G107" s="11">
        <v>3.0366587100000002</v>
      </c>
      <c r="H107" s="1">
        <f t="shared" si="138"/>
        <v>336.78311347781505</v>
      </c>
      <c r="I107" s="1">
        <f t="shared" si="139"/>
        <v>2.3993878871817564</v>
      </c>
      <c r="J107" s="26">
        <v>48</v>
      </c>
    </row>
    <row r="108">
      <c r="B108">
        <v>400000</v>
      </c>
      <c r="C108" s="1">
        <f t="shared" si="135"/>
        <v>23.534945205118991</v>
      </c>
      <c r="D108">
        <f t="shared" si="136"/>
        <v>1412.0967123071393</v>
      </c>
      <c r="E108" s="1">
        <f t="shared" si="137"/>
        <v>147.87442191808029</v>
      </c>
      <c r="G108" s="11">
        <v>5.4171418999999998</v>
      </c>
      <c r="H108" s="1">
        <f t="shared" si="138"/>
        <v>801.05672691071106</v>
      </c>
      <c r="I108" s="1">
        <f t="shared" si="139"/>
        <v>2.4076714139955744</v>
      </c>
      <c r="J108" s="26">
        <v>49</v>
      </c>
    </row>
    <row r="109">
      <c r="B109">
        <v>500000</v>
      </c>
      <c r="C109" s="1">
        <f t="shared" si="135"/>
        <v>29.418681506398737</v>
      </c>
      <c r="D109">
        <f t="shared" si="136"/>
        <v>1765.1208903839242</v>
      </c>
      <c r="E109" s="1">
        <f t="shared" si="137"/>
        <v>184.84302739760037</v>
      </c>
      <c r="G109" s="11">
        <v>8.1092793000000007</v>
      </c>
      <c r="H109" s="1">
        <f t="shared" si="138"/>
        <v>1498.9437358246937</v>
      </c>
      <c r="I109" s="1">
        <f t="shared" si="139"/>
        <v>2.306690022939637</v>
      </c>
      <c r="J109" s="26">
        <v>50</v>
      </c>
    </row>
    <row r="110">
      <c r="B110">
        <v>600000</v>
      </c>
      <c r="C110" s="1">
        <f t="shared" si="135"/>
        <v>35.302417807678481</v>
      </c>
      <c r="D110">
        <f t="shared" si="136"/>
        <v>2118.1450684607089</v>
      </c>
      <c r="E110" s="1">
        <f t="shared" si="137"/>
        <v>221.81163287712042</v>
      </c>
      <c r="G110" s="11">
        <v>11.8146404</v>
      </c>
      <c r="H110" s="1">
        <f t="shared" si="138"/>
        <v>2620.6246789799952</v>
      </c>
      <c r="I110" s="1">
        <f t="shared" si="139"/>
        <v>2.3338073005879725</v>
      </c>
      <c r="J110" s="26">
        <v>51</v>
      </c>
    </row>
    <row r="111">
      <c r="B111">
        <v>700000</v>
      </c>
      <c r="C111" s="1">
        <f t="shared" si="135"/>
        <v>41.186154108958235</v>
      </c>
      <c r="D111">
        <f t="shared" si="136"/>
        <v>2471.169246537494</v>
      </c>
      <c r="E111" s="1">
        <f t="shared" si="137"/>
        <v>258.7802383566405</v>
      </c>
      <c r="G111" s="11">
        <v>15.9095122</v>
      </c>
      <c r="H111" s="1">
        <f t="shared" si="138"/>
        <v>4117.0673592538797</v>
      </c>
      <c r="I111" s="1">
        <f t="shared" si="139"/>
        <v>2.3089140748980244</v>
      </c>
      <c r="J111" s="26">
        <v>52</v>
      </c>
    </row>
    <row r="112">
      <c r="B112">
        <v>800000</v>
      </c>
      <c r="C112" s="1">
        <f t="shared" si="135"/>
        <v>47.069890410237981</v>
      </c>
      <c r="D112">
        <f t="shared" si="136"/>
        <v>2824.1934246142787</v>
      </c>
      <c r="E112" s="1">
        <f t="shared" si="137"/>
        <v>295.74884383616057</v>
      </c>
      <c r="G112" s="11">
        <v>21.068619600000002</v>
      </c>
      <c r="H112" s="1">
        <f t="shared" si="138"/>
        <v>6231.0198879238724</v>
      </c>
      <c r="I112" s="1">
        <f t="shared" si="139"/>
        <v>2.3410090634355951</v>
      </c>
      <c r="J112" s="26">
        <v>53</v>
      </c>
    </row>
    <row r="113">
      <c r="B113">
        <v>900000</v>
      </c>
      <c r="C113" s="1">
        <f t="shared" si="135"/>
        <v>52.953626711517728</v>
      </c>
      <c r="D113">
        <f t="shared" si="136"/>
        <v>3177.2176026910638</v>
      </c>
      <c r="E113" s="1">
        <f t="shared" si="137"/>
        <v>332.71744931568065</v>
      </c>
      <c r="G113" s="11">
        <v>26.210303</v>
      </c>
      <c r="H113" s="1">
        <f t="shared" si="138"/>
        <v>8720.6251599511324</v>
      </c>
      <c r="I113" s="1">
        <f t="shared" si="139"/>
        <v>2.3010921448507906</v>
      </c>
      <c r="J113" s="26">
        <v>54</v>
      </c>
    </row>
    <row r="114">
      <c r="B114">
        <v>1000000</v>
      </c>
      <c r="C114" s="1">
        <f t="shared" si="135"/>
        <v>58.837363012797475</v>
      </c>
      <c r="D114">
        <f t="shared" si="136"/>
        <v>3530.2417807678485</v>
      </c>
      <c r="E114" s="1">
        <f t="shared" si="137"/>
        <v>369.68605479520073</v>
      </c>
      <c r="G114" s="11">
        <v>33.022884500000004</v>
      </c>
      <c r="H114" s="1">
        <f t="shared" si="138"/>
        <v>12208.099888762586</v>
      </c>
      <c r="I114" s="1">
        <f t="shared" si="139"/>
        <v>2.3483454998534206</v>
      </c>
      <c r="J114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0" zoomScale="85" workbookViewId="0">
      <selection activeCell="H60" activeCellId="0" sqref="H60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0.1207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R9" t="s">
        <v>71</v>
      </c>
      <c r="S9" s="23" t="s">
        <v>68</v>
      </c>
      <c r="T9" s="23" t="s">
        <v>69</v>
      </c>
    </row>
    <row r="10">
      <c r="B10">
        <v>1.01</v>
      </c>
      <c r="C10">
        <v>0.17499999999999999</v>
      </c>
      <c r="D10">
        <v>0.17899999999999999</v>
      </c>
      <c r="E10" s="29">
        <v>47.899999999999999</v>
      </c>
      <c r="G10">
        <f t="shared" ref="G10:G32" si="140">E10/60</f>
        <v>0.79833333333333334</v>
      </c>
      <c r="H10">
        <f t="shared" ref="H10:H32" si="141">2*PI()*G10</f>
        <v>5.0160762702317028</v>
      </c>
      <c r="I10">
        <f t="shared" ref="I10:I32" si="142">$C$2*C10</f>
        <v>0.015715</v>
      </c>
      <c r="J10">
        <f t="shared" ref="J10:J32" si="143">I10*H10</f>
        <v>0.078827638586691215</v>
      </c>
      <c r="K10">
        <f t="shared" ref="K10:K32" si="144">B10*C10</f>
        <v>0.17674999999999999</v>
      </c>
      <c r="L10" s="24">
        <f t="shared" ref="L10:L32" si="145">J10/D10*100</f>
        <v>44.037786919939222</v>
      </c>
      <c r="N10" s="1">
        <f t="shared" ref="N10:N32" si="146">G10*($C$3)^2*$C$4/$C$5</f>
        <v>13568.475751703743</v>
      </c>
      <c r="O10">
        <f t="shared" ref="O10:O32" si="147">D10/(G10^3*$C$3^5*$C$4)</f>
        <v>13.783952285265899</v>
      </c>
      <c r="P10">
        <f t="shared" ref="P10:P32" si="148">K10/(G10^3*$C$3^5*$C$4)</f>
        <v>13.610690315199708</v>
      </c>
      <c r="Q10">
        <f t="shared" ref="Q10:Q32" si="149">J10/(G10^3*$C$3^5*$C$4)</f>
        <v>6.0701475365314908</v>
      </c>
      <c r="R10">
        <f>I10*0.49665</f>
        <v>0.0078048547499999996</v>
      </c>
      <c r="S10">
        <f t="shared" ref="S10:S32" si="150">J10*0.7</f>
        <v>0.055179347010683846</v>
      </c>
      <c r="T10">
        <f t="shared" ref="T10:T32" si="151">Q10*0.49665</f>
        <v>3.0147387740183649</v>
      </c>
    </row>
    <row r="11">
      <c r="B11">
        <v>2.0299999999999998</v>
      </c>
      <c r="C11">
        <v>0.36399999999999999</v>
      </c>
      <c r="D11">
        <v>0.78300000000000003</v>
      </c>
      <c r="E11" s="29">
        <v>88.700000000000003</v>
      </c>
      <c r="G11">
        <f t="shared" si="140"/>
        <v>1.4783333333333333</v>
      </c>
      <c r="H11">
        <f t="shared" si="141"/>
        <v>9.2886422791138212</v>
      </c>
      <c r="I11">
        <f t="shared" si="142"/>
        <v>0.0326872</v>
      </c>
      <c r="J11">
        <f t="shared" si="143"/>
        <v>0.3036197079058493</v>
      </c>
      <c r="K11">
        <f t="shared" si="144"/>
        <v>0.73891999999999991</v>
      </c>
      <c r="L11" s="24">
        <f t="shared" si="145"/>
        <v>38.776463334080368</v>
      </c>
      <c r="N11" s="1">
        <f t="shared" si="146"/>
        <v>25125.757811610067</v>
      </c>
      <c r="O11">
        <f t="shared" si="147"/>
        <v>9.495507320070951</v>
      </c>
      <c r="P11">
        <f t="shared" si="148"/>
        <v>8.9609454264965844</v>
      </c>
      <c r="Q11">
        <f t="shared" si="149"/>
        <v>3.6820219143522297</v>
      </c>
      <c r="R11">
        <f>I11*0.49665</f>
        <v>0.016234097879999999</v>
      </c>
      <c r="S11">
        <f t="shared" si="150"/>
        <v>0.21253379553409449</v>
      </c>
      <c r="T11">
        <f t="shared" si="151"/>
        <v>1.8286761837630348</v>
      </c>
    </row>
    <row r="12">
      <c r="B12">
        <v>3.0499999999999998</v>
      </c>
      <c r="C12">
        <v>0.58899999999999997</v>
      </c>
      <c r="D12">
        <v>1.7989999999999999</v>
      </c>
      <c r="E12" s="29">
        <v>123.3</v>
      </c>
      <c r="G12">
        <f t="shared" si="140"/>
        <v>2.0550000000000002</v>
      </c>
      <c r="H12">
        <f t="shared" si="141"/>
        <v>12.911945806254051</v>
      </c>
      <c r="I12">
        <f t="shared" si="142"/>
        <v>0.0528922</v>
      </c>
      <c r="J12">
        <f t="shared" si="143"/>
        <v>0.68294121997355051</v>
      </c>
      <c r="K12">
        <f t="shared" si="144"/>
        <v>1.7964499999999999</v>
      </c>
      <c r="L12" s="24">
        <f t="shared" si="145"/>
        <v>37.962269036884408</v>
      </c>
      <c r="N12" s="1">
        <f t="shared" si="146"/>
        <v>34926.786225158074</v>
      </c>
      <c r="O12">
        <f t="shared" si="147"/>
        <v>8.1221163013924649</v>
      </c>
      <c r="P12">
        <f t="shared" si="148"/>
        <v>8.1106035740058324</v>
      </c>
      <c r="Q12">
        <f t="shared" si="149"/>
        <v>3.0833396418232528</v>
      </c>
      <c r="R12">
        <f>I12*0.49665</f>
        <v>0.026268911129999999</v>
      </c>
      <c r="S12">
        <f t="shared" si="150"/>
        <v>0.47805885398148534</v>
      </c>
      <c r="T12">
        <f t="shared" si="151"/>
        <v>1.5313406331115185</v>
      </c>
    </row>
    <row r="13">
      <c r="B13">
        <v>4.0300000000000002</v>
      </c>
      <c r="C13">
        <v>0.81399999999999995</v>
      </c>
      <c r="D13">
        <v>3.2810000000000001</v>
      </c>
      <c r="E13" s="29">
        <v>149.19999999999999</v>
      </c>
      <c r="G13">
        <f t="shared" si="140"/>
        <v>2.4866666666666664</v>
      </c>
      <c r="H13">
        <f t="shared" si="141"/>
        <v>15.624187463853236</v>
      </c>
      <c r="I13">
        <f t="shared" si="142"/>
        <v>0.073097200000000001</v>
      </c>
      <c r="J13">
        <f t="shared" si="143"/>
        <v>1.1420843558827727</v>
      </c>
      <c r="K13">
        <f t="shared" si="144"/>
        <v>3.2804199999999999</v>
      </c>
      <c r="L13" s="24">
        <f t="shared" si="145"/>
        <v>34.809032486521566</v>
      </c>
      <c r="N13" s="1">
        <f t="shared" si="146"/>
        <v>42263.394199461349</v>
      </c>
      <c r="O13">
        <f t="shared" si="147"/>
        <v>8.3603995137323519</v>
      </c>
      <c r="P13">
        <f t="shared" si="148"/>
        <v>8.3589216009868572</v>
      </c>
      <c r="Q13">
        <f t="shared" si="149"/>
        <v>2.9101741827380856</v>
      </c>
      <c r="R13">
        <f>I13*0.49665</f>
        <v>0.036303724379999999</v>
      </c>
      <c r="S13">
        <f t="shared" si="150"/>
        <v>0.79945904911794086</v>
      </c>
      <c r="T13">
        <f t="shared" si="151"/>
        <v>1.4453380078568701</v>
      </c>
    </row>
    <row r="14">
      <c r="B14">
        <v>5.21</v>
      </c>
      <c r="C14">
        <v>1.1020000000000001</v>
      </c>
      <c r="D14">
        <v>5.7460000000000004</v>
      </c>
      <c r="E14" s="29">
        <v>175.90000000000001</v>
      </c>
      <c r="G14">
        <f t="shared" si="140"/>
        <v>2.9316666666666666</v>
      </c>
      <c r="H14">
        <f t="shared" si="141"/>
        <v>18.420204925548152</v>
      </c>
      <c r="I14">
        <f t="shared" si="142"/>
        <v>0.098959600000000009</v>
      </c>
      <c r="J14">
        <f t="shared" si="143"/>
        <v>1.822856111350275</v>
      </c>
      <c r="K14">
        <f t="shared" si="144"/>
        <v>5.7414200000000006</v>
      </c>
      <c r="L14" s="24">
        <f t="shared" si="145"/>
        <v>31.723914224682819</v>
      </c>
      <c r="N14" s="1">
        <f t="shared" si="146"/>
        <v>49826.615547488291</v>
      </c>
      <c r="O14">
        <f t="shared" si="147"/>
        <v>8.9350168042839986</v>
      </c>
      <c r="P14">
        <f t="shared" si="148"/>
        <v>8.9278949148019908</v>
      </c>
      <c r="Q14">
        <f t="shared" si="149"/>
        <v>2.834537066952052</v>
      </c>
      <c r="R14">
        <f>I14*0.49665</f>
        <v>0.04914828534</v>
      </c>
      <c r="S14">
        <f t="shared" si="150"/>
        <v>1.2759992779451925</v>
      </c>
      <c r="T14">
        <f t="shared" si="151"/>
        <v>1.4077728343017366</v>
      </c>
    </row>
    <row r="15">
      <c r="B15">
        <v>6.1200000000000001</v>
      </c>
      <c r="C15">
        <v>1.323</v>
      </c>
      <c r="D15">
        <v>8.1210000000000004</v>
      </c>
      <c r="E15" s="29">
        <v>194.80000000000001</v>
      </c>
      <c r="G15">
        <f t="shared" si="140"/>
        <v>3.246666666666667</v>
      </c>
      <c r="H15">
        <f t="shared" si="141"/>
        <v>20.399408297309726</v>
      </c>
      <c r="I15">
        <f t="shared" si="142"/>
        <v>0.11880540000000001</v>
      </c>
      <c r="J15">
        <f t="shared" si="143"/>
        <v>2.4235598625252011</v>
      </c>
      <c r="K15">
        <f t="shared" si="144"/>
        <v>8.0967599999999997</v>
      </c>
      <c r="L15" s="24">
        <f t="shared" si="145"/>
        <v>29.843121075301081</v>
      </c>
      <c r="N15" s="1">
        <f t="shared" si="146"/>
        <v>55180.356501709604</v>
      </c>
      <c r="O15">
        <f t="shared" si="147"/>
        <v>9.2975799854965366</v>
      </c>
      <c r="P15">
        <f t="shared" si="148"/>
        <v>9.2698280659240151</v>
      </c>
      <c r="Q15">
        <f t="shared" si="149"/>
        <v>2.7746880521446924</v>
      </c>
      <c r="R15">
        <f>I15*0.49665</f>
        <v>0.059004701909999999</v>
      </c>
      <c r="S15">
        <f t="shared" si="150"/>
        <v>1.6964919037676407</v>
      </c>
      <c r="T15">
        <f t="shared" si="151"/>
        <v>1.3780488210976614</v>
      </c>
    </row>
    <row r="16">
      <c r="B16">
        <v>7.0700000000000003</v>
      </c>
      <c r="C16">
        <v>1.5640000000000001</v>
      </c>
      <c r="D16">
        <v>11.119999999999999</v>
      </c>
      <c r="E16" s="29">
        <v>210.5</v>
      </c>
      <c r="G16">
        <f t="shared" si="140"/>
        <v>3.5083333333333333</v>
      </c>
      <c r="H16">
        <f t="shared" si="141"/>
        <v>22.043508452688382</v>
      </c>
      <c r="I16">
        <f t="shared" si="142"/>
        <v>0.14044720000000002</v>
      </c>
      <c r="J16">
        <f t="shared" si="143"/>
        <v>3.095949040356416</v>
      </c>
      <c r="K16">
        <f t="shared" si="144"/>
        <v>11.05748</v>
      </c>
      <c r="L16" s="24">
        <f t="shared" si="145"/>
        <v>27.841268348528924</v>
      </c>
      <c r="N16" s="1">
        <f t="shared" si="146"/>
        <v>59627.643961036294</v>
      </c>
      <c r="O16">
        <f t="shared" si="147"/>
        <v>10.089642004053481</v>
      </c>
      <c r="P16">
        <f t="shared" si="148"/>
        <v>10.032914988037884</v>
      </c>
      <c r="Q16">
        <f t="shared" si="149"/>
        <v>2.8090843057544208</v>
      </c>
      <c r="R16">
        <f>I16*0.49665</f>
        <v>0.069753101880000001</v>
      </c>
      <c r="S16">
        <f t="shared" si="150"/>
        <v>2.1671643282494912</v>
      </c>
      <c r="T16">
        <f t="shared" si="151"/>
        <v>1.395131720452933</v>
      </c>
    </row>
    <row r="17">
      <c r="B17">
        <v>8.0800000000000001</v>
      </c>
      <c r="C17">
        <v>1.774</v>
      </c>
      <c r="D17">
        <v>14.49</v>
      </c>
      <c r="E17" s="29">
        <v>225.80000000000001</v>
      </c>
      <c r="G17">
        <f t="shared" si="140"/>
        <v>3.7633333333333336</v>
      </c>
      <c r="H17">
        <f t="shared" si="141"/>
        <v>23.64572070601918</v>
      </c>
      <c r="I17">
        <f t="shared" si="142"/>
        <v>0.15930520000000001</v>
      </c>
      <c r="J17">
        <f t="shared" si="143"/>
        <v>3.766886266216527</v>
      </c>
      <c r="K17">
        <f t="shared" si="144"/>
        <v>14.333920000000001</v>
      </c>
      <c r="L17" s="24">
        <f t="shared" si="145"/>
        <v>25.996454563261057</v>
      </c>
      <c r="N17" s="1">
        <f t="shared" si="146"/>
        <v>63961.624733501172</v>
      </c>
      <c r="O17">
        <f t="shared" si="147"/>
        <v>10.651820592462958</v>
      </c>
      <c r="P17">
        <f t="shared" si="148"/>
        <v>10.537083797564986</v>
      </c>
      <c r="Q17">
        <f t="shared" si="149"/>
        <v>2.769095700479717</v>
      </c>
      <c r="R17">
        <f>I17*0.49665</f>
        <v>0.079118927579999998</v>
      </c>
      <c r="S17">
        <f t="shared" si="150"/>
        <v>2.6368203863515687</v>
      </c>
      <c r="T17">
        <f t="shared" si="151"/>
        <v>1.3752713796432514</v>
      </c>
    </row>
    <row r="18">
      <c r="B18">
        <v>9.1500000000000004</v>
      </c>
      <c r="C18">
        <v>2.0129999999999999</v>
      </c>
      <c r="D18">
        <v>18.600000000000001</v>
      </c>
      <c r="E18" s="29">
        <v>239.90000000000001</v>
      </c>
      <c r="G18">
        <f t="shared" si="140"/>
        <v>3.9983333333333335</v>
      </c>
      <c r="H18">
        <f t="shared" si="141"/>
        <v>25.12226925320638</v>
      </c>
      <c r="I18">
        <f t="shared" si="142"/>
        <v>0.18076739999999999</v>
      </c>
      <c r="J18">
        <f t="shared" si="143"/>
        <v>4.5412872950020589</v>
      </c>
      <c r="K18">
        <f t="shared" si="144"/>
        <v>18.418949999999999</v>
      </c>
      <c r="L18" s="24">
        <f t="shared" si="145"/>
        <v>24.415523091408918</v>
      </c>
      <c r="N18" s="1">
        <f t="shared" si="146"/>
        <v>67955.685445380557</v>
      </c>
      <c r="O18">
        <f t="shared" si="147"/>
        <v>11.401171293779987</v>
      </c>
      <c r="P18">
        <f t="shared" si="148"/>
        <v>11.290193763525208</v>
      </c>
      <c r="Q18">
        <f t="shared" si="149"/>
        <v>2.7836556099239371</v>
      </c>
      <c r="R18">
        <f>I18*0.49665</f>
        <v>0.089778129209999988</v>
      </c>
      <c r="S18">
        <f t="shared" si="150"/>
        <v>3.1789011065014412</v>
      </c>
      <c r="T18">
        <f t="shared" si="151"/>
        <v>1.3825025586687234</v>
      </c>
    </row>
    <row r="19">
      <c r="B19">
        <v>10.300000000000001</v>
      </c>
      <c r="C19">
        <v>2.2440000000000002</v>
      </c>
      <c r="D19">
        <v>23.109999999999999</v>
      </c>
      <c r="E19" s="29">
        <v>253.59999999999999</v>
      </c>
      <c r="G19">
        <f t="shared" si="140"/>
        <v>4.2266666666666666</v>
      </c>
      <c r="H19">
        <f t="shared" si="141"/>
        <v>26.556929898345718</v>
      </c>
      <c r="I19">
        <f t="shared" si="142"/>
        <v>0.20151120000000003</v>
      </c>
      <c r="J19">
        <f t="shared" si="143"/>
        <v>5.3515188121315242</v>
      </c>
      <c r="K19">
        <f t="shared" si="144"/>
        <v>23.113200000000003</v>
      </c>
      <c r="L19" s="24">
        <f t="shared" si="145"/>
        <v>23.156723548816636</v>
      </c>
      <c r="N19" s="1">
        <f t="shared" si="146"/>
        <v>71836.439470398123</v>
      </c>
      <c r="O19">
        <f t="shared" si="147"/>
        <v>11.991664466202065</v>
      </c>
      <c r="P19">
        <f t="shared" si="148"/>
        <v>11.993324930342778</v>
      </c>
      <c r="Q19">
        <f t="shared" si="149"/>
        <v>2.7768765893400902</v>
      </c>
      <c r="R19">
        <f>I19*0.49665</f>
        <v>0.10008053748000001</v>
      </c>
      <c r="S19">
        <f t="shared" si="150"/>
        <v>3.7460631684920669</v>
      </c>
      <c r="T19">
        <f t="shared" si="151"/>
        <v>1.3791357580957557</v>
      </c>
    </row>
    <row r="20">
      <c r="B20">
        <v>11.289999999999999</v>
      </c>
      <c r="C20">
        <v>2.46</v>
      </c>
      <c r="D20">
        <v>27.77</v>
      </c>
      <c r="E20" s="29">
        <v>265.30000000000001</v>
      </c>
      <c r="G20">
        <f t="shared" si="140"/>
        <v>4.4216666666666669</v>
      </c>
      <c r="H20">
        <f t="shared" si="141"/>
        <v>27.782151033245739</v>
      </c>
      <c r="I20">
        <f t="shared" si="142"/>
        <v>0.22090800000000002</v>
      </c>
      <c r="J20">
        <f t="shared" si="143"/>
        <v>6.1372994204522504</v>
      </c>
      <c r="K20">
        <f t="shared" si="144"/>
        <v>27.773399999999999</v>
      </c>
      <c r="L20" s="24">
        <f t="shared" si="145"/>
        <v>22.100466044120456</v>
      </c>
      <c r="N20" s="1">
        <f t="shared" si="146"/>
        <v>75150.660061106566</v>
      </c>
      <c r="O20">
        <f t="shared" si="147"/>
        <v>12.586106437629541</v>
      </c>
      <c r="P20">
        <f t="shared" si="148"/>
        <v>12.587647408529358</v>
      </c>
      <c r="Q20">
        <f t="shared" si="149"/>
        <v>2.7815881795251753</v>
      </c>
      <c r="R20">
        <f>I20*0.49665</f>
        <v>0.1097139582</v>
      </c>
      <c r="S20">
        <f t="shared" si="150"/>
        <v>4.296109594316575</v>
      </c>
      <c r="T20">
        <f t="shared" si="151"/>
        <v>1.3814757693611783</v>
      </c>
    </row>
    <row r="21">
      <c r="B21">
        <v>12.26</v>
      </c>
      <c r="C21">
        <v>2.6070000000000002</v>
      </c>
      <c r="D21">
        <v>31.969999999999999</v>
      </c>
      <c r="E21" s="29">
        <v>274.5</v>
      </c>
      <c r="G21">
        <f t="shared" si="140"/>
        <v>4.5750000000000002</v>
      </c>
      <c r="H21">
        <f t="shared" si="141"/>
        <v>28.74557278034661</v>
      </c>
      <c r="I21">
        <f t="shared" si="142"/>
        <v>0.23410860000000003</v>
      </c>
      <c r="J21">
        <f t="shared" si="143"/>
        <v>6.7295857998050534</v>
      </c>
      <c r="K21">
        <f t="shared" si="144"/>
        <v>31.961820000000003</v>
      </c>
      <c r="L21" s="24">
        <f t="shared" si="145"/>
        <v>21.049689708492505</v>
      </c>
      <c r="N21" s="1">
        <f t="shared" si="146"/>
        <v>77756.713858928575</v>
      </c>
      <c r="O21">
        <f t="shared" si="147"/>
        <v>13.081057668051166</v>
      </c>
      <c r="P21">
        <f t="shared" si="148"/>
        <v>13.077710684888057</v>
      </c>
      <c r="Q21">
        <f t="shared" si="149"/>
        <v>2.753522049713736</v>
      </c>
      <c r="R21">
        <f>I21*0.49665</f>
        <v>0.11627003619000001</v>
      </c>
      <c r="S21">
        <f t="shared" si="150"/>
        <v>4.710710059863537</v>
      </c>
      <c r="T21">
        <f t="shared" si="151"/>
        <v>1.3675367259903271</v>
      </c>
    </row>
    <row r="22">
      <c r="B22">
        <v>13.19</v>
      </c>
      <c r="C22">
        <v>2.7669999999999999</v>
      </c>
      <c r="D22">
        <v>36.5</v>
      </c>
      <c r="E22" s="29">
        <v>280</v>
      </c>
      <c r="G22">
        <f t="shared" si="140"/>
        <v>4.666666666666667</v>
      </c>
      <c r="H22">
        <f t="shared" si="141"/>
        <v>29.321531433504738</v>
      </c>
      <c r="I22">
        <f t="shared" si="142"/>
        <v>0.24847659999999999</v>
      </c>
      <c r="J22">
        <f t="shared" si="143"/>
        <v>7.285714437390383</v>
      </c>
      <c r="K22">
        <f t="shared" si="144"/>
        <v>36.496729999999999</v>
      </c>
      <c r="L22" s="24">
        <f t="shared" si="145"/>
        <v>19.960861472302419</v>
      </c>
      <c r="N22" s="1">
        <f t="shared" si="146"/>
        <v>79314.680803278694</v>
      </c>
      <c r="O22">
        <f t="shared" si="147"/>
        <v>14.07168292840192</v>
      </c>
      <c r="P22">
        <f t="shared" si="148"/>
        <v>14.070422259821759</v>
      </c>
      <c r="Q22">
        <f t="shared" si="149"/>
        <v>2.8088291361599356</v>
      </c>
      <c r="R22">
        <f>I22*0.49665</f>
        <v>0.12340590338999999</v>
      </c>
      <c r="S22">
        <f t="shared" si="150"/>
        <v>5.100000106173268</v>
      </c>
      <c r="T22">
        <f t="shared" si="151"/>
        <v>1.395004990473832</v>
      </c>
    </row>
    <row r="23">
      <c r="B23">
        <v>14.279999999999999</v>
      </c>
      <c r="C23">
        <v>2.899</v>
      </c>
      <c r="D23">
        <v>41.409999999999997</v>
      </c>
      <c r="E23" s="29">
        <v>283.89999999999998</v>
      </c>
      <c r="G23">
        <f t="shared" si="140"/>
        <v>4.7316666666666665</v>
      </c>
      <c r="H23">
        <f t="shared" si="141"/>
        <v>29.729938478471407</v>
      </c>
      <c r="I23">
        <f t="shared" si="142"/>
        <v>0.26033020000000001</v>
      </c>
      <c r="J23">
        <f t="shared" si="143"/>
        <v>7.7396008300881576</v>
      </c>
      <c r="K23">
        <f t="shared" si="144"/>
        <v>41.39772</v>
      </c>
      <c r="L23" s="24">
        <f t="shared" si="145"/>
        <v>18.690173460729675</v>
      </c>
      <c r="N23" s="1">
        <f t="shared" si="146"/>
        <v>80419.421000181479</v>
      </c>
      <c r="O23">
        <f t="shared" si="147"/>
        <v>15.315681392444462</v>
      </c>
      <c r="P23">
        <f t="shared" si="148"/>
        <v>15.311139577242841</v>
      </c>
      <c r="Q23">
        <f t="shared" si="149"/>
        <v>2.8625274189405681</v>
      </c>
      <c r="R23">
        <f>I23*0.49665</f>
        <v>0.12929299383000001</v>
      </c>
      <c r="S23">
        <f t="shared" si="150"/>
        <v>5.41772058106171</v>
      </c>
      <c r="T23">
        <f t="shared" si="151"/>
        <v>1.4216742426168332</v>
      </c>
    </row>
    <row r="24">
      <c r="B24">
        <v>15.609999999999999</v>
      </c>
      <c r="C24">
        <v>3.0419999999999998</v>
      </c>
      <c r="D24">
        <v>47.520000000000003</v>
      </c>
      <c r="E24" s="29">
        <v>290.60000000000002</v>
      </c>
      <c r="G24">
        <f t="shared" si="140"/>
        <v>4.8433333333333337</v>
      </c>
      <c r="H24">
        <f t="shared" si="141"/>
        <v>30.43156083777313</v>
      </c>
      <c r="I24">
        <f t="shared" si="142"/>
        <v>0.27317160000000001</v>
      </c>
      <c r="J24">
        <f t="shared" si="143"/>
        <v>8.313038164551827</v>
      </c>
      <c r="K24">
        <f t="shared" si="144"/>
        <v>47.485619999999997</v>
      </c>
      <c r="L24" s="24">
        <f t="shared" si="145"/>
        <v>17.493767181295929</v>
      </c>
      <c r="N24" s="1">
        <f t="shared" si="146"/>
        <v>82317.308005117084</v>
      </c>
      <c r="O24">
        <f t="shared" si="147"/>
        <v>16.387657264459786</v>
      </c>
      <c r="P24">
        <f t="shared" si="148"/>
        <v>16.375801042726785</v>
      </c>
      <c r="Q24">
        <f t="shared" si="149"/>
        <v>2.8668186083133249</v>
      </c>
      <c r="R24">
        <f>I24*0.49665</f>
        <v>0.13567067514</v>
      </c>
      <c r="S24">
        <f t="shared" si="150"/>
        <v>5.8191267151862789</v>
      </c>
      <c r="T24">
        <f t="shared" si="151"/>
        <v>1.4238054618188127</v>
      </c>
    </row>
    <row r="25">
      <c r="B25">
        <v>16.260000000000002</v>
      </c>
      <c r="C25">
        <v>3.0990000000000002</v>
      </c>
      <c r="D25">
        <v>50.409999999999997</v>
      </c>
      <c r="E25" s="29">
        <v>292.30000000000001</v>
      </c>
      <c r="G25">
        <f t="shared" si="140"/>
        <v>4.871666666666667</v>
      </c>
      <c r="H25">
        <f t="shared" si="141"/>
        <v>30.609584421476555</v>
      </c>
      <c r="I25">
        <f t="shared" si="142"/>
        <v>0.27829020000000004</v>
      </c>
      <c r="J25">
        <f t="shared" si="143"/>
        <v>8.5183473705695967</v>
      </c>
      <c r="K25">
        <f t="shared" si="144"/>
        <v>50.38974000000001</v>
      </c>
      <c r="L25" s="24">
        <f t="shared" si="145"/>
        <v>16.898130074528066</v>
      </c>
      <c r="N25" s="1">
        <f t="shared" si="146"/>
        <v>82798.86142427985</v>
      </c>
      <c r="O25">
        <f t="shared" si="147"/>
        <v>17.082739636338449</v>
      </c>
      <c r="P25">
        <f t="shared" si="148"/>
        <v>17.075874008387011</v>
      </c>
      <c r="Q25">
        <f t="shared" si="149"/>
        <v>2.8866635640414335</v>
      </c>
      <c r="R25">
        <f>I25*0.49665</f>
        <v>0.13821282783000002</v>
      </c>
      <c r="S25">
        <f t="shared" si="150"/>
        <v>5.9628431593987177</v>
      </c>
      <c r="T25">
        <f t="shared" si="151"/>
        <v>1.4336614590811778</v>
      </c>
    </row>
    <row r="26">
      <c r="B26">
        <v>17.789999999999999</v>
      </c>
      <c r="C26">
        <v>3.266</v>
      </c>
      <c r="D26">
        <v>52.909999999999997</v>
      </c>
      <c r="E26" s="29">
        <v>298.30000000000001</v>
      </c>
      <c r="G26">
        <f t="shared" si="140"/>
        <v>4.9716666666666667</v>
      </c>
      <c r="H26">
        <f t="shared" si="141"/>
        <v>31.23790295219451</v>
      </c>
      <c r="I26">
        <f t="shared" si="142"/>
        <v>0.29328680000000001</v>
      </c>
      <c r="J26">
        <f t="shared" si="143"/>
        <v>9.1616645955596816</v>
      </c>
      <c r="K26">
        <f t="shared" si="144"/>
        <v>58.102139999999999</v>
      </c>
      <c r="L26" s="24">
        <f t="shared" si="145"/>
        <v>17.3155634011712</v>
      </c>
      <c r="N26" s="1">
        <f t="shared" si="146"/>
        <v>84498.461727207236</v>
      </c>
      <c r="O26">
        <f t="shared" si="147"/>
        <v>16.869618907711512</v>
      </c>
      <c r="P26">
        <f t="shared" si="148"/>
        <v>18.525060660035937</v>
      </c>
      <c r="Q26">
        <f t="shared" si="149"/>
        <v>2.9210695575007515</v>
      </c>
      <c r="R26">
        <f>I26*0.49665</f>
        <v>0.14566088922000001</v>
      </c>
      <c r="S26">
        <f t="shared" si="150"/>
        <v>6.4131652168917768</v>
      </c>
      <c r="T26">
        <f t="shared" si="151"/>
        <v>1.4507491957327481</v>
      </c>
    </row>
    <row r="27">
      <c r="B27">
        <v>18.219999999999999</v>
      </c>
      <c r="C27">
        <v>3.3090000000000002</v>
      </c>
      <c r="D27">
        <v>58.813000000000002</v>
      </c>
      <c r="E27" s="29">
        <v>299.30000000000001</v>
      </c>
      <c r="G27">
        <f t="shared" si="140"/>
        <v>4.9883333333333333</v>
      </c>
      <c r="H27">
        <f t="shared" si="141"/>
        <v>31.34262270731417</v>
      </c>
      <c r="I27">
        <f t="shared" si="142"/>
        <v>0.29714820000000003</v>
      </c>
      <c r="J27">
        <f t="shared" si="143"/>
        <v>9.3134039207575334</v>
      </c>
      <c r="K27">
        <f t="shared" si="144"/>
        <v>60.28998</v>
      </c>
      <c r="L27" s="24">
        <f t="shared" si="145"/>
        <v>15.835621241490033</v>
      </c>
      <c r="N27" s="1">
        <f t="shared" si="146"/>
        <v>84781.728444361826</v>
      </c>
      <c r="O27">
        <f t="shared" si="147"/>
        <v>18.564380138128595</v>
      </c>
      <c r="P27">
        <f t="shared" si="148"/>
        <v>19.030590298746368</v>
      </c>
      <c r="Q27">
        <f t="shared" si="149"/>
        <v>2.9397849245044485</v>
      </c>
      <c r="R27">
        <f>I27*0.49665</f>
        <v>0.14757865353000002</v>
      </c>
      <c r="S27">
        <f t="shared" si="150"/>
        <v>6.5193827445302732</v>
      </c>
      <c r="T27">
        <f t="shared" si="151"/>
        <v>1.4600441827551343</v>
      </c>
    </row>
    <row r="28">
      <c r="B28">
        <v>19.149999999999999</v>
      </c>
      <c r="C28">
        <v>3.3719999999999999</v>
      </c>
      <c r="D28">
        <v>64.602999999999994</v>
      </c>
      <c r="E28" s="29">
        <v>302.89999999999998</v>
      </c>
      <c r="G28">
        <f t="shared" si="140"/>
        <v>5.0483333333333329</v>
      </c>
      <c r="H28">
        <f t="shared" si="141"/>
        <v>31.719613825744943</v>
      </c>
      <c r="I28">
        <f t="shared" si="142"/>
        <v>0.30280560000000001</v>
      </c>
      <c r="J28">
        <f t="shared" si="143"/>
        <v>9.6048766962729939</v>
      </c>
      <c r="K28">
        <f t="shared" si="144"/>
        <v>64.573799999999991</v>
      </c>
      <c r="L28" s="24">
        <f t="shared" si="145"/>
        <v>14.867539736967315</v>
      </c>
      <c r="N28" s="1">
        <f t="shared" si="146"/>
        <v>85801.488626118255</v>
      </c>
      <c r="O28">
        <f t="shared" si="147"/>
        <v>19.673522953727591</v>
      </c>
      <c r="P28">
        <f t="shared" si="148"/>
        <v>19.664630690670936</v>
      </c>
      <c r="Q28">
        <f t="shared" si="149"/>
        <v>2.9249688428068352</v>
      </c>
      <c r="R28">
        <f>I28*0.49665</f>
        <v>0.15038840124</v>
      </c>
      <c r="S28">
        <f t="shared" si="150"/>
        <v>6.723413687391095</v>
      </c>
      <c r="T28">
        <f t="shared" si="151"/>
        <v>1.4526857757800147</v>
      </c>
    </row>
    <row r="29">
      <c r="B29">
        <v>20.02</v>
      </c>
      <c r="C29">
        <v>3.6909999999999998</v>
      </c>
      <c r="D29">
        <v>73.909999999999997</v>
      </c>
      <c r="E29" s="29">
        <v>319.10000000000002</v>
      </c>
      <c r="G29">
        <f t="shared" si="140"/>
        <v>5.3183333333333334</v>
      </c>
      <c r="H29">
        <f t="shared" si="141"/>
        <v>33.416073858683433</v>
      </c>
      <c r="I29">
        <f t="shared" si="142"/>
        <v>0.33145180000000002</v>
      </c>
      <c r="J29">
        <f t="shared" si="143"/>
        <v>11.07581782939357</v>
      </c>
      <c r="K29">
        <f t="shared" si="144"/>
        <v>73.893819999999991</v>
      </c>
      <c r="L29" s="24">
        <f t="shared" si="145"/>
        <v>14.985547056411272</v>
      </c>
      <c r="N29" s="1">
        <f t="shared" si="146"/>
        <v>90390.409444022254</v>
      </c>
      <c r="O29">
        <f t="shared" si="147"/>
        <v>19.250856648279139</v>
      </c>
      <c r="P29">
        <f t="shared" si="148"/>
        <v>19.246642348988527</v>
      </c>
      <c r="Q29">
        <f t="shared" si="149"/>
        <v>2.8848461817901478</v>
      </c>
      <c r="R29">
        <f>I29*0.49665</f>
        <v>0.16461553646999999</v>
      </c>
      <c r="S29">
        <f t="shared" si="150"/>
        <v>7.753072480575498</v>
      </c>
      <c r="T29">
        <f t="shared" si="151"/>
        <v>1.4327588561860769</v>
      </c>
    </row>
    <row r="30">
      <c r="B30">
        <v>21.309999999999999</v>
      </c>
      <c r="C30">
        <v>3.7759999999999998</v>
      </c>
      <c r="D30">
        <v>80.465000000000003</v>
      </c>
      <c r="E30" s="29">
        <v>321.5</v>
      </c>
      <c r="G30">
        <f t="shared" si="140"/>
        <v>5.3583333333333334</v>
      </c>
      <c r="H30">
        <f t="shared" si="141"/>
        <v>33.667401270970615</v>
      </c>
      <c r="I30">
        <f t="shared" si="142"/>
        <v>0.33908480000000002</v>
      </c>
      <c r="J30">
        <f t="shared" si="143"/>
        <v>11.416104026486817</v>
      </c>
      <c r="K30">
        <f t="shared" si="144"/>
        <v>80.466559999999987</v>
      </c>
      <c r="L30" s="24">
        <f t="shared" si="145"/>
        <v>14.187664234744071</v>
      </c>
      <c r="N30" s="1">
        <f t="shared" si="146"/>
        <v>91070.249565193182</v>
      </c>
      <c r="O30">
        <f t="shared" si="147"/>
        <v>20.492330624062983</v>
      </c>
      <c r="P30">
        <f t="shared" si="148"/>
        <v>20.492727915255095</v>
      </c>
      <c r="Q30">
        <f t="shared" si="149"/>
        <v>2.9073830628156903</v>
      </c>
      <c r="R30">
        <f>I30*0.49665</f>
        <v>0.16840646592</v>
      </c>
      <c r="S30">
        <f t="shared" si="150"/>
        <v>7.9912728185407715</v>
      </c>
      <c r="T30">
        <f t="shared" si="151"/>
        <v>1.4439517981474126</v>
      </c>
    </row>
    <row r="31">
      <c r="B31">
        <v>22.379999999999999</v>
      </c>
      <c r="C31">
        <v>3.9369999999999998</v>
      </c>
      <c r="D31">
        <v>88.114999999999995</v>
      </c>
      <c r="E31" s="29">
        <v>328.39999999999998</v>
      </c>
      <c r="G31">
        <f t="shared" si="140"/>
        <v>5.4733333333333327</v>
      </c>
      <c r="H31">
        <f t="shared" si="141"/>
        <v>34.389967581296261</v>
      </c>
      <c r="I31">
        <f t="shared" si="142"/>
        <v>0.35354259999999998</v>
      </c>
      <c r="J31">
        <f t="shared" si="143"/>
        <v>12.158318552607192</v>
      </c>
      <c r="K31">
        <f t="shared" si="144"/>
        <v>88.11005999999999</v>
      </c>
      <c r="L31" s="24">
        <f t="shared" si="145"/>
        <v>13.798239292523625</v>
      </c>
      <c r="N31" s="1">
        <f t="shared" si="146"/>
        <v>93024.789913559696</v>
      </c>
      <c r="O31">
        <f t="shared" si="147"/>
        <v>21.055602374825156</v>
      </c>
      <c r="P31">
        <f t="shared" si="148"/>
        <v>21.054421932497156</v>
      </c>
      <c r="Q31">
        <f t="shared" si="149"/>
        <v>2.9053024001606622</v>
      </c>
      <c r="R31">
        <f>I31*0.49665</f>
        <v>0.17558693229</v>
      </c>
      <c r="S31">
        <f t="shared" si="150"/>
        <v>8.5108229868250334</v>
      </c>
      <c r="T31">
        <f t="shared" si="151"/>
        <v>1.4429184370397927</v>
      </c>
    </row>
    <row r="32">
      <c r="B32">
        <v>22.879999999999999</v>
      </c>
      <c r="C32">
        <v>4.0579999999999998</v>
      </c>
      <c r="D32">
        <v>92.840000000000003</v>
      </c>
      <c r="E32" s="29">
        <v>331.19999999999999</v>
      </c>
      <c r="G32">
        <f t="shared" si="140"/>
        <v>5.5199999999999996</v>
      </c>
      <c r="H32">
        <f t="shared" si="141"/>
        <v>34.683182895631312</v>
      </c>
      <c r="I32">
        <f t="shared" si="142"/>
        <v>0.36440840000000002</v>
      </c>
      <c r="J32">
        <f t="shared" si="143"/>
        <v>12.638843185904374</v>
      </c>
      <c r="K32">
        <f t="shared" si="144"/>
        <v>92.847039999999993</v>
      </c>
      <c r="L32" s="24">
        <f t="shared" si="145"/>
        <v>13.613575167928019</v>
      </c>
      <c r="N32" s="1">
        <f t="shared" si="146"/>
        <v>93817.936721592487</v>
      </c>
      <c r="O32">
        <f t="shared" si="147"/>
        <v>21.626757860946057</v>
      </c>
      <c r="P32">
        <f t="shared" si="148"/>
        <v>21.628397804670104</v>
      </c>
      <c r="Q32">
        <f t="shared" si="149"/>
        <v>2.9441749377856734</v>
      </c>
      <c r="R32">
        <f>I32*0.49665</f>
        <v>0.18098343186000002</v>
      </c>
      <c r="S32">
        <f t="shared" si="150"/>
        <v>8.8471902301330605</v>
      </c>
      <c r="T32">
        <f t="shared" si="151"/>
        <v>1.4622244828512547</v>
      </c>
    </row>
    <row r="33">
      <c r="L33" s="24"/>
      <c r="N33" s="1"/>
    </row>
    <row r="58" s="21" customFormat="1">
      <c r="B58" s="22" t="s">
        <v>67</v>
      </c>
    </row>
    <row r="59">
      <c r="B59" s="23" t="s">
        <v>42</v>
      </c>
      <c r="C59" s="23" t="s">
        <v>21</v>
      </c>
      <c r="D59" s="23" t="s">
        <v>17</v>
      </c>
      <c r="E59" s="23" t="s">
        <v>59</v>
      </c>
      <c r="G59" s="25" t="s">
        <v>60</v>
      </c>
      <c r="H59" s="25" t="s">
        <v>23</v>
      </c>
      <c r="I59" s="25" t="s">
        <v>25</v>
      </c>
      <c r="J59" s="26" t="s">
        <v>70</v>
      </c>
      <c r="K59" s="26"/>
    </row>
    <row r="60">
      <c r="B60">
        <v>1</v>
      </c>
      <c r="C60" s="1">
        <f t="shared" ref="C60:C114" si="152">$C$5*B60/($C$3^2*$C$4)</f>
        <v>5.8837363012797474e-05</v>
      </c>
      <c r="D60">
        <f t="shared" ref="D60:D114" si="153">C60*60</f>
        <v>0.0035302417807678483</v>
      </c>
      <c r="E60" s="1">
        <f t="shared" ref="E60:E114" si="154">2*PI()*C60</f>
        <v>0.0003696860547952007</v>
      </c>
      <c r="G60" s="11">
        <v>8.3084746239800699e-05</v>
      </c>
      <c r="H60" s="28">
        <f t="shared" ref="H60:H114" si="155">G60*E60</f>
        <v>3.0715272051052305e-08</v>
      </c>
      <c r="I60" s="28">
        <f t="shared" ref="I60:I114" si="156">H60/(C60^3*$C$3^5*$C$4)</f>
        <v>5908378.1714677075</v>
      </c>
      <c r="J60" s="26">
        <v>1</v>
      </c>
      <c r="K60" s="26"/>
    </row>
    <row r="61">
      <c r="B61">
        <v>2</v>
      </c>
      <c r="C61" s="1">
        <f t="shared" si="152"/>
        <v>0.00011767472602559495</v>
      </c>
      <c r="D61">
        <f t="shared" si="153"/>
        <v>0.0070604835615356966</v>
      </c>
      <c r="E61" s="1">
        <f t="shared" si="154"/>
        <v>0.00073937210959040139</v>
      </c>
      <c r="G61" s="11">
        <v>8.1217063843995796e-05</v>
      </c>
      <c r="H61" s="28">
        <f t="shared" si="155"/>
        <v>6.004963182907349e-08</v>
      </c>
      <c r="I61" s="28">
        <f t="shared" si="156"/>
        <v>1443890.5722284452</v>
      </c>
      <c r="J61" s="26">
        <v>2</v>
      </c>
      <c r="K61" s="26"/>
    </row>
    <row r="62">
      <c r="B62">
        <v>3</v>
      </c>
      <c r="C62" s="1">
        <f t="shared" si="152"/>
        <v>0.00017651208903839242</v>
      </c>
      <c r="D62">
        <f t="shared" si="153"/>
        <v>0.010590725342303545</v>
      </c>
      <c r="E62" s="1">
        <f t="shared" si="154"/>
        <v>0.0011090581643856021</v>
      </c>
      <c r="G62" s="11">
        <v>7.9723047815480994e-05</v>
      </c>
      <c r="H62" s="28">
        <f t="shared" si="155"/>
        <v>8.8417497069462942e-08</v>
      </c>
      <c r="I62" s="28">
        <f t="shared" si="156"/>
        <v>629924.31328470574</v>
      </c>
      <c r="J62" s="26">
        <v>3</v>
      </c>
      <c r="K62" s="26"/>
    </row>
    <row r="63">
      <c r="B63">
        <v>4</v>
      </c>
      <c r="C63" s="1">
        <f t="shared" si="152"/>
        <v>0.0002353494520511899</v>
      </c>
      <c r="D63">
        <f t="shared" si="153"/>
        <v>0.014120967123071393</v>
      </c>
      <c r="E63" s="1">
        <f t="shared" si="154"/>
        <v>0.0014787442191808028</v>
      </c>
      <c r="G63" s="11">
        <v>7.8192504440281605e-05</v>
      </c>
      <c r="H63" s="28">
        <f t="shared" si="155"/>
        <v>1.1562671392433567e-07</v>
      </c>
      <c r="I63" s="28">
        <f t="shared" si="156"/>
        <v>347529.86206543347</v>
      </c>
      <c r="J63" s="26">
        <v>4</v>
      </c>
      <c r="K63" s="26"/>
    </row>
    <row r="64">
      <c r="B64">
        <v>5</v>
      </c>
      <c r="C64" s="1">
        <f t="shared" si="152"/>
        <v>0.00029418681506398738</v>
      </c>
      <c r="D64">
        <f t="shared" si="153"/>
        <v>0.017651208903839241</v>
      </c>
      <c r="E64" s="1">
        <f t="shared" si="154"/>
        <v>0.0018484302739760036</v>
      </c>
      <c r="G64" s="11">
        <v>7.6693959847445495e-05</v>
      </c>
      <c r="H64" s="28">
        <f t="shared" si="155"/>
        <v>1.417634372131183e-07</v>
      </c>
      <c r="I64" s="28">
        <f t="shared" si="156"/>
        <v>218156.49141574843</v>
      </c>
      <c r="J64" s="26">
        <v>5</v>
      </c>
      <c r="K64" s="26"/>
    </row>
    <row r="65">
      <c r="B65">
        <v>6</v>
      </c>
      <c r="C65" s="1">
        <f t="shared" si="152"/>
        <v>0.00035302417807678483</v>
      </c>
      <c r="D65">
        <f t="shared" si="153"/>
        <v>0.021181450684607091</v>
      </c>
      <c r="E65" s="1">
        <f t="shared" si="154"/>
        <v>0.0022181163287712043</v>
      </c>
      <c r="G65" s="11">
        <v>7.5288696802524793e-05</v>
      </c>
      <c r="H65" s="28">
        <f t="shared" si="155"/>
        <v>1.6699908774958461e-07</v>
      </c>
      <c r="I65" s="28">
        <f t="shared" si="156"/>
        <v>148721.67438078494</v>
      </c>
      <c r="J65" s="26">
        <v>6</v>
      </c>
      <c r="K65" s="26"/>
    </row>
    <row r="66">
      <c r="B66">
        <v>7</v>
      </c>
      <c r="C66" s="1">
        <f t="shared" si="152"/>
        <v>0.00041186154108958234</v>
      </c>
      <c r="D66">
        <f t="shared" si="153"/>
        <v>0.02471169246537494</v>
      </c>
      <c r="E66" s="1">
        <f t="shared" si="154"/>
        <v>0.0025878023835664054</v>
      </c>
      <c r="G66" s="11">
        <v>7.3862212786395497e-05</v>
      </c>
      <c r="H66" s="28">
        <f t="shared" si="155"/>
        <v>1.9114081030412329e-07</v>
      </c>
      <c r="I66" s="28">
        <f t="shared" si="156"/>
        <v>107194.67734882618</v>
      </c>
      <c r="J66" s="26">
        <v>7</v>
      </c>
      <c r="K66" s="26"/>
    </row>
    <row r="67">
      <c r="B67">
        <v>8</v>
      </c>
      <c r="C67" s="1">
        <f t="shared" si="152"/>
        <v>0.00047069890410237979</v>
      </c>
      <c r="D67">
        <f t="shared" si="153"/>
        <v>0.028241934246142786</v>
      </c>
      <c r="E67" s="1">
        <f t="shared" si="154"/>
        <v>0.0029574884383616056</v>
      </c>
      <c r="G67" s="11">
        <v>7.24428099027308e-05</v>
      </c>
      <c r="H67" s="28">
        <f t="shared" si="155"/>
        <v>2.1424877272975398e-07</v>
      </c>
      <c r="I67" s="28">
        <f t="shared" si="156"/>
        <v>80493.775948678973</v>
      </c>
      <c r="J67" s="26">
        <v>8</v>
      </c>
      <c r="K67" s="26"/>
    </row>
    <row r="68">
      <c r="B68">
        <v>9</v>
      </c>
      <c r="C68" s="1">
        <f t="shared" si="152"/>
        <v>0.00052953626711517725</v>
      </c>
      <c r="D68">
        <f t="shared" si="153"/>
        <v>0.031772176026910633</v>
      </c>
      <c r="E68" s="1">
        <f t="shared" si="154"/>
        <v>0.0033271744931568062</v>
      </c>
      <c r="G68" s="11">
        <v>7.0961111964553596e-05</v>
      </c>
      <c r="H68" s="28">
        <f t="shared" si="155"/>
        <v>2.3610000173450698e-07</v>
      </c>
      <c r="I68" s="28">
        <f t="shared" si="156"/>
        <v>62299.187205699898</v>
      </c>
      <c r="J68" s="26">
        <v>9</v>
      </c>
      <c r="K68" s="26"/>
    </row>
    <row r="69">
      <c r="B69">
        <v>10</v>
      </c>
      <c r="C69" s="1">
        <f t="shared" si="152"/>
        <v>0.00058837363012797475</v>
      </c>
      <c r="D69">
        <f t="shared" si="153"/>
        <v>0.035302417807678482</v>
      </c>
      <c r="E69" s="1">
        <f t="shared" si="154"/>
        <v>0.0036968605479520073</v>
      </c>
      <c r="G69" s="11">
        <v>6.9557133702073296e-05</v>
      </c>
      <c r="H69" s="28">
        <f t="shared" si="155"/>
        <v>2.5714302341181772e-07</v>
      </c>
      <c r="I69" s="28">
        <f t="shared" si="156"/>
        <v>49463.935202864093</v>
      </c>
      <c r="J69" s="26">
        <v>10</v>
      </c>
      <c r="K69" s="26"/>
    </row>
    <row r="70">
      <c r="B70">
        <v>20</v>
      </c>
      <c r="C70" s="1">
        <f t="shared" si="152"/>
        <v>0.0011767472602559495</v>
      </c>
      <c r="D70">
        <f t="shared" si="153"/>
        <v>0.070604835615356965</v>
      </c>
      <c r="E70" s="1">
        <f t="shared" si="154"/>
        <v>0.0073937210959040146</v>
      </c>
      <c r="G70" s="11">
        <v>5.6252883861814002e-05</v>
      </c>
      <c r="H70" s="28">
        <f t="shared" si="155"/>
        <v>4.1591813411453266e-07</v>
      </c>
      <c r="I70" s="28">
        <f t="shared" si="156"/>
        <v>10000.731967453357</v>
      </c>
      <c r="J70" s="26">
        <v>11</v>
      </c>
      <c r="K70" s="26"/>
    </row>
    <row r="71">
      <c r="B71">
        <v>30</v>
      </c>
      <c r="C71" s="1">
        <f t="shared" si="152"/>
        <v>0.0017651208903839242</v>
      </c>
      <c r="D71">
        <f t="shared" si="153"/>
        <v>0.10590725342303545</v>
      </c>
      <c r="E71" s="1">
        <f t="shared" si="154"/>
        <v>0.011090581643856021</v>
      </c>
      <c r="G71" s="11">
        <v>4.4751285212652201e-05</v>
      </c>
      <c r="H71" s="28">
        <f t="shared" si="155"/>
        <v>4.9631778231840587e-07</v>
      </c>
      <c r="I71" s="28">
        <f t="shared" si="156"/>
        <v>3535.9815484517753</v>
      </c>
      <c r="J71" s="26">
        <v>12</v>
      </c>
      <c r="K71" s="26"/>
    </row>
    <row r="72">
      <c r="B72">
        <v>40</v>
      </c>
      <c r="C72" s="1">
        <f t="shared" si="152"/>
        <v>0.002353494520511899</v>
      </c>
      <c r="D72">
        <f t="shared" si="153"/>
        <v>0.14120967123071393</v>
      </c>
      <c r="E72" s="1">
        <f t="shared" si="154"/>
        <v>0.014787442191808029</v>
      </c>
      <c r="G72" s="11">
        <v>3.49945172624484e-05</v>
      </c>
      <c r="H72" s="28">
        <f t="shared" si="155"/>
        <v>5.174794010486839e-07</v>
      </c>
      <c r="I72" s="28">
        <f t="shared" si="156"/>
        <v>1555.3459816028021</v>
      </c>
      <c r="J72" s="26">
        <v>13</v>
      </c>
      <c r="K72" s="26"/>
    </row>
    <row r="73">
      <c r="B73">
        <v>50</v>
      </c>
      <c r="C73" s="1">
        <f t="shared" si="152"/>
        <v>0.0029418681506398737</v>
      </c>
      <c r="D73">
        <f t="shared" si="153"/>
        <v>0.17651208903839241</v>
      </c>
      <c r="E73" s="1">
        <f t="shared" si="154"/>
        <v>0.018484302739760036</v>
      </c>
      <c r="G73" s="11">
        <v>2.7708651708547499e-05</v>
      </c>
      <c r="H73" s="28">
        <f t="shared" si="155"/>
        <v>5.1217510669136116e-07</v>
      </c>
      <c r="I73" s="28">
        <f t="shared" si="156"/>
        <v>788.17448605100878</v>
      </c>
      <c r="J73" s="26">
        <v>14</v>
      </c>
      <c r="K73" s="26"/>
    </row>
    <row r="74">
      <c r="B74">
        <v>60</v>
      </c>
      <c r="C74" s="1">
        <f t="shared" si="152"/>
        <v>0.0035302417807678483</v>
      </c>
      <c r="D74">
        <f t="shared" si="153"/>
        <v>0.21181450684607089</v>
      </c>
      <c r="E74" s="1">
        <f t="shared" si="154"/>
        <v>0.022181163287712042</v>
      </c>
      <c r="G74" s="11">
        <v>2.2528648536195601e-05</v>
      </c>
      <c r="H74" s="28">
        <f t="shared" si="155"/>
        <v>4.9971163183282948e-07</v>
      </c>
      <c r="I74" s="28">
        <f t="shared" si="156"/>
        <v>445.02009918265327</v>
      </c>
      <c r="J74" s="26">
        <v>15</v>
      </c>
      <c r="K74" s="26"/>
    </row>
    <row r="75">
      <c r="B75">
        <v>70</v>
      </c>
      <c r="C75" s="1">
        <f t="shared" si="152"/>
        <v>0.0041186154108958234</v>
      </c>
      <c r="D75">
        <f t="shared" si="153"/>
        <v>0.2471169246537494</v>
      </c>
      <c r="E75" s="1">
        <f t="shared" si="154"/>
        <v>0.025878023835664052</v>
      </c>
      <c r="G75" s="11">
        <v>1.9721701533114501e-05</v>
      </c>
      <c r="H75" s="28">
        <f t="shared" si="155"/>
        <v>5.1035866235378935e-07</v>
      </c>
      <c r="I75" s="28">
        <f t="shared" si="156"/>
        <v>286.21691022523004</v>
      </c>
      <c r="J75" s="26">
        <v>16</v>
      </c>
      <c r="K75" s="26"/>
    </row>
    <row r="76">
      <c r="B76">
        <v>80</v>
      </c>
      <c r="C76" s="1">
        <f t="shared" si="152"/>
        <v>0.004706989041023798</v>
      </c>
      <c r="D76">
        <f t="shared" si="153"/>
        <v>0.28241934246142786</v>
      </c>
      <c r="E76" s="1">
        <f t="shared" si="154"/>
        <v>0.029574884383616058</v>
      </c>
      <c r="G76" s="11">
        <v>1.9301058187771899e-05</v>
      </c>
      <c r="H76" s="28">
        <f t="shared" si="155"/>
        <v>5.7082656438479999e-07</v>
      </c>
      <c r="I76" s="28">
        <f t="shared" si="156"/>
        <v>214.46090446035589</v>
      </c>
      <c r="J76" s="26">
        <v>17</v>
      </c>
      <c r="K76" s="26"/>
    </row>
    <row r="77">
      <c r="B77">
        <v>90</v>
      </c>
      <c r="C77" s="1">
        <f t="shared" si="152"/>
        <v>0.0052953626711517727</v>
      </c>
      <c r="D77">
        <f t="shared" si="153"/>
        <v>0.31772176026910637</v>
      </c>
      <c r="E77" s="1">
        <f t="shared" si="154"/>
        <v>0.033271744931568065</v>
      </c>
      <c r="G77" s="11">
        <v>2.11348812651901e-05</v>
      </c>
      <c r="H77" s="28">
        <f t="shared" si="155"/>
        <v>7.0319437861438152e-07</v>
      </c>
      <c r="I77" s="28">
        <f t="shared" si="156"/>
        <v>185.55035117939343</v>
      </c>
      <c r="J77" s="26">
        <v>18</v>
      </c>
      <c r="K77" s="26"/>
    </row>
    <row r="78">
      <c r="B78">
        <v>100</v>
      </c>
      <c r="C78" s="1">
        <f t="shared" si="152"/>
        <v>0.0058837363012797473</v>
      </c>
      <c r="D78">
        <f t="shared" si="153"/>
        <v>0.35302417807678482</v>
      </c>
      <c r="E78" s="1">
        <f t="shared" si="154"/>
        <v>0.036968605479520071</v>
      </c>
      <c r="G78" s="11">
        <v>2.5099708549749399e-05</v>
      </c>
      <c r="H78" s="28">
        <f t="shared" si="155"/>
        <v>9.2790122302662238e-07</v>
      </c>
      <c r="I78" s="28">
        <f t="shared" si="156"/>
        <v>178.49073002825185</v>
      </c>
      <c r="J78" s="26">
        <v>19</v>
      </c>
      <c r="K78" s="26"/>
    </row>
    <row r="79">
      <c r="B79">
        <v>200</v>
      </c>
      <c r="C79" s="1">
        <f t="shared" si="152"/>
        <v>0.011767472602559495</v>
      </c>
      <c r="D79">
        <f t="shared" si="153"/>
        <v>0.70604835615356965</v>
      </c>
      <c r="E79" s="1">
        <f t="shared" si="154"/>
        <v>0.073937210959040142</v>
      </c>
      <c r="G79" s="11">
        <v>0.000114772921093952</v>
      </c>
      <c r="H79" s="28">
        <f t="shared" si="155"/>
        <v>8.485989679308797e-06</v>
      </c>
      <c r="I79" s="28">
        <f t="shared" si="156"/>
        <v>204.04522260617017</v>
      </c>
      <c r="J79" s="26">
        <v>20</v>
      </c>
      <c r="K79" s="26"/>
    </row>
    <row r="80">
      <c r="B80">
        <v>300</v>
      </c>
      <c r="C80" s="1">
        <f t="shared" si="152"/>
        <v>0.017651208903839245</v>
      </c>
      <c r="D80">
        <f t="shared" si="153"/>
        <v>1.0590725342303546</v>
      </c>
      <c r="E80" s="1">
        <f t="shared" si="154"/>
        <v>0.11090581643856023</v>
      </c>
      <c r="G80" s="11">
        <v>0.00013087474358112301</v>
      </c>
      <c r="H80" s="28">
        <f t="shared" si="155"/>
        <v>1.4514770288051667e-05</v>
      </c>
      <c r="I80" s="28">
        <f t="shared" si="156"/>
        <v>103.40947221117405</v>
      </c>
      <c r="J80" s="26">
        <v>21</v>
      </c>
      <c r="K80" s="26"/>
    </row>
    <row r="81">
      <c r="B81">
        <v>400</v>
      </c>
      <c r="C81" s="1">
        <f t="shared" si="152"/>
        <v>0.023534945205118989</v>
      </c>
      <c r="D81">
        <f t="shared" si="153"/>
        <v>1.4120967123071393</v>
      </c>
      <c r="E81" s="1">
        <f t="shared" si="154"/>
        <v>0.14787442191808028</v>
      </c>
      <c r="G81" s="11">
        <v>0.000108382095591849</v>
      </c>
      <c r="H81" s="28">
        <f t="shared" si="155"/>
        <v>1.6026939731914791e-05</v>
      </c>
      <c r="I81" s="28">
        <f t="shared" si="156"/>
        <v>48.170876481088797</v>
      </c>
      <c r="J81" s="26">
        <v>22</v>
      </c>
      <c r="K81" s="26"/>
    </row>
    <row r="82">
      <c r="B82">
        <v>500</v>
      </c>
      <c r="C82" s="1">
        <f t="shared" si="152"/>
        <v>0.029418681506398738</v>
      </c>
      <c r="D82">
        <f t="shared" si="153"/>
        <v>1.7651208903839242</v>
      </c>
      <c r="E82" s="1">
        <f t="shared" si="154"/>
        <v>0.18484302739760036</v>
      </c>
      <c r="G82" s="11">
        <v>0.000136488276324257</v>
      </c>
      <c r="H82" s="28">
        <f t="shared" si="155"/>
        <v>2.5228906200055885e-05</v>
      </c>
      <c r="I82" s="28">
        <f t="shared" si="156"/>
        <v>38.824183210139502</v>
      </c>
      <c r="J82" s="26">
        <v>23</v>
      </c>
      <c r="K82" s="26"/>
    </row>
    <row r="83">
      <c r="B83">
        <v>600</v>
      </c>
      <c r="C83" s="1">
        <f t="shared" si="152"/>
        <v>0.035302417807678489</v>
      </c>
      <c r="D83">
        <f t="shared" si="153"/>
        <v>2.1181450684607093</v>
      </c>
      <c r="E83" s="1">
        <f t="shared" si="154"/>
        <v>0.22181163287712047</v>
      </c>
      <c r="G83" s="11">
        <v>0.00013724730325262601</v>
      </c>
      <c r="H83" s="28">
        <f t="shared" si="155"/>
        <v>3.0443048442446302e-05</v>
      </c>
      <c r="I83" s="28">
        <f t="shared" si="156"/>
        <v>27.111172873021999</v>
      </c>
      <c r="J83" s="26">
        <v>24</v>
      </c>
      <c r="K83" s="26"/>
    </row>
    <row r="84">
      <c r="B84">
        <v>700</v>
      </c>
      <c r="C84" s="1">
        <f t="shared" si="152"/>
        <v>0.041186154108958227</v>
      </c>
      <c r="D84">
        <f t="shared" si="153"/>
        <v>2.4711692465374937</v>
      </c>
      <c r="E84" s="1">
        <f t="shared" si="154"/>
        <v>0.25878023835664049</v>
      </c>
      <c r="G84" s="11">
        <v>0.00013125927350346399</v>
      </c>
      <c r="H84" s="28">
        <f t="shared" si="155"/>
        <v>3.3967306083745875e-05</v>
      </c>
      <c r="I84" s="28">
        <f t="shared" si="156"/>
        <v>19.049382548198896</v>
      </c>
      <c r="J84" s="26">
        <v>25</v>
      </c>
      <c r="K84" s="26"/>
    </row>
    <row r="85">
      <c r="B85">
        <v>800</v>
      </c>
      <c r="C85" s="1">
        <f t="shared" si="152"/>
        <v>0.047069890410237979</v>
      </c>
      <c r="D85">
        <f t="shared" si="153"/>
        <v>2.8241934246142786</v>
      </c>
      <c r="E85" s="1">
        <f t="shared" si="154"/>
        <v>0.29574884383616057</v>
      </c>
      <c r="G85" s="11">
        <v>0.00015206895101449401</v>
      </c>
      <c r="H85" s="28">
        <f t="shared" si="155"/>
        <v>4.497421644591434e-05</v>
      </c>
      <c r="I85" s="28">
        <f t="shared" si="156"/>
        <v>16.8969206028132</v>
      </c>
      <c r="J85" s="26">
        <v>26</v>
      </c>
      <c r="K85" s="26"/>
    </row>
    <row r="86">
      <c r="B86">
        <v>900</v>
      </c>
      <c r="C86" s="1">
        <f t="shared" si="152"/>
        <v>0.05295362671151773</v>
      </c>
      <c r="D86">
        <f t="shared" si="153"/>
        <v>3.1772176026910639</v>
      </c>
      <c r="E86" s="1">
        <f t="shared" si="154"/>
        <v>0.33271744931568065</v>
      </c>
      <c r="G86" s="11">
        <v>0.00015311041871012601</v>
      </c>
      <c r="H86" s="28">
        <f t="shared" si="155"/>
        <v>5.0942507976888995e-05</v>
      </c>
      <c r="I86" s="28">
        <f t="shared" si="156"/>
        <v>13.442087326830462</v>
      </c>
      <c r="J86" s="26">
        <v>27</v>
      </c>
      <c r="K86" s="26"/>
    </row>
    <row r="87">
      <c r="B87">
        <v>1000</v>
      </c>
      <c r="C87" s="1">
        <f t="shared" si="152"/>
        <v>0.058837363012797475</v>
      </c>
      <c r="D87">
        <f t="shared" si="153"/>
        <v>3.5302417807678483</v>
      </c>
      <c r="E87" s="1">
        <f t="shared" si="154"/>
        <v>0.36968605479520072</v>
      </c>
      <c r="G87" s="11">
        <v>0.00016130949843269499</v>
      </c>
      <c r="H87" s="28">
        <f t="shared" si="155"/>
        <v>5.9633872076575622e-05</v>
      </c>
      <c r="I87" s="28">
        <f t="shared" si="156"/>
        <v>11.471149188316108</v>
      </c>
      <c r="J87" s="26">
        <v>28</v>
      </c>
      <c r="K87" s="26"/>
    </row>
    <row r="88">
      <c r="B88">
        <v>2000</v>
      </c>
      <c r="C88" s="1">
        <f t="shared" si="152"/>
        <v>0.11767472602559495</v>
      </c>
      <c r="D88">
        <f t="shared" si="153"/>
        <v>7.0604835615356967</v>
      </c>
      <c r="E88" s="1">
        <f t="shared" si="154"/>
        <v>0.73937210959040145</v>
      </c>
      <c r="G88" s="11">
        <v>0.00025240922781894003</v>
      </c>
      <c r="H88" s="28">
        <f t="shared" si="155"/>
        <v>0.00018662434325257394</v>
      </c>
      <c r="I88" s="28">
        <f t="shared" si="156"/>
        <v>4.4873735535586281</v>
      </c>
      <c r="J88" s="26">
        <v>29</v>
      </c>
      <c r="K88" s="26"/>
    </row>
    <row r="89">
      <c r="B89">
        <v>3000</v>
      </c>
      <c r="C89" s="1">
        <f t="shared" si="152"/>
        <v>0.17651208903839244</v>
      </c>
      <c r="D89" s="29">
        <f t="shared" si="153"/>
        <v>10.590725342303546</v>
      </c>
      <c r="E89" s="1">
        <f t="shared" si="154"/>
        <v>1.1090581643856023</v>
      </c>
      <c r="G89" s="11">
        <v>0.00039142509499999999</v>
      </c>
      <c r="H89" s="1">
        <f t="shared" si="155"/>
        <v>0.00043411319735516001</v>
      </c>
      <c r="I89" s="1">
        <f t="shared" si="156"/>
        <v>3.0928093057977128</v>
      </c>
      <c r="J89" s="26">
        <v>30</v>
      </c>
    </row>
    <row r="90">
      <c r="B90">
        <v>4000</v>
      </c>
      <c r="C90" s="1">
        <f t="shared" si="152"/>
        <v>0.2353494520511899</v>
      </c>
      <c r="D90" s="29">
        <f t="shared" si="153"/>
        <v>14.120967123071393</v>
      </c>
      <c r="E90" s="1">
        <f t="shared" si="154"/>
        <v>1.4787442191808029</v>
      </c>
      <c r="G90" s="11">
        <v>0.00062436337699999997</v>
      </c>
      <c r="H90" s="1">
        <f t="shared" si="155"/>
        <v>0.00092327373440695426</v>
      </c>
      <c r="I90" s="1">
        <f t="shared" si="156"/>
        <v>2.7750091884221124</v>
      </c>
      <c r="J90" s="26">
        <v>31</v>
      </c>
    </row>
    <row r="91">
      <c r="B91">
        <v>5000</v>
      </c>
      <c r="C91" s="1">
        <f t="shared" si="152"/>
        <v>0.29418681506398742</v>
      </c>
      <c r="D91" s="29">
        <f t="shared" si="153"/>
        <v>17.651208903839244</v>
      </c>
      <c r="E91" s="1">
        <f t="shared" si="154"/>
        <v>1.8484302739760039</v>
      </c>
      <c r="G91" s="11">
        <v>0.000908212553</v>
      </c>
      <c r="H91" s="1">
        <f t="shared" si="155"/>
        <v>0.0016787675781702359</v>
      </c>
      <c r="I91" s="1">
        <f t="shared" si="156"/>
        <v>2.5834167960075507</v>
      </c>
      <c r="J91" s="26">
        <v>32</v>
      </c>
    </row>
    <row r="92">
      <c r="B92">
        <v>6000</v>
      </c>
      <c r="C92" s="1">
        <f t="shared" si="152"/>
        <v>0.35302417807678488</v>
      </c>
      <c r="D92" s="29">
        <f t="shared" si="153"/>
        <v>21.181450684607093</v>
      </c>
      <c r="E92" s="1">
        <f t="shared" si="154"/>
        <v>2.2181163287712047</v>
      </c>
      <c r="G92" s="11">
        <v>0.0012215181299999999</v>
      </c>
      <c r="H92" s="1">
        <f t="shared" si="155"/>
        <v>0.0027094693100430671</v>
      </c>
      <c r="I92" s="1">
        <f t="shared" si="156"/>
        <v>2.4129282255552753</v>
      </c>
      <c r="J92" s="26">
        <v>33</v>
      </c>
    </row>
    <row r="93">
      <c r="B93">
        <v>7000</v>
      </c>
      <c r="C93" s="1">
        <f t="shared" si="152"/>
        <v>0.41186154108958234</v>
      </c>
      <c r="D93" s="29">
        <f t="shared" si="153"/>
        <v>24.711692465374941</v>
      </c>
      <c r="E93" s="1">
        <f t="shared" si="154"/>
        <v>2.5878023835664052</v>
      </c>
      <c r="G93" s="11">
        <v>0.0016094292099999999</v>
      </c>
      <c r="H93" s="1">
        <f t="shared" si="155"/>
        <v>0.0041648847458193965</v>
      </c>
      <c r="I93" s="1">
        <f t="shared" si="156"/>
        <v>2.3357307935066722</v>
      </c>
      <c r="J93" s="26">
        <v>34</v>
      </c>
    </row>
    <row r="94">
      <c r="B94">
        <v>8000</v>
      </c>
      <c r="C94" s="1">
        <f t="shared" si="152"/>
        <v>0.4706989041023798</v>
      </c>
      <c r="D94" s="29">
        <f t="shared" si="153"/>
        <v>28.241934246142787</v>
      </c>
      <c r="E94" s="1">
        <f t="shared" si="154"/>
        <v>2.9574884383616058</v>
      </c>
      <c r="G94" s="11">
        <v>0.0020583173899999998</v>
      </c>
      <c r="H94" s="1">
        <f t="shared" si="155"/>
        <v>0.0060874498834036358</v>
      </c>
      <c r="I94" s="1">
        <f t="shared" si="156"/>
        <v>2.2870694696187392</v>
      </c>
      <c r="J94" s="26">
        <v>35</v>
      </c>
    </row>
    <row r="95">
      <c r="B95">
        <v>9000</v>
      </c>
      <c r="C95" s="1">
        <f t="shared" si="152"/>
        <v>0.52953626711517732</v>
      </c>
      <c r="D95" s="29">
        <f t="shared" si="153"/>
        <v>31.772176026910639</v>
      </c>
      <c r="E95" s="1">
        <f t="shared" si="154"/>
        <v>3.3271744931568068</v>
      </c>
      <c r="G95" s="11">
        <v>0.00258843642</v>
      </c>
      <c r="H95" s="1">
        <f t="shared" si="155"/>
        <v>0.0086121796337821199</v>
      </c>
      <c r="I95" s="1">
        <f t="shared" si="156"/>
        <v>2.272476862822876</v>
      </c>
      <c r="J95" s="26">
        <v>36</v>
      </c>
    </row>
    <row r="96">
      <c r="B96">
        <v>10000</v>
      </c>
      <c r="C96" s="1">
        <f t="shared" si="152"/>
        <v>0.58837363012797483</v>
      </c>
      <c r="D96" s="29">
        <f t="shared" si="153"/>
        <v>35.302417807678488</v>
      </c>
      <c r="E96" s="1">
        <f t="shared" si="154"/>
        <v>3.6968605479520078</v>
      </c>
      <c r="G96" s="11">
        <v>0.0031107211700000001</v>
      </c>
      <c r="H96" s="1">
        <f t="shared" si="155"/>
        <v>0.011499902369052111</v>
      </c>
      <c r="I96" s="1">
        <f t="shared" si="156"/>
        <v>2.2121168915054237</v>
      </c>
      <c r="J96" s="26">
        <v>37</v>
      </c>
    </row>
    <row r="97">
      <c r="B97">
        <v>20000</v>
      </c>
      <c r="C97" s="1">
        <f t="shared" si="152"/>
        <v>1.1767472602559497</v>
      </c>
      <c r="D97" s="29">
        <f t="shared" si="153"/>
        <v>70.604835615356976</v>
      </c>
      <c r="E97" s="1">
        <f t="shared" si="154"/>
        <v>7.3937210959040156</v>
      </c>
      <c r="G97" s="11">
        <v>0.011692956799999999</v>
      </c>
      <c r="H97" s="1">
        <f t="shared" si="155"/>
        <v>0.086454461365654309</v>
      </c>
      <c r="I97" s="1">
        <f t="shared" si="156"/>
        <v>2.0787934561909971</v>
      </c>
      <c r="J97" s="26">
        <v>38</v>
      </c>
    </row>
    <row r="98">
      <c r="B98">
        <v>30000</v>
      </c>
      <c r="C98" s="1">
        <f t="shared" si="152"/>
        <v>1.7651208903839242</v>
      </c>
      <c r="D98" s="29">
        <f t="shared" si="153"/>
        <v>105.90725342303546</v>
      </c>
      <c r="E98" s="1">
        <f t="shared" si="154"/>
        <v>11.090581643856021</v>
      </c>
      <c r="G98" s="11">
        <v>0.025826550100000002</v>
      </c>
      <c r="H98" s="1">
        <f t="shared" si="155"/>
        <v>0.2864314624631879</v>
      </c>
      <c r="I98" s="1">
        <f t="shared" si="156"/>
        <v>2.0406610487232779</v>
      </c>
      <c r="J98" s="26">
        <v>39</v>
      </c>
    </row>
    <row r="99">
      <c r="B99">
        <v>40000</v>
      </c>
      <c r="C99" s="1">
        <f t="shared" si="152"/>
        <v>2.3534945205118993</v>
      </c>
      <c r="D99" s="29">
        <f t="shared" si="153"/>
        <v>141.20967123071395</v>
      </c>
      <c r="E99" s="1">
        <f t="shared" si="154"/>
        <v>14.787442191808031</v>
      </c>
      <c r="G99" s="11">
        <v>0.046064073499999997</v>
      </c>
      <c r="H99" s="1">
        <f t="shared" si="155"/>
        <v>0.68116982400044623</v>
      </c>
      <c r="I99" s="1">
        <f t="shared" si="156"/>
        <v>2.0473370464624723</v>
      </c>
      <c r="J99" s="26">
        <v>40</v>
      </c>
    </row>
    <row r="100">
      <c r="B100">
        <v>50000</v>
      </c>
      <c r="C100" s="1">
        <f t="shared" si="152"/>
        <v>2.9418681506398738</v>
      </c>
      <c r="D100" s="29">
        <f t="shared" si="153"/>
        <v>176.51208903839242</v>
      </c>
      <c r="E100" s="1">
        <f t="shared" si="154"/>
        <v>18.484302739760036</v>
      </c>
      <c r="G100" s="11">
        <v>0.075225933300000006</v>
      </c>
      <c r="H100" s="1">
        <f t="shared" si="155"/>
        <v>1.3904989249981958</v>
      </c>
      <c r="I100" s="1">
        <f t="shared" si="156"/>
        <v>2.1398067989769767</v>
      </c>
      <c r="J100" s="26">
        <v>41</v>
      </c>
    </row>
    <row r="101">
      <c r="B101">
        <v>60000</v>
      </c>
      <c r="C101" s="1">
        <f t="shared" si="152"/>
        <v>3.5302417807678483</v>
      </c>
      <c r="D101" s="29">
        <f t="shared" si="153"/>
        <v>211.81450684607091</v>
      </c>
      <c r="E101" s="1">
        <f t="shared" si="154"/>
        <v>22.181163287712042</v>
      </c>
      <c r="G101" s="11">
        <v>0.103991046</v>
      </c>
      <c r="H101" s="1">
        <f t="shared" si="155"/>
        <v>2.3066423717859745</v>
      </c>
      <c r="I101" s="1">
        <f t="shared" si="156"/>
        <v>2.0541891596681996</v>
      </c>
      <c r="J101" s="26">
        <v>42</v>
      </c>
    </row>
    <row r="102">
      <c r="B102">
        <v>70000</v>
      </c>
      <c r="C102" s="1">
        <f t="shared" si="152"/>
        <v>4.1186154108958233</v>
      </c>
      <c r="D102" s="29">
        <f t="shared" si="153"/>
        <v>247.11692465374941</v>
      </c>
      <c r="E102" s="1">
        <f t="shared" si="154"/>
        <v>25.878023835664052</v>
      </c>
      <c r="G102" s="11">
        <v>0.14273656200000001</v>
      </c>
      <c r="H102" s="1">
        <f t="shared" si="155"/>
        <v>3.6937401536567402</v>
      </c>
      <c r="I102" s="1">
        <f t="shared" si="156"/>
        <v>2.0715057310453213</v>
      </c>
      <c r="J102" s="26">
        <v>43</v>
      </c>
    </row>
    <row r="103">
      <c r="B103">
        <v>80000</v>
      </c>
      <c r="C103" s="1">
        <f t="shared" si="152"/>
        <v>4.7069890410237987</v>
      </c>
      <c r="D103" s="29">
        <f t="shared" si="153"/>
        <v>282.4193424614279</v>
      </c>
      <c r="E103" s="1">
        <f t="shared" si="154"/>
        <v>29.574884383616062</v>
      </c>
      <c r="G103" s="11">
        <v>0.19084453200000001</v>
      </c>
      <c r="H103" s="1">
        <f t="shared" si="155"/>
        <v>5.6442049691453162</v>
      </c>
      <c r="I103" s="1">
        <f t="shared" si="156"/>
        <v>2.1205412960188634</v>
      </c>
      <c r="J103" s="26">
        <v>44</v>
      </c>
    </row>
    <row r="104">
      <c r="B104">
        <v>90000</v>
      </c>
      <c r="C104" s="1">
        <f t="shared" si="152"/>
        <v>5.2953626711517723</v>
      </c>
      <c r="D104" s="29">
        <f t="shared" si="153"/>
        <v>317.72176026910631</v>
      </c>
      <c r="E104" s="1">
        <f t="shared" si="154"/>
        <v>33.271744931568065</v>
      </c>
      <c r="G104" s="11">
        <v>0.23120170000000001</v>
      </c>
      <c r="H104" s="1">
        <f t="shared" si="155"/>
        <v>7.6924839901449209</v>
      </c>
      <c r="I104" s="1">
        <f t="shared" si="156"/>
        <v>2.0297987999076139</v>
      </c>
      <c r="J104" s="26">
        <v>45</v>
      </c>
    </row>
    <row r="105">
      <c r="B105">
        <v>100000</v>
      </c>
      <c r="C105" s="1">
        <f t="shared" si="152"/>
        <v>5.8837363012797477</v>
      </c>
      <c r="D105" s="29">
        <f t="shared" si="153"/>
        <v>353.02417807678484</v>
      </c>
      <c r="E105" s="1">
        <f t="shared" si="154"/>
        <v>36.968605479520072</v>
      </c>
      <c r="G105" s="11">
        <v>0.28793476299999998</v>
      </c>
      <c r="H105" s="1">
        <f t="shared" si="155"/>
        <v>10.644546657186112</v>
      </c>
      <c r="I105" s="1">
        <f t="shared" si="156"/>
        <v>2.0475809887001573</v>
      </c>
      <c r="J105" s="26">
        <v>46</v>
      </c>
    </row>
    <row r="106">
      <c r="B106">
        <v>200000</v>
      </c>
      <c r="C106" s="1">
        <f t="shared" si="152"/>
        <v>11.767472602559495</v>
      </c>
      <c r="D106">
        <f t="shared" si="153"/>
        <v>706.04835615356967</v>
      </c>
      <c r="E106" s="1">
        <f t="shared" si="154"/>
        <v>73.937210959040144</v>
      </c>
      <c r="G106" s="11">
        <v>1.36020747</v>
      </c>
      <c r="H106" s="1">
        <f t="shared" si="155"/>
        <v>100.56994665745226</v>
      </c>
      <c r="I106" s="1">
        <f t="shared" si="156"/>
        <v>2.418199635953596</v>
      </c>
      <c r="J106" s="26">
        <v>47</v>
      </c>
    </row>
    <row r="107">
      <c r="B107">
        <v>300000</v>
      </c>
      <c r="C107" s="1">
        <f t="shared" si="152"/>
        <v>17.65120890383924</v>
      </c>
      <c r="D107">
        <f t="shared" si="153"/>
        <v>1059.0725342303544</v>
      </c>
      <c r="E107" s="1">
        <f t="shared" si="154"/>
        <v>110.90581643856021</v>
      </c>
      <c r="G107" s="11">
        <v>3.0366587100000002</v>
      </c>
      <c r="H107" s="1">
        <f t="shared" si="155"/>
        <v>336.78311347781505</v>
      </c>
      <c r="I107" s="1">
        <f t="shared" si="156"/>
        <v>2.3993878871817564</v>
      </c>
      <c r="J107" s="26">
        <v>48</v>
      </c>
    </row>
    <row r="108">
      <c r="B108">
        <v>400000</v>
      </c>
      <c r="C108" s="1">
        <f t="shared" si="152"/>
        <v>23.534945205118991</v>
      </c>
      <c r="D108">
        <f t="shared" si="153"/>
        <v>1412.0967123071393</v>
      </c>
      <c r="E108" s="1">
        <f t="shared" si="154"/>
        <v>147.87442191808029</v>
      </c>
      <c r="G108" s="11">
        <v>5.4171418999999998</v>
      </c>
      <c r="H108" s="1">
        <f t="shared" si="155"/>
        <v>801.05672691071106</v>
      </c>
      <c r="I108" s="1">
        <f t="shared" si="156"/>
        <v>2.4076714139955744</v>
      </c>
      <c r="J108" s="26">
        <v>49</v>
      </c>
    </row>
    <row r="109">
      <c r="B109">
        <v>500000</v>
      </c>
      <c r="C109" s="1">
        <f t="shared" si="152"/>
        <v>29.418681506398737</v>
      </c>
      <c r="D109">
        <f t="shared" si="153"/>
        <v>1765.1208903839242</v>
      </c>
      <c r="E109" s="1">
        <f t="shared" si="154"/>
        <v>184.84302739760037</v>
      </c>
      <c r="G109" s="11">
        <v>8.1092793000000007</v>
      </c>
      <c r="H109" s="1">
        <f t="shared" si="155"/>
        <v>1498.9437358246937</v>
      </c>
      <c r="I109" s="1">
        <f t="shared" si="156"/>
        <v>2.306690022939637</v>
      </c>
      <c r="J109" s="26">
        <v>50</v>
      </c>
    </row>
    <row r="110">
      <c r="B110">
        <v>600000</v>
      </c>
      <c r="C110" s="1">
        <f t="shared" si="152"/>
        <v>35.302417807678481</v>
      </c>
      <c r="D110">
        <f t="shared" si="153"/>
        <v>2118.1450684607089</v>
      </c>
      <c r="E110" s="1">
        <f t="shared" si="154"/>
        <v>221.81163287712042</v>
      </c>
      <c r="G110" s="11">
        <v>11.8146404</v>
      </c>
      <c r="H110" s="1">
        <f t="shared" si="155"/>
        <v>2620.6246789799952</v>
      </c>
      <c r="I110" s="1">
        <f t="shared" si="156"/>
        <v>2.3338073005879725</v>
      </c>
      <c r="J110" s="26">
        <v>51</v>
      </c>
    </row>
    <row r="111">
      <c r="B111">
        <v>700000</v>
      </c>
      <c r="C111" s="1">
        <f t="shared" si="152"/>
        <v>41.186154108958235</v>
      </c>
      <c r="D111">
        <f t="shared" si="153"/>
        <v>2471.169246537494</v>
      </c>
      <c r="E111" s="1">
        <f t="shared" si="154"/>
        <v>258.7802383566405</v>
      </c>
      <c r="G111" s="11">
        <v>15.9095122</v>
      </c>
      <c r="H111" s="1">
        <f t="shared" si="155"/>
        <v>4117.0673592538797</v>
      </c>
      <c r="I111" s="1">
        <f t="shared" si="156"/>
        <v>2.3089140748980244</v>
      </c>
      <c r="J111" s="26">
        <v>52</v>
      </c>
    </row>
    <row r="112">
      <c r="B112">
        <v>800000</v>
      </c>
      <c r="C112" s="1">
        <f t="shared" si="152"/>
        <v>47.069890410237981</v>
      </c>
      <c r="D112">
        <f t="shared" si="153"/>
        <v>2824.1934246142787</v>
      </c>
      <c r="E112" s="1">
        <f t="shared" si="154"/>
        <v>295.74884383616057</v>
      </c>
      <c r="G112" s="11">
        <v>21.068619600000002</v>
      </c>
      <c r="H112" s="1">
        <f t="shared" si="155"/>
        <v>6231.0198879238724</v>
      </c>
      <c r="I112" s="1">
        <f t="shared" si="156"/>
        <v>2.3410090634355951</v>
      </c>
      <c r="J112" s="26">
        <v>53</v>
      </c>
    </row>
    <row r="113">
      <c r="B113">
        <v>900000</v>
      </c>
      <c r="C113" s="1">
        <f t="shared" si="152"/>
        <v>52.953626711517728</v>
      </c>
      <c r="D113">
        <f t="shared" si="153"/>
        <v>3177.2176026910638</v>
      </c>
      <c r="E113" s="1">
        <f t="shared" si="154"/>
        <v>332.71744931568065</v>
      </c>
      <c r="G113" s="11">
        <v>26.210303</v>
      </c>
      <c r="H113" s="1">
        <f t="shared" si="155"/>
        <v>8720.6251599511324</v>
      </c>
      <c r="I113" s="1">
        <f t="shared" si="156"/>
        <v>2.3010921448507906</v>
      </c>
      <c r="J113" s="26">
        <v>54</v>
      </c>
    </row>
    <row r="114">
      <c r="B114">
        <v>1000000</v>
      </c>
      <c r="C114" s="1">
        <f t="shared" si="152"/>
        <v>58.837363012797475</v>
      </c>
      <c r="D114">
        <f t="shared" si="153"/>
        <v>3530.2417807678485</v>
      </c>
      <c r="E114" s="1">
        <f t="shared" si="154"/>
        <v>369.68605479520073</v>
      </c>
      <c r="G114" s="11">
        <v>33.022884500000004</v>
      </c>
      <c r="H114" s="1">
        <f t="shared" si="155"/>
        <v>12208.099888762586</v>
      </c>
      <c r="I114" s="1">
        <f t="shared" si="156"/>
        <v>2.3483454998534206</v>
      </c>
      <c r="J114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4" zoomScale="85" workbookViewId="0">
      <selection activeCell="B63" activeCellId="0" sqref="B63:I118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0.12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A10">
        <v>1</v>
      </c>
      <c r="B10">
        <v>1.03</v>
      </c>
      <c r="C10">
        <v>0.187</v>
      </c>
      <c r="D10">
        <v>0.19900000000000001</v>
      </c>
      <c r="E10">
        <v>50.5</v>
      </c>
      <c r="G10">
        <f t="shared" ref="G10:G37" si="157">E10/60</f>
        <v>0.84166666666666667</v>
      </c>
      <c r="H10">
        <f t="shared" ref="H10:H37" si="158">2*PI()*G10</f>
        <v>5.2883476335428181</v>
      </c>
      <c r="I10">
        <f t="shared" ref="I10:I37" si="159">$C$2*C10</f>
        <v>0.016792600000000001</v>
      </c>
      <c r="J10">
        <f t="shared" ref="J10:J37" si="160">I10*H10</f>
        <v>0.088805106471031139</v>
      </c>
      <c r="K10">
        <f t="shared" ref="K10:K37" si="161">B10*C10</f>
        <v>0.19261</v>
      </c>
      <c r="L10" s="24">
        <f t="shared" ref="L10:L37" si="162">J10/D10*100</f>
        <v>44.625681643734239</v>
      </c>
      <c r="N10" s="1">
        <f t="shared" ref="N10:N37" si="163">G10*($C$3)^2*$C$4/$C$5</f>
        <v>14139.526932084307</v>
      </c>
      <c r="O10">
        <f t="shared" ref="O10:O37" si="164">D10/(G10^3*$C$3^5*$C$4)</f>
        <v>13.462829095263674</v>
      </c>
      <c r="P10">
        <f t="shared" ref="P10:P37" si="165">K10/(G10^3*$C$3^5*$C$4)</f>
        <v>13.03053021124993</v>
      </c>
      <c r="Q10">
        <f t="shared" ref="Q10:Q37" si="166">J10/(G10^3*$C$3^5*$C$4)</f>
        <v>6.0078792522923941</v>
      </c>
      <c r="S10">
        <f t="shared" ref="S10:S37" si="167">J10*0.7</f>
        <v>0.062163574529721793</v>
      </c>
      <c r="T10">
        <f t="shared" ref="T10:T37" si="168">Q10*0.7</f>
        <v>4.2055154766046758</v>
      </c>
    </row>
    <row r="11">
      <c r="A11">
        <v>1.2</v>
      </c>
      <c r="B11">
        <v>1.2149999999999999</v>
      </c>
      <c r="C11">
        <v>0.2155</v>
      </c>
      <c r="D11">
        <v>0.26700000000000002</v>
      </c>
      <c r="E11">
        <v>59.149999999999999</v>
      </c>
      <c r="G11">
        <f t="shared" si="157"/>
        <v>0.98583333333333334</v>
      </c>
      <c r="H11">
        <f t="shared" si="158"/>
        <v>6.1941735153278756</v>
      </c>
      <c r="I11">
        <f t="shared" si="159"/>
        <v>0.019351900000000002</v>
      </c>
      <c r="J11">
        <f t="shared" si="160"/>
        <v>0.11986902645127352</v>
      </c>
      <c r="K11">
        <f t="shared" si="161"/>
        <v>0.26183249999999997</v>
      </c>
      <c r="L11" s="24">
        <f t="shared" si="162"/>
        <v>44.894766461151129</v>
      </c>
      <c r="N11" s="1">
        <f t="shared" si="163"/>
        <v>16561.445901639345</v>
      </c>
      <c r="O11">
        <f t="shared" si="164"/>
        <v>11.240985951919882</v>
      </c>
      <c r="P11">
        <f t="shared" si="165"/>
        <v>11.0234286676257</v>
      </c>
      <c r="Q11">
        <f t="shared" si="166"/>
        <v>5.046614391045237</v>
      </c>
      <c r="S11">
        <f t="shared" si="167"/>
        <v>0.083908318515891464</v>
      </c>
      <c r="T11">
        <f t="shared" si="168"/>
        <v>3.5326300737316658</v>
      </c>
    </row>
    <row r="12">
      <c r="A12">
        <v>1.3999999999999999</v>
      </c>
      <c r="B12">
        <v>1.4199999999999999</v>
      </c>
      <c r="C12">
        <v>0.2495</v>
      </c>
      <c r="D12">
        <v>0.35499999999999998</v>
      </c>
      <c r="E12">
        <v>68.199999999999989</v>
      </c>
      <c r="G12">
        <f t="shared" si="157"/>
        <v>1.1366666666666665</v>
      </c>
      <c r="H12">
        <f t="shared" si="158"/>
        <v>7.1418872991607953</v>
      </c>
      <c r="I12">
        <f t="shared" si="159"/>
        <v>0.022405100000000001</v>
      </c>
      <c r="J12">
        <f t="shared" si="160"/>
        <v>0.16001469912642755</v>
      </c>
      <c r="K12">
        <f t="shared" si="161"/>
        <v>0.35428999999999999</v>
      </c>
      <c r="L12" s="24">
        <f t="shared" si="162"/>
        <v>45.074563134204944</v>
      </c>
      <c r="N12" s="1">
        <f t="shared" si="163"/>
        <v>19095.361124121773</v>
      </c>
      <c r="O12">
        <f t="shared" si="164"/>
        <v>9.7506287153944591</v>
      </c>
      <c r="P12">
        <f t="shared" si="165"/>
        <v>9.7311274579636695</v>
      </c>
      <c r="Q12">
        <f t="shared" si="166"/>
        <v>4.3950532963023923</v>
      </c>
      <c r="S12">
        <f t="shared" si="167"/>
        <v>0.11201028938849927</v>
      </c>
      <c r="T12">
        <f t="shared" si="168"/>
        <v>3.0765373074116744</v>
      </c>
    </row>
    <row r="13">
      <c r="A13">
        <v>1.6000000000000001</v>
      </c>
      <c r="B13">
        <v>1.5900000000000001</v>
      </c>
      <c r="C13">
        <v>0.28049999999999997</v>
      </c>
      <c r="D13">
        <v>0.44650000000000001</v>
      </c>
      <c r="E13">
        <v>75</v>
      </c>
      <c r="G13">
        <f t="shared" si="157"/>
        <v>1.25</v>
      </c>
      <c r="H13">
        <f t="shared" si="158"/>
        <v>7.8539816339744828</v>
      </c>
      <c r="I13">
        <f t="shared" si="159"/>
        <v>0.0251889</v>
      </c>
      <c r="J13">
        <f t="shared" si="160"/>
        <v>0.19783315798001985</v>
      </c>
      <c r="K13">
        <f t="shared" si="161"/>
        <v>0.44599499999999997</v>
      </c>
      <c r="L13" s="24">
        <f t="shared" si="162"/>
        <v>44.307538181415417</v>
      </c>
      <c r="N13" s="1">
        <f t="shared" si="163"/>
        <v>20999.297423887587</v>
      </c>
      <c r="O13">
        <f t="shared" si="164"/>
        <v>9.2213618371513704</v>
      </c>
      <c r="P13">
        <f t="shared" si="165"/>
        <v>9.2109323013669098</v>
      </c>
      <c r="Q13">
        <f t="shared" si="166"/>
        <v>4.0857584168423138</v>
      </c>
      <c r="S13">
        <f t="shared" si="167"/>
        <v>0.1384832105860139</v>
      </c>
      <c r="T13">
        <f t="shared" si="168"/>
        <v>2.8600308917896196</v>
      </c>
    </row>
    <row r="14">
      <c r="A14">
        <v>1.8</v>
      </c>
      <c r="B14">
        <v>1.8</v>
      </c>
      <c r="C14">
        <v>0.32600000000000001</v>
      </c>
      <c r="D14">
        <v>0.58999999999999997</v>
      </c>
      <c r="E14">
        <v>83.650000000000006</v>
      </c>
      <c r="G14">
        <f t="shared" si="157"/>
        <v>1.3941666666666668</v>
      </c>
      <c r="H14">
        <f t="shared" si="158"/>
        <v>8.7598075157595403</v>
      </c>
      <c r="I14">
        <f t="shared" si="159"/>
        <v>0.029274800000000004</v>
      </c>
      <c r="J14">
        <f t="shared" si="160"/>
        <v>0.25644161306235741</v>
      </c>
      <c r="K14">
        <f t="shared" si="161"/>
        <v>0.58679999999999999</v>
      </c>
      <c r="L14" s="24">
        <f t="shared" si="162"/>
        <v>43.464680180060576</v>
      </c>
      <c r="N14" s="1">
        <f t="shared" si="163"/>
        <v>23421.216393442621</v>
      </c>
      <c r="O14">
        <f t="shared" si="164"/>
        <v>8.7823666921225154</v>
      </c>
      <c r="P14">
        <f t="shared" si="165"/>
        <v>8.7347335168432068</v>
      </c>
      <c r="Q14">
        <f t="shared" si="166"/>
        <v>3.8172275949712171</v>
      </c>
      <c r="S14">
        <f t="shared" si="167"/>
        <v>0.17950912914365016</v>
      </c>
      <c r="T14">
        <f t="shared" si="168"/>
        <v>2.6720593164798516</v>
      </c>
    </row>
    <row r="15">
      <c r="A15">
        <v>2</v>
      </c>
      <c r="B15">
        <v>2.0800000000000001</v>
      </c>
      <c r="C15">
        <v>0.3745</v>
      </c>
      <c r="D15">
        <v>0.77449999999999997</v>
      </c>
      <c r="E15">
        <v>88.5</v>
      </c>
      <c r="G15">
        <f t="shared" si="157"/>
        <v>1.4750000000000001</v>
      </c>
      <c r="H15">
        <f t="shared" si="158"/>
        <v>9.2676983280898906</v>
      </c>
      <c r="I15">
        <f t="shared" si="159"/>
        <v>0.033630100000000003</v>
      </c>
      <c r="J15">
        <f t="shared" si="160"/>
        <v>0.31167362154349587</v>
      </c>
      <c r="K15">
        <f t="shared" si="161"/>
        <v>0.77895999999999999</v>
      </c>
      <c r="L15" s="24">
        <f t="shared" si="162"/>
        <v>40.241913691865186</v>
      </c>
      <c r="N15" s="1">
        <f t="shared" si="163"/>
        <v>24779.170960187355</v>
      </c>
      <c r="O15">
        <f t="shared" si="164"/>
        <v>9.7352924109350774</v>
      </c>
      <c r="P15">
        <f t="shared" si="165"/>
        <v>9.7913536170716444</v>
      </c>
      <c r="Q15">
        <f t="shared" si="166"/>
        <v>3.9176679696591958</v>
      </c>
      <c r="S15">
        <f t="shared" si="167"/>
        <v>0.21817153508044709</v>
      </c>
      <c r="T15">
        <f t="shared" si="168"/>
        <v>2.7423675787614368</v>
      </c>
    </row>
    <row r="16">
      <c r="A16">
        <v>3</v>
      </c>
      <c r="B16">
        <v>3.1000000000000001</v>
      </c>
      <c r="C16">
        <v>0.59949999999999992</v>
      </c>
      <c r="D16">
        <v>1.8525</v>
      </c>
      <c r="E16">
        <v>124.59999999999999</v>
      </c>
      <c r="G16">
        <f t="shared" si="157"/>
        <v>2.0766666666666667</v>
      </c>
      <c r="H16">
        <f t="shared" si="158"/>
        <v>13.048081487909608</v>
      </c>
      <c r="I16">
        <f t="shared" si="159"/>
        <v>0.053835099999999997</v>
      </c>
      <c r="J16">
        <f t="shared" si="160"/>
        <v>0.70244477170976249</v>
      </c>
      <c r="K16">
        <f t="shared" si="161"/>
        <v>1.8584499999999997</v>
      </c>
      <c r="L16" s="24">
        <f t="shared" si="162"/>
        <v>37.918746111188256</v>
      </c>
      <c r="N16" s="1">
        <f t="shared" si="163"/>
        <v>34886.832786885243</v>
      </c>
      <c r="O16">
        <f t="shared" si="164"/>
        <v>8.3437537892604414</v>
      </c>
      <c r="P16">
        <f t="shared" si="165"/>
        <v>8.3705528904998996</v>
      </c>
      <c r="Q16">
        <f t="shared" si="166"/>
        <v>3.1638468154923167</v>
      </c>
      <c r="S16">
        <f t="shared" si="167"/>
        <v>0.49171134019683371</v>
      </c>
      <c r="T16">
        <f t="shared" si="168"/>
        <v>2.2146927708446214</v>
      </c>
    </row>
    <row r="17">
      <c r="A17">
        <v>4</v>
      </c>
      <c r="B17">
        <v>4.0300000000000002</v>
      </c>
      <c r="C17">
        <v>0.82250000000000001</v>
      </c>
      <c r="D17">
        <v>3.3165</v>
      </c>
      <c r="E17">
        <v>150.19999999999999</v>
      </c>
      <c r="G17">
        <f t="shared" si="157"/>
        <v>2.503333333333333</v>
      </c>
      <c r="H17">
        <f t="shared" si="158"/>
        <v>15.728907218972894</v>
      </c>
      <c r="I17">
        <f t="shared" si="159"/>
        <v>0.073860500000000009</v>
      </c>
      <c r="J17">
        <f t="shared" si="160"/>
        <v>1.1617449516469476</v>
      </c>
      <c r="K17">
        <f t="shared" si="161"/>
        <v>3.3146750000000003</v>
      </c>
      <c r="L17" s="24">
        <f t="shared" si="162"/>
        <v>35.029246242935251</v>
      </c>
      <c r="N17" s="1">
        <f t="shared" si="163"/>
        <v>42054.592974238862</v>
      </c>
      <c r="O17">
        <f t="shared" si="164"/>
        <v>8.5276151842671855</v>
      </c>
      <c r="P17">
        <f t="shared" si="165"/>
        <v>8.5229226174915826</v>
      </c>
      <c r="Q17">
        <f t="shared" si="166"/>
        <v>2.9871593215468888</v>
      </c>
      <c r="S17">
        <f t="shared" si="167"/>
        <v>0.81322146615286328</v>
      </c>
      <c r="T17">
        <f t="shared" si="168"/>
        <v>2.0910115250828221</v>
      </c>
    </row>
    <row r="18">
      <c r="A18">
        <v>5</v>
      </c>
      <c r="B18">
        <v>5.0800000000000001</v>
      </c>
      <c r="C18">
        <v>1.107</v>
      </c>
      <c r="D18">
        <v>5.6319999999999997</v>
      </c>
      <c r="E18">
        <v>173.44999999999999</v>
      </c>
      <c r="G18">
        <f t="shared" si="157"/>
        <v>2.8908333333333331</v>
      </c>
      <c r="H18">
        <f t="shared" si="158"/>
        <v>18.163641525504985</v>
      </c>
      <c r="I18">
        <f t="shared" si="159"/>
        <v>0.0994086</v>
      </c>
      <c r="J18">
        <f t="shared" si="160"/>
        <v>1.8056221749523149</v>
      </c>
      <c r="K18">
        <f t="shared" si="161"/>
        <v>5.6235600000000003</v>
      </c>
      <c r="L18" s="24">
        <f t="shared" si="162"/>
        <v>32.06005282230673</v>
      </c>
      <c r="N18" s="1">
        <f t="shared" si="163"/>
        <v>48564.375175644025</v>
      </c>
      <c r="O18">
        <f t="shared" si="164"/>
        <v>9.4036644575984791</v>
      </c>
      <c r="P18">
        <f t="shared" si="165"/>
        <v>9.3895723183900053</v>
      </c>
      <c r="Q18">
        <f t="shared" si="166"/>
        <v>3.0148197923385562</v>
      </c>
      <c r="S18">
        <f t="shared" si="167"/>
        <v>1.2639355224666204</v>
      </c>
      <c r="T18">
        <f t="shared" si="168"/>
        <v>2.1103738546369892</v>
      </c>
    </row>
    <row r="19">
      <c r="A19">
        <v>6</v>
      </c>
      <c r="B19">
        <v>6.1150000000000002</v>
      </c>
      <c r="C19">
        <v>1.335</v>
      </c>
      <c r="D19">
        <v>8.1679999999999993</v>
      </c>
      <c r="E19">
        <v>194.44999999999999</v>
      </c>
      <c r="G19">
        <f t="shared" si="157"/>
        <v>3.2408333333333332</v>
      </c>
      <c r="H19">
        <f t="shared" si="158"/>
        <v>20.362756383017842</v>
      </c>
      <c r="I19">
        <f t="shared" si="159"/>
        <v>0.119883</v>
      </c>
      <c r="J19">
        <f t="shared" si="160"/>
        <v>2.441148323465328</v>
      </c>
      <c r="K19">
        <f t="shared" si="161"/>
        <v>8.1635249999999999</v>
      </c>
      <c r="L19" s="24">
        <f t="shared" si="162"/>
        <v>29.886732657508912</v>
      </c>
      <c r="N19" s="1">
        <f t="shared" si="163"/>
        <v>54444.178454332541</v>
      </c>
      <c r="O19">
        <f t="shared" si="164"/>
        <v>9.6794187178161515</v>
      </c>
      <c r="P19">
        <f t="shared" si="165"/>
        <v>9.674115657242913</v>
      </c>
      <c r="Q19">
        <f t="shared" si="166"/>
        <v>2.8928619949945906</v>
      </c>
      <c r="S19">
        <f t="shared" si="167"/>
        <v>1.7088038264257295</v>
      </c>
      <c r="T19">
        <f t="shared" si="168"/>
        <v>2.0250033964962135</v>
      </c>
    </row>
    <row r="20">
      <c r="A20">
        <v>7</v>
      </c>
      <c r="B20">
        <v>7.0299999999999994</v>
      </c>
      <c r="C20">
        <v>1.5695000000000001</v>
      </c>
      <c r="D20">
        <v>11.025</v>
      </c>
      <c r="E20">
        <v>211.59999999999999</v>
      </c>
      <c r="G20">
        <f t="shared" si="157"/>
        <v>3.5266666666666664</v>
      </c>
      <c r="H20">
        <f t="shared" si="158"/>
        <v>22.158700183320004</v>
      </c>
      <c r="I20">
        <f t="shared" si="159"/>
        <v>0.14094110000000001</v>
      </c>
      <c r="J20">
        <f t="shared" si="160"/>
        <v>3.1230715784073233</v>
      </c>
      <c r="K20">
        <f t="shared" si="161"/>
        <v>11.033585</v>
      </c>
      <c r="L20" s="24">
        <f t="shared" si="162"/>
        <v>28.327179849499529</v>
      </c>
      <c r="N20" s="1">
        <f t="shared" si="163"/>
        <v>59246.017798594832</v>
      </c>
      <c r="O20">
        <f t="shared" si="164"/>
        <v>10.138857021093568</v>
      </c>
      <c r="P20">
        <f t="shared" si="165"/>
        <v>10.146751995018837</v>
      </c>
      <c r="Q20">
        <f t="shared" si="166"/>
        <v>2.8720522630487855</v>
      </c>
      <c r="S20">
        <f t="shared" si="167"/>
        <v>2.186150104885126</v>
      </c>
      <c r="T20">
        <f t="shared" si="168"/>
        <v>2.0104365841341498</v>
      </c>
    </row>
    <row r="21">
      <c r="A21">
        <v>8</v>
      </c>
      <c r="B21">
        <v>8.1099999999999994</v>
      </c>
      <c r="C21">
        <v>1.845</v>
      </c>
      <c r="D21">
        <v>14.965</v>
      </c>
      <c r="E21">
        <v>229.40000000000001</v>
      </c>
      <c r="G21">
        <f t="shared" si="157"/>
        <v>3.8233333333333333</v>
      </c>
      <c r="H21">
        <f t="shared" si="158"/>
        <v>24.022711824449949</v>
      </c>
      <c r="I21">
        <f t="shared" si="159"/>
        <v>0.16568099999999999</v>
      </c>
      <c r="J21">
        <f t="shared" si="160"/>
        <v>3.9801069177866921</v>
      </c>
      <c r="K21">
        <f t="shared" si="161"/>
        <v>14.962949999999999</v>
      </c>
      <c r="L21" s="24">
        <f t="shared" si="162"/>
        <v>26.596103693863633</v>
      </c>
      <c r="N21" s="1">
        <f t="shared" si="163"/>
        <v>64229.851053864157</v>
      </c>
      <c r="O21">
        <f t="shared" si="164"/>
        <v>10.800748937976708</v>
      </c>
      <c r="P21">
        <f t="shared" si="165"/>
        <v>10.799269383327671</v>
      </c>
      <c r="Q21">
        <f t="shared" si="166"/>
        <v>2.8725783872581605</v>
      </c>
      <c r="S21">
        <f t="shared" si="167"/>
        <v>2.7860748424506845</v>
      </c>
      <c r="T21">
        <f t="shared" si="168"/>
        <v>2.0108048710807123</v>
      </c>
    </row>
    <row r="22">
      <c r="A22">
        <v>9</v>
      </c>
      <c r="B22">
        <v>8.9499999999999993</v>
      </c>
      <c r="C22">
        <v>2.0459999999999998</v>
      </c>
      <c r="D22">
        <v>18.314999999999998</v>
      </c>
      <c r="E22">
        <v>241.55000000000001</v>
      </c>
      <c r="G22">
        <f t="shared" si="157"/>
        <v>4.0258333333333338</v>
      </c>
      <c r="H22">
        <f t="shared" si="158"/>
        <v>25.29505684915382</v>
      </c>
      <c r="I22">
        <f t="shared" si="159"/>
        <v>0.1837308</v>
      </c>
      <c r="J22">
        <f t="shared" si="160"/>
        <v>4.6474810309405106</v>
      </c>
      <c r="K22">
        <f t="shared" si="161"/>
        <v>18.311699999999998</v>
      </c>
      <c r="L22" s="24">
        <f t="shared" si="162"/>
        <v>25.375271804206996</v>
      </c>
      <c r="N22" s="1">
        <f t="shared" si="163"/>
        <v>67631.737236533954</v>
      </c>
      <c r="O22">
        <f t="shared" si="164"/>
        <v>11.322522389102442</v>
      </c>
      <c r="P22">
        <f t="shared" si="165"/>
        <v>11.32048229497828</v>
      </c>
      <c r="Q22">
        <f t="shared" si="166"/>
        <v>2.8731208313269363</v>
      </c>
      <c r="S22">
        <f t="shared" si="167"/>
        <v>3.2532367216583573</v>
      </c>
      <c r="T22">
        <f t="shared" si="168"/>
        <v>2.0111845819288554</v>
      </c>
    </row>
    <row r="23">
      <c r="A23">
        <v>10</v>
      </c>
      <c r="B23">
        <v>10.079999999999998</v>
      </c>
      <c r="C23">
        <v>2.29</v>
      </c>
      <c r="D23">
        <v>23.085000000000001</v>
      </c>
      <c r="E23">
        <v>257.89999999999998</v>
      </c>
      <c r="G23">
        <f t="shared" si="157"/>
        <v>4.2983333333333329</v>
      </c>
      <c r="H23">
        <f t="shared" si="158"/>
        <v>27.007224845360252</v>
      </c>
      <c r="I23">
        <f t="shared" si="159"/>
        <v>0.20564200000000002</v>
      </c>
      <c r="J23">
        <f t="shared" si="160"/>
        <v>5.5538197316495737</v>
      </c>
      <c r="K23">
        <f t="shared" si="161"/>
        <v>23.083199999999998</v>
      </c>
      <c r="L23" s="24">
        <f t="shared" si="162"/>
        <v>24.058131824342965</v>
      </c>
      <c r="N23" s="1">
        <f t="shared" si="163"/>
        <v>72209.584074941435</v>
      </c>
      <c r="O23">
        <f t="shared" si="164"/>
        <v>11.725550543658125</v>
      </c>
      <c r="P23">
        <f t="shared" si="165"/>
        <v>11.724636270711251</v>
      </c>
      <c r="Q23">
        <f t="shared" si="166"/>
        <v>2.8209484069232351</v>
      </c>
      <c r="S23">
        <f t="shared" si="167"/>
        <v>3.8876738121547012</v>
      </c>
      <c r="T23">
        <f t="shared" si="168"/>
        <v>1.9746638848462645</v>
      </c>
    </row>
    <row r="24">
      <c r="A24">
        <v>11</v>
      </c>
      <c r="B24">
        <v>11.135</v>
      </c>
      <c r="C24">
        <v>2.5230000000000001</v>
      </c>
      <c r="D24">
        <v>28.105</v>
      </c>
      <c r="E24">
        <v>267.94999999999999</v>
      </c>
      <c r="G24">
        <f t="shared" si="157"/>
        <v>4.4658333333333333</v>
      </c>
      <c r="H24">
        <f t="shared" si="158"/>
        <v>28.059658384312836</v>
      </c>
      <c r="I24">
        <f t="shared" si="159"/>
        <v>0.22656540000000003</v>
      </c>
      <c r="J24">
        <f t="shared" si="160"/>
        <v>6.3573477257051927</v>
      </c>
      <c r="K24">
        <f t="shared" si="161"/>
        <v>28.093605</v>
      </c>
      <c r="L24" s="24">
        <f t="shared" si="162"/>
        <v>22.619988349778307</v>
      </c>
      <c r="N24" s="1">
        <f t="shared" si="163"/>
        <v>75023.489929742384</v>
      </c>
      <c r="O24">
        <f t="shared" si="164"/>
        <v>12.728572368270431</v>
      </c>
      <c r="P24">
        <f t="shared" si="165"/>
        <v>12.723411646614624</v>
      </c>
      <c r="Q24">
        <f t="shared" si="166"/>
        <v>2.879201586795872</v>
      </c>
      <c r="S24">
        <f t="shared" si="167"/>
        <v>4.4501434079936342</v>
      </c>
      <c r="T24">
        <f t="shared" si="168"/>
        <v>2.0154411107571102</v>
      </c>
    </row>
    <row r="25">
      <c r="A25">
        <v>12</v>
      </c>
      <c r="B25">
        <v>12.27</v>
      </c>
      <c r="C25">
        <v>2.7210000000000001</v>
      </c>
      <c r="D25">
        <v>33.405000000000001</v>
      </c>
      <c r="E25">
        <v>280.80000000000001</v>
      </c>
      <c r="G25">
        <f t="shared" si="157"/>
        <v>4.6800000000000006</v>
      </c>
      <c r="H25">
        <f t="shared" si="158"/>
        <v>29.405307237600468</v>
      </c>
      <c r="I25">
        <f t="shared" si="159"/>
        <v>0.24434580000000003</v>
      </c>
      <c r="J25">
        <f t="shared" si="160"/>
        <v>7.1850633212172772</v>
      </c>
      <c r="K25">
        <f t="shared" si="161"/>
        <v>33.386670000000002</v>
      </c>
      <c r="L25" s="24">
        <f t="shared" si="162"/>
        <v>21.508945730331618</v>
      </c>
      <c r="N25" s="1">
        <f t="shared" si="163"/>
        <v>78621.369555035126</v>
      </c>
      <c r="O25">
        <f t="shared" si="164"/>
        <v>13.145513524142606</v>
      </c>
      <c r="P25">
        <f t="shared" si="165"/>
        <v>13.138300314656076</v>
      </c>
      <c r="Q25">
        <f t="shared" si="166"/>
        <v>2.8274613698812363</v>
      </c>
      <c r="S25">
        <f t="shared" si="167"/>
        <v>5.0295443248520941</v>
      </c>
      <c r="T25">
        <f t="shared" si="168"/>
        <v>1.9792229589168653</v>
      </c>
    </row>
    <row r="26">
      <c r="A26">
        <v>13</v>
      </c>
      <c r="B26">
        <v>13.024999999999999</v>
      </c>
      <c r="C26">
        <v>2.8740000000000001</v>
      </c>
      <c r="D26">
        <v>37.435000000000002</v>
      </c>
      <c r="E26">
        <v>288.35000000000002</v>
      </c>
      <c r="G26">
        <f t="shared" si="157"/>
        <v>4.8058333333333341</v>
      </c>
      <c r="H26">
        <f t="shared" si="158"/>
        <v>30.195941388753898</v>
      </c>
      <c r="I26">
        <f t="shared" si="159"/>
        <v>0.25808520000000001</v>
      </c>
      <c r="J26">
        <f t="shared" si="160"/>
        <v>7.7931255725048283</v>
      </c>
      <c r="K26">
        <f t="shared" si="161"/>
        <v>37.43385</v>
      </c>
      <c r="L26" s="24">
        <f t="shared" si="162"/>
        <v>20.817752297328244</v>
      </c>
      <c r="N26" s="1">
        <f t="shared" si="163"/>
        <v>80735.298829039821</v>
      </c>
      <c r="O26">
        <f t="shared" si="164"/>
        <v>13.604273701212744</v>
      </c>
      <c r="P26">
        <f t="shared" si="165"/>
        <v>13.603855779087555</v>
      </c>
      <c r="Q26">
        <f t="shared" si="166"/>
        <v>2.8321040009690379</v>
      </c>
      <c r="S26">
        <f t="shared" si="167"/>
        <v>5.4551879007533799</v>
      </c>
      <c r="T26">
        <f t="shared" si="168"/>
        <v>1.9824728006783263</v>
      </c>
    </row>
    <row r="27">
      <c r="A27">
        <v>14</v>
      </c>
      <c r="B27">
        <v>14.24</v>
      </c>
      <c r="C27">
        <v>3.0335000000000001</v>
      </c>
      <c r="D27">
        <v>43.230000000000004</v>
      </c>
      <c r="E27">
        <v>296.14999999999998</v>
      </c>
      <c r="G27">
        <f t="shared" si="157"/>
        <v>4.9358333333333331</v>
      </c>
      <c r="H27">
        <f t="shared" si="158"/>
        <v>31.012755478687239</v>
      </c>
      <c r="I27">
        <f t="shared" si="159"/>
        <v>0.27240830000000005</v>
      </c>
      <c r="J27">
        <f t="shared" si="160"/>
        <v>8.4481319982648788</v>
      </c>
      <c r="K27">
        <f t="shared" si="161"/>
        <v>43.197040000000001</v>
      </c>
      <c r="L27" s="24">
        <f t="shared" si="162"/>
        <v>19.542290072322182</v>
      </c>
      <c r="N27" s="1">
        <f t="shared" si="163"/>
        <v>82919.225761124108</v>
      </c>
      <c r="O27">
        <f t="shared" si="164"/>
        <v>14.501315959362399</v>
      </c>
      <c r="P27">
        <f t="shared" si="165"/>
        <v>14.490259670349662</v>
      </c>
      <c r="Q27">
        <f t="shared" si="166"/>
        <v>2.8338892290825499</v>
      </c>
      <c r="S27">
        <f t="shared" si="167"/>
        <v>5.9136923987854146</v>
      </c>
      <c r="T27">
        <f t="shared" si="168"/>
        <v>1.9837224603577848</v>
      </c>
    </row>
    <row r="28">
      <c r="A28">
        <v>15</v>
      </c>
      <c r="B28">
        <v>15.244999999999999</v>
      </c>
      <c r="C28">
        <v>3.1325000000000003</v>
      </c>
      <c r="D28">
        <v>47.765000000000001</v>
      </c>
      <c r="E28">
        <v>302.60000000000002</v>
      </c>
      <c r="G28">
        <f t="shared" si="157"/>
        <v>5.0433333333333339</v>
      </c>
      <c r="H28">
        <f t="shared" si="158"/>
        <v>31.688197899209051</v>
      </c>
      <c r="I28">
        <f t="shared" si="159"/>
        <v>0.28129850000000006</v>
      </c>
      <c r="J28">
        <f t="shared" si="160"/>
        <v>8.9138425367506589</v>
      </c>
      <c r="K28">
        <f t="shared" si="161"/>
        <v>47.754962500000005</v>
      </c>
      <c r="L28" s="24">
        <f t="shared" si="162"/>
        <v>18.661870693500802</v>
      </c>
      <c r="N28" s="1">
        <f t="shared" si="163"/>
        <v>84725.165339578467</v>
      </c>
      <c r="O28">
        <f t="shared" si="164"/>
        <v>15.019670373783237</v>
      </c>
      <c r="P28">
        <f t="shared" si="165"/>
        <v>15.016514089027101</v>
      </c>
      <c r="Q28">
        <f t="shared" si="166"/>
        <v>2.8029514637454764</v>
      </c>
      <c r="S28">
        <f t="shared" si="167"/>
        <v>6.239689775725461</v>
      </c>
      <c r="T28">
        <f t="shared" si="168"/>
        <v>1.9620660246218333</v>
      </c>
    </row>
    <row r="29">
      <c r="A29">
        <v>16</v>
      </c>
      <c r="B29">
        <v>16.075000000000003</v>
      </c>
      <c r="C29">
        <v>3.2149999999999999</v>
      </c>
      <c r="D29">
        <v>51.689999999999998</v>
      </c>
      <c r="E29">
        <v>299.69999999999999</v>
      </c>
      <c r="G29">
        <f t="shared" si="157"/>
        <v>4.9950000000000001</v>
      </c>
      <c r="H29">
        <f t="shared" si="158"/>
        <v>31.384510609362035</v>
      </c>
      <c r="I29">
        <f t="shared" si="159"/>
        <v>0.28870699999999999</v>
      </c>
      <c r="J29">
        <f t="shared" si="160"/>
        <v>9.0609279044970847</v>
      </c>
      <c r="K29">
        <f t="shared" si="161"/>
        <v>51.681125000000009</v>
      </c>
      <c r="L29" s="24">
        <f t="shared" si="162"/>
        <v>17.529363328491169</v>
      </c>
      <c r="N29" s="1">
        <f t="shared" si="163"/>
        <v>83913.192505854808</v>
      </c>
      <c r="O29">
        <f t="shared" si="164"/>
        <v>16.730298664238635</v>
      </c>
      <c r="P29">
        <f t="shared" si="165"/>
        <v>16.727426127952217</v>
      </c>
      <c r="Q29">
        <f t="shared" si="166"/>
        <v>2.9327148387960955</v>
      </c>
      <c r="S29">
        <f t="shared" si="167"/>
        <v>6.3426495331479593</v>
      </c>
      <c r="T29">
        <f t="shared" si="168"/>
        <v>2.0529003871572669</v>
      </c>
    </row>
    <row r="30">
      <c r="A30">
        <v>17</v>
      </c>
      <c r="B30">
        <v>17.125</v>
      </c>
      <c r="C30">
        <v>3.423</v>
      </c>
      <c r="D30">
        <v>58.629999999999995</v>
      </c>
      <c r="E30">
        <v>306.64999999999998</v>
      </c>
      <c r="G30">
        <f t="shared" si="157"/>
        <v>5.1108333333333329</v>
      </c>
      <c r="H30">
        <f t="shared" si="158"/>
        <v>32.112312907443666</v>
      </c>
      <c r="I30">
        <f t="shared" si="159"/>
        <v>0.30738540000000003</v>
      </c>
      <c r="J30">
        <f t="shared" si="160"/>
        <v>9.870856147979735</v>
      </c>
      <c r="K30">
        <f t="shared" si="161"/>
        <v>58.618875000000003</v>
      </c>
      <c r="L30" s="24">
        <f t="shared" si="162"/>
        <v>16.83584538287521</v>
      </c>
      <c r="N30" s="1">
        <f t="shared" si="163"/>
        <v>85859.12740046838</v>
      </c>
      <c r="O30">
        <f t="shared" si="164"/>
        <v>17.715294550792862</v>
      </c>
      <c r="P30">
        <f t="shared" si="165"/>
        <v>17.711933086493399</v>
      </c>
      <c r="Q30">
        <f t="shared" si="166"/>
        <v>2.9825195996924037</v>
      </c>
      <c r="S30">
        <f t="shared" si="167"/>
        <v>6.9095993035858143</v>
      </c>
      <c r="T30">
        <f t="shared" si="168"/>
        <v>2.0877637197846823</v>
      </c>
    </row>
    <row r="31">
      <c r="A31">
        <v>18</v>
      </c>
      <c r="B31">
        <v>18.024999999999999</v>
      </c>
      <c r="C31">
        <v>3.5030000000000001</v>
      </c>
      <c r="D31">
        <v>63.120000000000005</v>
      </c>
      <c r="E31">
        <v>308.64999999999998</v>
      </c>
      <c r="G31">
        <f t="shared" si="157"/>
        <v>5.1441666666666661</v>
      </c>
      <c r="H31">
        <f t="shared" si="158"/>
        <v>32.321752417682987</v>
      </c>
      <c r="I31">
        <f t="shared" si="159"/>
        <v>0.31456940000000005</v>
      </c>
      <c r="J31">
        <f t="shared" si="160"/>
        <v>10.167434264979088</v>
      </c>
      <c r="K31">
        <f t="shared" si="161"/>
        <v>63.141574999999996</v>
      </c>
      <c r="L31" s="24">
        <f t="shared" si="162"/>
        <v>16.1081024476855</v>
      </c>
      <c r="N31" s="1">
        <f t="shared" si="163"/>
        <v>86419.108665105363</v>
      </c>
      <c r="O31">
        <f t="shared" si="164"/>
        <v>18.703614250888887</v>
      </c>
      <c r="P31">
        <f t="shared" si="165"/>
        <v>18.710007319289755</v>
      </c>
      <c r="Q31">
        <f t="shared" si="166"/>
        <v>3.0127973449530869</v>
      </c>
      <c r="S31">
        <f t="shared" si="167"/>
        <v>7.1172039854853608</v>
      </c>
      <c r="T31">
        <f t="shared" si="168"/>
        <v>2.1089581414671605</v>
      </c>
    </row>
    <row r="32">
      <c r="A32">
        <v>19</v>
      </c>
      <c r="B32">
        <v>19.344999999999999</v>
      </c>
      <c r="C32">
        <v>4.2814999999999994</v>
      </c>
      <c r="D32">
        <v>82.875</v>
      </c>
      <c r="E32">
        <v>340.75</v>
      </c>
      <c r="G32">
        <f t="shared" si="157"/>
        <v>5.6791666666666663</v>
      </c>
      <c r="H32">
        <f t="shared" si="158"/>
        <v>35.683256557024066</v>
      </c>
      <c r="I32">
        <f t="shared" si="159"/>
        <v>0.38447869999999995</v>
      </c>
      <c r="J32">
        <f t="shared" si="160"/>
        <v>13.719452092811087</v>
      </c>
      <c r="K32">
        <f t="shared" si="161"/>
        <v>82.825617499999979</v>
      </c>
      <c r="L32" s="24">
        <f t="shared" si="162"/>
        <v>16.554391665533743</v>
      </c>
      <c r="N32" s="1">
        <f t="shared" si="163"/>
        <v>95406.807962529245</v>
      </c>
      <c r="O32">
        <f t="shared" si="164"/>
        <v>18.250439964687907</v>
      </c>
      <c r="P32">
        <f t="shared" si="165"/>
        <v>18.23956512485012</v>
      </c>
      <c r="Q32">
        <f t="shared" si="166"/>
        <v>3.0212493124375337</v>
      </c>
      <c r="S32">
        <f t="shared" si="167"/>
        <v>9.6036164649677609</v>
      </c>
      <c r="T32">
        <f t="shared" si="168"/>
        <v>2.1148745187062734</v>
      </c>
    </row>
    <row r="33">
      <c r="A33">
        <v>20</v>
      </c>
      <c r="B33">
        <v>20.359999999999999</v>
      </c>
      <c r="C33">
        <v>4.2770000000000001</v>
      </c>
      <c r="D33">
        <v>87.094999999999999</v>
      </c>
      <c r="E33">
        <v>340.75</v>
      </c>
      <c r="G33">
        <f t="shared" si="157"/>
        <v>5.6791666666666663</v>
      </c>
      <c r="H33">
        <f t="shared" si="158"/>
        <v>35.683256557024066</v>
      </c>
      <c r="I33">
        <f t="shared" si="159"/>
        <v>0.38407460000000004</v>
      </c>
      <c r="J33">
        <f t="shared" si="160"/>
        <v>13.705032488836396</v>
      </c>
      <c r="K33">
        <f t="shared" si="161"/>
        <v>87.079719999999995</v>
      </c>
      <c r="L33" s="24">
        <f t="shared" si="162"/>
        <v>15.735728214979503</v>
      </c>
      <c r="N33" s="1">
        <f t="shared" si="163"/>
        <v>95406.807962529245</v>
      </c>
      <c r="O33">
        <f t="shared" si="164"/>
        <v>19.179753468772166</v>
      </c>
      <c r="P33">
        <f t="shared" si="165"/>
        <v>19.176388561108087</v>
      </c>
      <c r="Q33">
        <f t="shared" si="166"/>
        <v>3.0180738781490914</v>
      </c>
      <c r="S33">
        <f t="shared" si="167"/>
        <v>9.5935227421854776</v>
      </c>
      <c r="T33">
        <f t="shared" si="168"/>
        <v>2.1126517147043637</v>
      </c>
    </row>
    <row r="34">
      <c r="A34">
        <v>21</v>
      </c>
      <c r="B34">
        <v>21.469999999999999</v>
      </c>
      <c r="C34">
        <v>4.2765000000000004</v>
      </c>
      <c r="D34">
        <v>91.824999999999989</v>
      </c>
      <c r="E34">
        <v>338</v>
      </c>
      <c r="G34">
        <f t="shared" si="157"/>
        <v>5.6333333333333337</v>
      </c>
      <c r="H34">
        <f t="shared" si="158"/>
        <v>35.395277230445004</v>
      </c>
      <c r="I34">
        <f t="shared" si="159"/>
        <v>0.38402970000000008</v>
      </c>
      <c r="J34">
        <f t="shared" si="160"/>
        <v>13.592837696224629</v>
      </c>
      <c r="K34">
        <f t="shared" si="161"/>
        <v>91.816455000000005</v>
      </c>
      <c r="L34" s="24">
        <f t="shared" si="162"/>
        <v>14.802981427960393</v>
      </c>
      <c r="N34" s="1">
        <f t="shared" si="163"/>
        <v>94636.83372365337</v>
      </c>
      <c r="O34">
        <f t="shared" si="164"/>
        <v>20.718973110780649</v>
      </c>
      <c r="P34">
        <f t="shared" si="165"/>
        <v>20.71704505605447</v>
      </c>
      <c r="Q34">
        <f t="shared" si="166"/>
        <v>3.0670257416529672</v>
      </c>
      <c r="S34">
        <f t="shared" si="167"/>
        <v>9.51498638735724</v>
      </c>
      <c r="T34">
        <f t="shared" si="168"/>
        <v>2.1469180191570767</v>
      </c>
    </row>
    <row r="35">
      <c r="A35">
        <v>22</v>
      </c>
      <c r="B35">
        <v>22.210000000000001</v>
      </c>
      <c r="C35">
        <v>4.282</v>
      </c>
      <c r="D35">
        <v>95.134999999999991</v>
      </c>
      <c r="E35">
        <v>338.55000000000001</v>
      </c>
      <c r="G35">
        <f t="shared" si="157"/>
        <v>5.6425000000000001</v>
      </c>
      <c r="H35">
        <f t="shared" si="158"/>
        <v>35.452873095760815</v>
      </c>
      <c r="I35">
        <f t="shared" si="159"/>
        <v>0.38452360000000002</v>
      </c>
      <c r="J35">
        <f t="shared" si="160"/>
        <v>13.632466393125094</v>
      </c>
      <c r="K35">
        <f t="shared" si="161"/>
        <v>95.103220000000007</v>
      </c>
      <c r="L35" s="24">
        <f t="shared" si="162"/>
        <v>14.32960150641204</v>
      </c>
      <c r="N35" s="1">
        <f t="shared" si="163"/>
        <v>94790.828571428559</v>
      </c>
      <c r="O35">
        <f t="shared" si="164"/>
        <v>21.361377683715329</v>
      </c>
      <c r="P35">
        <f t="shared" si="165"/>
        <v>21.354241881089713</v>
      </c>
      <c r="Q35">
        <f t="shared" si="166"/>
        <v>3.0610002983560376</v>
      </c>
      <c r="S35">
        <f t="shared" si="167"/>
        <v>9.5427264751875658</v>
      </c>
      <c r="T35">
        <f t="shared" si="168"/>
        <v>2.142700208849226</v>
      </c>
    </row>
    <row r="36">
      <c r="A36">
        <v>23</v>
      </c>
      <c r="B36">
        <v>22.914999999999999</v>
      </c>
      <c r="C36">
        <v>4.2279999999999998</v>
      </c>
      <c r="D36">
        <v>96.909999999999997</v>
      </c>
      <c r="E36">
        <v>337.14999999999998</v>
      </c>
      <c r="G36">
        <f t="shared" si="157"/>
        <v>5.6191666666666666</v>
      </c>
      <c r="H36">
        <f t="shared" si="158"/>
        <v>35.306265438593293</v>
      </c>
      <c r="I36">
        <f t="shared" si="159"/>
        <v>0.37967440000000002</v>
      </c>
      <c r="J36">
        <f t="shared" si="160"/>
        <v>13.404885146638646</v>
      </c>
      <c r="K36">
        <f t="shared" si="161"/>
        <v>96.884619999999984</v>
      </c>
      <c r="L36" s="24">
        <f t="shared" si="162"/>
        <v>13.832303319201989</v>
      </c>
      <c r="N36" s="1">
        <f t="shared" si="163"/>
        <v>94398.84168618267</v>
      </c>
      <c r="O36">
        <f t="shared" si="164"/>
        <v>22.032130338047565</v>
      </c>
      <c r="P36">
        <f t="shared" si="165"/>
        <v>22.026360288847481</v>
      </c>
      <c r="Q36">
        <f t="shared" si="166"/>
        <v>3.0475510960406615</v>
      </c>
      <c r="S36">
        <f t="shared" si="167"/>
        <v>9.3834196026470522</v>
      </c>
      <c r="T36">
        <f t="shared" si="168"/>
        <v>2.1332857672284629</v>
      </c>
    </row>
    <row r="37">
      <c r="A37">
        <v>24</v>
      </c>
      <c r="B37">
        <v>24.170000000000002</v>
      </c>
      <c r="C37">
        <v>4.3744999999999994</v>
      </c>
      <c r="D37">
        <v>105.7</v>
      </c>
      <c r="E37">
        <v>340.39999999999998</v>
      </c>
      <c r="G37">
        <f t="shared" si="157"/>
        <v>5.6733333333333329</v>
      </c>
      <c r="H37">
        <f t="shared" si="158"/>
        <v>35.646604642732186</v>
      </c>
      <c r="I37">
        <f t="shared" si="159"/>
        <v>0.39283009999999996</v>
      </c>
      <c r="J37">
        <f t="shared" si="160"/>
        <v>14.003059266464946</v>
      </c>
      <c r="K37">
        <f t="shared" si="161"/>
        <v>105.73166499999999</v>
      </c>
      <c r="L37" s="24">
        <f t="shared" si="162"/>
        <v>13.247927404413385</v>
      </c>
      <c r="N37" s="1">
        <f t="shared" si="163"/>
        <v>95308.811241217772</v>
      </c>
      <c r="O37">
        <f t="shared" si="164"/>
        <v>23.348754760883132</v>
      </c>
      <c r="P37">
        <f t="shared" si="165"/>
        <v>23.355749446971146</v>
      </c>
      <c r="Q37">
        <f t="shared" si="166"/>
        <v>3.093226080556311</v>
      </c>
      <c r="S37">
        <f t="shared" si="167"/>
        <v>9.8021414865254624</v>
      </c>
      <c r="T37">
        <f t="shared" si="168"/>
        <v>2.1652582563894174</v>
      </c>
    </row>
    <row r="38">
      <c r="L38" s="24"/>
      <c r="N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G63" s="25" t="s">
        <v>60</v>
      </c>
      <c r="H63" s="25" t="s">
        <v>23</v>
      </c>
      <c r="I63" s="25" t="s">
        <v>25</v>
      </c>
      <c r="J63" s="26" t="s">
        <v>70</v>
      </c>
      <c r="K63" s="26"/>
    </row>
    <row r="64">
      <c r="B64">
        <v>1</v>
      </c>
      <c r="C64" s="1">
        <f t="shared" ref="C64:C118" si="169">$C$5*B64/($C$3^2*$C$4)</f>
        <v>5.9525801019327071e-05</v>
      </c>
      <c r="D64">
        <f t="shared" ref="D64:D118" si="170">C64*60</f>
        <v>0.0035715480611596242</v>
      </c>
      <c r="E64" s="1">
        <f t="shared" ref="E64:E118" si="171">2*PI()*C64</f>
        <v>0.00037401163836273148</v>
      </c>
      <c r="G64" s="11">
        <v>8.3084746239800699e-05</v>
      </c>
      <c r="H64" s="28">
        <f t="shared" ref="H64:H118" si="172">G64*E64</f>
        <v>3.1074662064099652e-08</v>
      </c>
      <c r="I64" s="28">
        <f t="shared" ref="I64:I118" si="173">H64/(C64^3*$C$3^5*$C$4)</f>
        <v>5942843.7108012717</v>
      </c>
      <c r="J64" s="26">
        <v>1</v>
      </c>
      <c r="K64" s="26"/>
    </row>
    <row r="65">
      <c r="B65">
        <v>2</v>
      </c>
      <c r="C65" s="1">
        <f t="shared" si="169"/>
        <v>0.00011905160203865414</v>
      </c>
      <c r="D65">
        <f t="shared" si="170"/>
        <v>0.0071430961223192483</v>
      </c>
      <c r="E65" s="1">
        <f t="shared" si="171"/>
        <v>0.00074802327672546297</v>
      </c>
      <c r="G65" s="11">
        <v>8.1217063843995796e-05</v>
      </c>
      <c r="H65" s="28">
        <f t="shared" si="172"/>
        <v>6.0752254222606858e-08</v>
      </c>
      <c r="I65" s="28">
        <f t="shared" si="173"/>
        <v>1452313.2672331117</v>
      </c>
      <c r="J65" s="26">
        <v>2</v>
      </c>
      <c r="K65" s="26"/>
    </row>
    <row r="66">
      <c r="B66">
        <v>3</v>
      </c>
      <c r="C66" s="1">
        <f t="shared" si="169"/>
        <v>0.00017857740305798122</v>
      </c>
      <c r="D66">
        <f t="shared" si="170"/>
        <v>0.010714644183478873</v>
      </c>
      <c r="E66" s="1">
        <f t="shared" si="171"/>
        <v>0.0011220349150881945</v>
      </c>
      <c r="G66" s="11">
        <v>7.9723047815480994e-05</v>
      </c>
      <c r="H66" s="28">
        <f t="shared" si="172"/>
        <v>8.9452043186215293e-08</v>
      </c>
      <c r="I66" s="28">
        <f t="shared" si="173"/>
        <v>633598.87177886651</v>
      </c>
      <c r="J66" s="26">
        <v>3</v>
      </c>
      <c r="K66" s="26"/>
    </row>
    <row r="67">
      <c r="B67">
        <v>4</v>
      </c>
      <c r="C67" s="1">
        <f t="shared" si="169"/>
        <v>0.00023810320407730828</v>
      </c>
      <c r="D67">
        <f t="shared" si="170"/>
        <v>0.014286192244638497</v>
      </c>
      <c r="E67" s="1">
        <f t="shared" si="171"/>
        <v>0.0014960465534509259</v>
      </c>
      <c r="G67" s="11">
        <v>7.8192504440281605e-05</v>
      </c>
      <c r="H67" s="28">
        <f t="shared" si="172"/>
        <v>1.1697962677357952e-07</v>
      </c>
      <c r="I67" s="28">
        <f t="shared" si="173"/>
        <v>349557.11959414865</v>
      </c>
      <c r="J67" s="26">
        <v>4</v>
      </c>
      <c r="K67" s="26"/>
    </row>
    <row r="68">
      <c r="B68">
        <v>5</v>
      </c>
      <c r="C68" s="1">
        <f t="shared" si="169"/>
        <v>0.00029762900509663535</v>
      </c>
      <c r="D68">
        <f t="shared" si="170"/>
        <v>0.01785774030579812</v>
      </c>
      <c r="E68" s="1">
        <f t="shared" si="171"/>
        <v>0.0018700581918136574</v>
      </c>
      <c r="G68" s="11">
        <v>7.6693959847445495e-05</v>
      </c>
      <c r="H68" s="28">
        <f t="shared" si="172"/>
        <v>1.4342216787534317e-07</v>
      </c>
      <c r="I68" s="28">
        <f t="shared" si="173"/>
        <v>219429.070949007</v>
      </c>
      <c r="J68" s="26">
        <v>5</v>
      </c>
      <c r="K68" s="26"/>
    </row>
    <row r="69">
      <c r="B69">
        <v>6</v>
      </c>
      <c r="C69" s="1">
        <f t="shared" si="169"/>
        <v>0.00035715480611596244</v>
      </c>
      <c r="D69">
        <f t="shared" si="170"/>
        <v>0.021429288366957747</v>
      </c>
      <c r="E69" s="1">
        <f t="shared" si="171"/>
        <v>0.002244069830176389</v>
      </c>
      <c r="G69" s="11">
        <v>7.5288696802524793e-05</v>
      </c>
      <c r="H69" s="28">
        <f t="shared" si="172"/>
        <v>1.6895309304784345e-07</v>
      </c>
      <c r="I69" s="28">
        <f t="shared" si="173"/>
        <v>149589.2174813395</v>
      </c>
      <c r="J69" s="26">
        <v>6</v>
      </c>
      <c r="K69" s="26"/>
    </row>
    <row r="70">
      <c r="B70">
        <v>7</v>
      </c>
      <c r="C70" s="1">
        <f t="shared" si="169"/>
        <v>0.00041668060713528953</v>
      </c>
      <c r="D70">
        <f t="shared" si="170"/>
        <v>0.025000836428117373</v>
      </c>
      <c r="E70" s="1">
        <f t="shared" si="171"/>
        <v>0.0026180814685391207</v>
      </c>
      <c r="G70" s="11">
        <v>7.3862212786395497e-05</v>
      </c>
      <c r="H70" s="28">
        <f t="shared" si="172"/>
        <v>1.9337729052135534e-07</v>
      </c>
      <c r="I70" s="28">
        <f t="shared" si="173"/>
        <v>107819.979633361</v>
      </c>
      <c r="J70" s="26">
        <v>7</v>
      </c>
      <c r="K70" s="26"/>
    </row>
    <row r="71">
      <c r="B71">
        <v>8</v>
      </c>
      <c r="C71" s="1">
        <f t="shared" si="169"/>
        <v>0.00047620640815461656</v>
      </c>
      <c r="D71">
        <f t="shared" si="170"/>
        <v>0.028572384489276993</v>
      </c>
      <c r="E71" s="1">
        <f t="shared" si="171"/>
        <v>0.0029920931069018519</v>
      </c>
      <c r="G71" s="11">
        <v>7.24428099027308e-05</v>
      </c>
      <c r="H71" s="28">
        <f t="shared" si="172"/>
        <v>2.1675563215456205e-07</v>
      </c>
      <c r="I71" s="28">
        <f t="shared" si="173"/>
        <v>80963.322975046307</v>
      </c>
      <c r="J71" s="26">
        <v>8</v>
      </c>
      <c r="K71" s="26"/>
    </row>
    <row r="72">
      <c r="B72">
        <v>9</v>
      </c>
      <c r="C72" s="1">
        <f t="shared" si="169"/>
        <v>0.0005357322091739436</v>
      </c>
      <c r="D72">
        <f t="shared" si="170"/>
        <v>0.032143932550436613</v>
      </c>
      <c r="E72" s="1">
        <f t="shared" si="171"/>
        <v>0.0033661047452645831</v>
      </c>
      <c r="G72" s="11">
        <v>7.0961111964553596e-05</v>
      </c>
      <c r="H72" s="28">
        <f t="shared" si="172"/>
        <v>2.3886253571313524e-07</v>
      </c>
      <c r="I72" s="28">
        <f t="shared" si="173"/>
        <v>62662.599131066505</v>
      </c>
      <c r="J72" s="26">
        <v>9</v>
      </c>
      <c r="K72" s="26"/>
    </row>
    <row r="73">
      <c r="B73">
        <v>10</v>
      </c>
      <c r="C73" s="1">
        <f t="shared" si="169"/>
        <v>0.00059525801019327069</v>
      </c>
      <c r="D73">
        <f t="shared" si="170"/>
        <v>0.03571548061159624</v>
      </c>
      <c r="E73" s="1">
        <f t="shared" si="171"/>
        <v>0.0037401163836273147</v>
      </c>
      <c r="G73" s="11">
        <v>6.9557133702073296e-05</v>
      </c>
      <c r="H73" s="28">
        <f t="shared" si="172"/>
        <v>2.6015177535727997e-07</v>
      </c>
      <c r="I73" s="28">
        <f t="shared" si="173"/>
        <v>49752.474824880803</v>
      </c>
      <c r="J73" s="26">
        <v>10</v>
      </c>
      <c r="K73" s="26"/>
    </row>
    <row r="74">
      <c r="B74">
        <v>20</v>
      </c>
      <c r="C74" s="1">
        <f t="shared" si="169"/>
        <v>0.0011905160203865414</v>
      </c>
      <c r="D74">
        <f t="shared" si="170"/>
        <v>0.07143096122319248</v>
      </c>
      <c r="E74" s="1">
        <f t="shared" si="171"/>
        <v>0.0074802327672546295</v>
      </c>
      <c r="G74" s="11">
        <v>5.6252883861814002e-05</v>
      </c>
      <c r="H74" s="28">
        <f t="shared" si="172"/>
        <v>4.2078466511571023e-07</v>
      </c>
      <c r="I74" s="28">
        <f t="shared" si="173"/>
        <v>10059.069570596837</v>
      </c>
      <c r="J74" s="26">
        <v>11</v>
      </c>
      <c r="K74" s="26"/>
    </row>
    <row r="75">
      <c r="B75">
        <v>30</v>
      </c>
      <c r="C75" s="1">
        <f t="shared" si="169"/>
        <v>0.0017857740305798121</v>
      </c>
      <c r="D75">
        <f t="shared" si="170"/>
        <v>0.10714644183478872</v>
      </c>
      <c r="E75" s="1">
        <f t="shared" si="171"/>
        <v>0.011220349150881945</v>
      </c>
      <c r="G75" s="11">
        <v>4.4751285212652201e-05</v>
      </c>
      <c r="H75" s="28">
        <f t="shared" si="172"/>
        <v>5.0212504503665782e-07</v>
      </c>
      <c r="I75" s="28">
        <f t="shared" si="173"/>
        <v>3556.6081074844105</v>
      </c>
      <c r="J75" s="26">
        <v>12</v>
      </c>
      <c r="K75" s="26"/>
    </row>
    <row r="76">
      <c r="B76">
        <v>40</v>
      </c>
      <c r="C76" s="1">
        <f t="shared" si="169"/>
        <v>0.0023810320407730828</v>
      </c>
      <c r="D76">
        <f t="shared" si="170"/>
        <v>0.14286192244638496</v>
      </c>
      <c r="E76" s="1">
        <f t="shared" si="171"/>
        <v>0.014960465534509259</v>
      </c>
      <c r="G76" s="11">
        <v>3.49945172624484e-05</v>
      </c>
      <c r="H76" s="28">
        <f t="shared" si="172"/>
        <v>5.2353426940164858e-07</v>
      </c>
      <c r="I76" s="28">
        <f t="shared" si="173"/>
        <v>1564.4188331621519</v>
      </c>
      <c r="J76" s="26">
        <v>13</v>
      </c>
      <c r="K76" s="26"/>
    </row>
    <row r="77">
      <c r="B77">
        <v>50</v>
      </c>
      <c r="C77" s="1">
        <f t="shared" si="169"/>
        <v>0.0029762900509663535</v>
      </c>
      <c r="D77">
        <f t="shared" si="170"/>
        <v>0.1785774030579812</v>
      </c>
      <c r="E77" s="1">
        <f t="shared" si="171"/>
        <v>0.018700581918136575</v>
      </c>
      <c r="G77" s="11">
        <v>2.7708651708547499e-05</v>
      </c>
      <c r="H77" s="28">
        <f t="shared" si="172"/>
        <v>5.1816791111680746e-07</v>
      </c>
      <c r="I77" s="28">
        <f t="shared" si="173"/>
        <v>792.77217055297319</v>
      </c>
      <c r="J77" s="26">
        <v>14</v>
      </c>
      <c r="K77" s="26"/>
    </row>
    <row r="78">
      <c r="B78">
        <v>60</v>
      </c>
      <c r="C78" s="1">
        <f t="shared" si="169"/>
        <v>0.0035715480611596242</v>
      </c>
      <c r="D78">
        <f t="shared" si="170"/>
        <v>0.21429288366957744</v>
      </c>
      <c r="E78" s="1">
        <f t="shared" si="171"/>
        <v>0.02244069830176389</v>
      </c>
      <c r="G78" s="11">
        <v>2.2528648536195601e-05</v>
      </c>
      <c r="H78" s="28">
        <f t="shared" si="172"/>
        <v>5.0555860494724017e-07</v>
      </c>
      <c r="I78" s="28">
        <f t="shared" si="173"/>
        <v>447.61604976121879</v>
      </c>
      <c r="J78" s="26">
        <v>15</v>
      </c>
      <c r="K78" s="26"/>
    </row>
    <row r="79">
      <c r="B79">
        <v>70</v>
      </c>
      <c r="C79" s="1">
        <f t="shared" si="169"/>
        <v>0.0041668060713528953</v>
      </c>
      <c r="D79">
        <f t="shared" si="170"/>
        <v>0.25000836428117373</v>
      </c>
      <c r="E79" s="1">
        <f t="shared" si="171"/>
        <v>0.026180814685391206</v>
      </c>
      <c r="G79" s="11">
        <v>1.9721701533114501e-05</v>
      </c>
      <c r="H79" s="28">
        <f t="shared" si="172"/>
        <v>5.1633021311906641e-07</v>
      </c>
      <c r="I79" s="28">
        <f t="shared" si="173"/>
        <v>287.88650886821057</v>
      </c>
      <c r="J79" s="26">
        <v>16</v>
      </c>
      <c r="K79" s="26"/>
    </row>
    <row r="80">
      <c r="B80">
        <v>80</v>
      </c>
      <c r="C80" s="1">
        <f t="shared" si="169"/>
        <v>0.0047620640815461655</v>
      </c>
      <c r="D80">
        <f t="shared" si="170"/>
        <v>0.28572384489276992</v>
      </c>
      <c r="E80" s="1">
        <f t="shared" si="171"/>
        <v>0.029920931069018518</v>
      </c>
      <c r="G80" s="11">
        <v>1.9301058187771899e-05</v>
      </c>
      <c r="H80" s="28">
        <f t="shared" si="172"/>
        <v>5.7750563159543851e-07</v>
      </c>
      <c r="I80" s="28">
        <f t="shared" si="173"/>
        <v>215.71192640304136</v>
      </c>
      <c r="J80" s="26">
        <v>17</v>
      </c>
      <c r="K80" s="26"/>
    </row>
    <row r="81">
      <c r="B81">
        <v>90</v>
      </c>
      <c r="C81" s="1">
        <f t="shared" si="169"/>
        <v>0.0053573220917394358</v>
      </c>
      <c r="D81">
        <f t="shared" si="170"/>
        <v>0.32143932550436616</v>
      </c>
      <c r="E81" s="1">
        <f t="shared" si="171"/>
        <v>0.03366104745264583</v>
      </c>
      <c r="G81" s="11">
        <v>2.11348812651901e-05</v>
      </c>
      <c r="H81" s="28">
        <f t="shared" si="172"/>
        <v>7.1142224117359927e-07</v>
      </c>
      <c r="I81" s="28">
        <f t="shared" si="173"/>
        <v>186.63272822793994</v>
      </c>
      <c r="J81" s="26">
        <v>18</v>
      </c>
      <c r="K81" s="26"/>
    </row>
    <row r="82">
      <c r="B82">
        <v>100</v>
      </c>
      <c r="C82" s="1">
        <f t="shared" si="169"/>
        <v>0.0059525801019327069</v>
      </c>
      <c r="D82">
        <f t="shared" si="170"/>
        <v>0.3571548061159624</v>
      </c>
      <c r="E82" s="1">
        <f t="shared" si="171"/>
        <v>0.037401163836273149</v>
      </c>
      <c r="G82" s="11">
        <v>2.5099708549749399e-05</v>
      </c>
      <c r="H82" s="28">
        <f t="shared" si="172"/>
        <v>9.3875831171188321e-07</v>
      </c>
      <c r="I82" s="28">
        <f t="shared" si="173"/>
        <v>179.53192595341667</v>
      </c>
      <c r="J82" s="26">
        <v>19</v>
      </c>
      <c r="K82" s="26"/>
    </row>
    <row r="83">
      <c r="B83">
        <v>200</v>
      </c>
      <c r="C83" s="1">
        <f t="shared" si="169"/>
        <v>0.011905160203865414</v>
      </c>
      <c r="D83">
        <f t="shared" si="170"/>
        <v>0.7143096122319248</v>
      </c>
      <c r="E83" s="1">
        <f t="shared" si="171"/>
        <v>0.074802327672546298</v>
      </c>
      <c r="G83" s="11">
        <v>0.000114772921093952</v>
      </c>
      <c r="H83" s="28">
        <f t="shared" si="172"/>
        <v>8.5852816516050977e-06</v>
      </c>
      <c r="I83" s="28">
        <f t="shared" si="173"/>
        <v>205.23548640470622</v>
      </c>
      <c r="J83" s="26">
        <v>20</v>
      </c>
      <c r="K83" s="26"/>
    </row>
    <row r="84">
      <c r="B84">
        <v>300</v>
      </c>
      <c r="C84" s="1">
        <f t="shared" si="169"/>
        <v>0.017857740305798123</v>
      </c>
      <c r="D84">
        <f t="shared" si="170"/>
        <v>1.0714644183478874</v>
      </c>
      <c r="E84" s="1">
        <f t="shared" si="171"/>
        <v>0.11220349150881946</v>
      </c>
      <c r="G84" s="11">
        <v>0.00013087474358112301</v>
      </c>
      <c r="H84" s="28">
        <f t="shared" si="172"/>
        <v>1.468460318012346e-05</v>
      </c>
      <c r="I84" s="28">
        <f t="shared" si="173"/>
        <v>104.01269413240593</v>
      </c>
      <c r="J84" s="26">
        <v>21</v>
      </c>
      <c r="K84" s="26"/>
    </row>
    <row r="85">
      <c r="B85">
        <v>400</v>
      </c>
      <c r="C85" s="1">
        <f t="shared" si="169"/>
        <v>0.023810320407730828</v>
      </c>
      <c r="D85">
        <f t="shared" si="170"/>
        <v>1.4286192244638496</v>
      </c>
      <c r="E85" s="1">
        <f t="shared" si="171"/>
        <v>0.1496046553450926</v>
      </c>
      <c r="G85" s="11">
        <v>0.000108382095591849</v>
      </c>
      <c r="H85" s="28">
        <f t="shared" si="172"/>
        <v>1.621446605659745e-05</v>
      </c>
      <c r="I85" s="28">
        <f t="shared" si="173"/>
        <v>48.451873260561818</v>
      </c>
      <c r="J85" s="26">
        <v>22</v>
      </c>
      <c r="K85" s="26"/>
    </row>
    <row r="86">
      <c r="B86">
        <v>500</v>
      </c>
      <c r="C86" s="1">
        <f t="shared" si="169"/>
        <v>0.029762900509663535</v>
      </c>
      <c r="D86">
        <f t="shared" si="170"/>
        <v>1.7857740305798122</v>
      </c>
      <c r="E86" s="1">
        <f t="shared" si="171"/>
        <v>0.18700581918136575</v>
      </c>
      <c r="G86" s="11">
        <v>0.000136488276324257</v>
      </c>
      <c r="H86" s="28">
        <f t="shared" si="172"/>
        <v>2.5524101922670287e-05</v>
      </c>
      <c r="I86" s="28">
        <f t="shared" si="173"/>
        <v>39.050657612198663</v>
      </c>
      <c r="J86" s="26">
        <v>23</v>
      </c>
      <c r="K86" s="26"/>
    </row>
    <row r="87">
      <c r="B87">
        <v>600</v>
      </c>
      <c r="C87" s="1">
        <f t="shared" si="169"/>
        <v>0.035715480611596247</v>
      </c>
      <c r="D87">
        <f t="shared" si="170"/>
        <v>2.1429288366957748</v>
      </c>
      <c r="E87" s="1">
        <f t="shared" si="171"/>
        <v>0.22440698301763892</v>
      </c>
      <c r="G87" s="11">
        <v>0.00013724730325262601</v>
      </c>
      <c r="H87" s="28">
        <f t="shared" si="172"/>
        <v>3.0799253250228786e-05</v>
      </c>
      <c r="I87" s="28">
        <f t="shared" si="173"/>
        <v>27.269321381447966</v>
      </c>
      <c r="J87" s="26">
        <v>24</v>
      </c>
      <c r="K87" s="26"/>
    </row>
    <row r="88">
      <c r="B88">
        <v>700</v>
      </c>
      <c r="C88" s="1">
        <f t="shared" si="169"/>
        <v>0.041668060713528944</v>
      </c>
      <c r="D88">
        <f t="shared" si="170"/>
        <v>2.5000836428117368</v>
      </c>
      <c r="E88" s="1">
        <f t="shared" si="171"/>
        <v>0.26180814685391202</v>
      </c>
      <c r="G88" s="11">
        <v>0.00013125927350346399</v>
      </c>
      <c r="H88" s="28">
        <f t="shared" si="172"/>
        <v>3.4364747153332704e-05</v>
      </c>
      <c r="I88" s="28">
        <f t="shared" si="173"/>
        <v>19.160503946396727</v>
      </c>
      <c r="J88" s="26">
        <v>25</v>
      </c>
      <c r="K88" s="26"/>
    </row>
    <row r="89">
      <c r="B89">
        <v>800</v>
      </c>
      <c r="C89" s="1">
        <f t="shared" si="169"/>
        <v>0.047620640815461655</v>
      </c>
      <c r="D89">
        <f t="shared" si="170"/>
        <v>2.8572384489276992</v>
      </c>
      <c r="E89" s="1">
        <f t="shared" si="171"/>
        <v>0.29920931069018519</v>
      </c>
      <c r="G89" s="11">
        <v>0.00015206895101449401</v>
      </c>
      <c r="H89" s="28">
        <f t="shared" si="172"/>
        <v>4.5500446010426293e-05</v>
      </c>
      <c r="I89" s="28">
        <f t="shared" si="173"/>
        <v>16.995485972996281</v>
      </c>
      <c r="J89" s="26">
        <v>26</v>
      </c>
      <c r="K89" s="26"/>
    </row>
    <row r="90">
      <c r="B90">
        <v>900</v>
      </c>
      <c r="C90" s="1">
        <f t="shared" si="169"/>
        <v>0.053573220917394367</v>
      </c>
      <c r="D90">
        <f t="shared" si="170"/>
        <v>3.214393255043662</v>
      </c>
      <c r="E90" s="1">
        <f t="shared" si="171"/>
        <v>0.33661047452645837</v>
      </c>
      <c r="G90" s="11">
        <v>0.00015311041871012601</v>
      </c>
      <c r="H90" s="28">
        <f t="shared" si="172"/>
        <v>5.1538570696960243e-05</v>
      </c>
      <c r="I90" s="28">
        <f t="shared" si="173"/>
        <v>13.520499502903645</v>
      </c>
      <c r="J90" s="26">
        <v>27</v>
      </c>
      <c r="K90" s="26"/>
    </row>
    <row r="91">
      <c r="B91">
        <v>1000</v>
      </c>
      <c r="C91" s="1">
        <f t="shared" si="169"/>
        <v>0.059525801019327071</v>
      </c>
      <c r="D91">
        <f t="shared" si="170"/>
        <v>3.5715480611596244</v>
      </c>
      <c r="E91" s="1">
        <f t="shared" si="171"/>
        <v>0.37401163836273149</v>
      </c>
      <c r="G91" s="11">
        <v>0.00016130949843269499</v>
      </c>
      <c r="H91" s="28">
        <f t="shared" si="172"/>
        <v>6.0331629792282719e-05</v>
      </c>
      <c r="I91" s="28">
        <f t="shared" si="173"/>
        <v>11.538064225247956</v>
      </c>
      <c r="J91" s="26">
        <v>28</v>
      </c>
      <c r="K91" s="26"/>
    </row>
    <row r="92">
      <c r="B92">
        <v>2000</v>
      </c>
      <c r="C92" s="1">
        <f t="shared" si="169"/>
        <v>0.11905160203865414</v>
      </c>
      <c r="D92">
        <f t="shared" si="170"/>
        <v>7.1430961223192488</v>
      </c>
      <c r="E92" s="1">
        <f t="shared" si="171"/>
        <v>0.74802327672546298</v>
      </c>
      <c r="G92" s="11">
        <v>0.00025240922781894003</v>
      </c>
      <c r="H92" s="28">
        <f t="shared" si="172"/>
        <v>0.0001888079776688674</v>
      </c>
      <c r="I92" s="28">
        <f t="shared" si="173"/>
        <v>4.513549899287721</v>
      </c>
      <c r="J92" s="26">
        <v>29</v>
      </c>
      <c r="K92" s="26"/>
    </row>
    <row r="93">
      <c r="B93">
        <v>3000</v>
      </c>
      <c r="C93" s="1">
        <f t="shared" si="169"/>
        <v>0.17857740305798123</v>
      </c>
      <c r="D93">
        <f t="shared" si="170"/>
        <v>10.714644183478873</v>
      </c>
      <c r="E93" s="1">
        <f t="shared" si="171"/>
        <v>1.1220349150881945</v>
      </c>
      <c r="G93" s="11">
        <v>0.00039142509499999999</v>
      </c>
      <c r="H93" s="1">
        <f t="shared" si="172"/>
        <v>0.00043919262323171345</v>
      </c>
      <c r="I93" s="1">
        <f t="shared" si="173"/>
        <v>3.1108506934148661</v>
      </c>
      <c r="J93" s="26">
        <v>30</v>
      </c>
    </row>
    <row r="94">
      <c r="B94">
        <v>4000</v>
      </c>
      <c r="C94" s="1">
        <f t="shared" si="169"/>
        <v>0.23810320407730828</v>
      </c>
      <c r="D94">
        <f t="shared" si="170"/>
        <v>14.286192244638498</v>
      </c>
      <c r="E94" s="1">
        <f t="shared" si="171"/>
        <v>1.496046553450926</v>
      </c>
      <c r="G94" s="11">
        <v>0.00062436337699999997</v>
      </c>
      <c r="H94" s="1">
        <f t="shared" si="172"/>
        <v>0.00093407667826183108</v>
      </c>
      <c r="I94" s="1">
        <f t="shared" si="173"/>
        <v>2.791196742021242</v>
      </c>
      <c r="J94" s="26">
        <v>31</v>
      </c>
    </row>
    <row r="95">
      <c r="B95">
        <v>5000</v>
      </c>
      <c r="C95" s="1">
        <f t="shared" si="169"/>
        <v>0.29762900509663537</v>
      </c>
      <c r="D95">
        <f t="shared" si="170"/>
        <v>17.857740305798121</v>
      </c>
      <c r="E95" s="1">
        <f t="shared" si="171"/>
        <v>1.8700581918136576</v>
      </c>
      <c r="G95" s="11">
        <v>0.000908212553</v>
      </c>
      <c r="H95" s="1">
        <f t="shared" si="172"/>
        <v>0.0016984103246456457</v>
      </c>
      <c r="I95" s="1">
        <f t="shared" si="173"/>
        <v>2.5984867273175958</v>
      </c>
      <c r="J95" s="26">
        <v>32</v>
      </c>
    </row>
    <row r="96">
      <c r="B96">
        <v>6000</v>
      </c>
      <c r="C96" s="1">
        <f t="shared" si="169"/>
        <v>0.35715480611596245</v>
      </c>
      <c r="D96">
        <f t="shared" si="170"/>
        <v>21.429288366957746</v>
      </c>
      <c r="E96" s="1">
        <f t="shared" si="171"/>
        <v>2.2440698301763891</v>
      </c>
      <c r="G96" s="11">
        <v>0.0012215181299999999</v>
      </c>
      <c r="H96" s="1">
        <f t="shared" si="172"/>
        <v>0.0027411719825464801</v>
      </c>
      <c r="I96" s="1">
        <f t="shared" si="173"/>
        <v>2.4270036402043478</v>
      </c>
      <c r="J96" s="26">
        <v>33</v>
      </c>
    </row>
    <row r="97">
      <c r="B97">
        <v>7000</v>
      </c>
      <c r="C97" s="1">
        <f t="shared" si="169"/>
        <v>0.41668060713528954</v>
      </c>
      <c r="D97">
        <f t="shared" si="170"/>
        <v>25.000836428117374</v>
      </c>
      <c r="E97" s="1">
        <f t="shared" si="171"/>
        <v>2.6180814685391205</v>
      </c>
      <c r="G97" s="11">
        <v>0.0016094292099999999</v>
      </c>
      <c r="H97" s="1">
        <f t="shared" si="172"/>
        <v>0.0042136167896265567</v>
      </c>
      <c r="I97" s="1">
        <f t="shared" si="173"/>
        <v>2.3493558898021276</v>
      </c>
      <c r="J97" s="26">
        <v>34</v>
      </c>
    </row>
    <row r="98">
      <c r="B98">
        <v>8000</v>
      </c>
      <c r="C98" s="1">
        <f t="shared" si="169"/>
        <v>0.47620640815461657</v>
      </c>
      <c r="D98">
        <f t="shared" si="170"/>
        <v>28.572384489276995</v>
      </c>
      <c r="E98" s="1">
        <f t="shared" si="171"/>
        <v>2.9920931069018519</v>
      </c>
      <c r="G98" s="11">
        <v>0.0020583173899999998</v>
      </c>
      <c r="H98" s="1">
        <f t="shared" si="172"/>
        <v>0.0061586772744352102</v>
      </c>
      <c r="I98" s="1">
        <f t="shared" si="173"/>
        <v>2.3004107081915159</v>
      </c>
      <c r="J98" s="26">
        <v>35</v>
      </c>
    </row>
    <row r="99">
      <c r="B99">
        <v>9000</v>
      </c>
      <c r="C99" s="1">
        <f t="shared" si="169"/>
        <v>0.53573220917394371</v>
      </c>
      <c r="D99">
        <f t="shared" si="170"/>
        <v>32.143932550436624</v>
      </c>
      <c r="E99" s="1">
        <f t="shared" si="171"/>
        <v>3.3661047452645838</v>
      </c>
      <c r="G99" s="11">
        <v>0.00258843642</v>
      </c>
      <c r="H99" s="1">
        <f t="shared" si="172"/>
        <v>0.0087129481161776715</v>
      </c>
      <c r="I99" s="1">
        <f t="shared" si="173"/>
        <v>2.2857329778560103</v>
      </c>
      <c r="J99" s="26">
        <v>36</v>
      </c>
    </row>
    <row r="100">
      <c r="B100">
        <v>10000</v>
      </c>
      <c r="C100" s="1">
        <f t="shared" si="169"/>
        <v>0.59525801019327074</v>
      </c>
      <c r="D100">
        <f t="shared" si="170"/>
        <v>35.715480611596242</v>
      </c>
      <c r="E100" s="1">
        <f t="shared" si="171"/>
        <v>3.7401163836273152</v>
      </c>
      <c r="G100" s="11">
        <v>0.0031107211700000001</v>
      </c>
      <c r="H100" s="1">
        <f t="shared" si="172"/>
        <v>0.011634459212813331</v>
      </c>
      <c r="I100" s="1">
        <f t="shared" si="173"/>
        <v>2.2250209067058728</v>
      </c>
      <c r="J100" s="26">
        <v>37</v>
      </c>
    </row>
    <row r="101">
      <c r="B101">
        <v>20000</v>
      </c>
      <c r="C101" s="1">
        <f t="shared" si="169"/>
        <v>1.1905160203865415</v>
      </c>
      <c r="D101">
        <f t="shared" si="170"/>
        <v>71.430961223192483</v>
      </c>
      <c r="E101" s="1">
        <f t="shared" si="171"/>
        <v>7.4802327672546305</v>
      </c>
      <c r="G101" s="11">
        <v>0.011692956799999999</v>
      </c>
      <c r="H101" s="1">
        <f t="shared" si="172"/>
        <v>0.087466038601452842</v>
      </c>
      <c r="I101" s="1">
        <f t="shared" si="173"/>
        <v>2.0909197513521116</v>
      </c>
      <c r="J101" s="26">
        <v>38</v>
      </c>
    </row>
    <row r="102">
      <c r="B102">
        <v>30000</v>
      </c>
      <c r="C102" s="1">
        <f t="shared" si="169"/>
        <v>1.7857740305798122</v>
      </c>
      <c r="D102">
        <f t="shared" si="170"/>
        <v>107.14644183478873</v>
      </c>
      <c r="E102" s="1">
        <f t="shared" si="171"/>
        <v>11.220349150881946</v>
      </c>
      <c r="G102" s="11">
        <v>0.025826550100000002</v>
      </c>
      <c r="H102" s="1">
        <f t="shared" si="172"/>
        <v>0.28978290948474505</v>
      </c>
      <c r="I102" s="1">
        <f t="shared" si="173"/>
        <v>2.0525649048408305</v>
      </c>
      <c r="J102" s="26">
        <v>39</v>
      </c>
    </row>
    <row r="103">
      <c r="B103">
        <v>40000</v>
      </c>
      <c r="C103" s="1">
        <f t="shared" si="169"/>
        <v>2.3810320407730829</v>
      </c>
      <c r="D103">
        <f t="shared" si="170"/>
        <v>142.86192244638497</v>
      </c>
      <c r="E103" s="1">
        <f t="shared" si="171"/>
        <v>14.960465534509261</v>
      </c>
      <c r="G103" s="11">
        <v>0.046064073499999997</v>
      </c>
      <c r="H103" s="1">
        <f t="shared" si="172"/>
        <v>0.6891399839758513</v>
      </c>
      <c r="I103" s="1">
        <f t="shared" si="173"/>
        <v>2.0592798459001704</v>
      </c>
      <c r="J103" s="26">
        <v>40</v>
      </c>
    </row>
    <row r="104">
      <c r="B104">
        <v>50000</v>
      </c>
      <c r="C104" s="1">
        <f t="shared" si="169"/>
        <v>2.9762900509663535</v>
      </c>
      <c r="D104">
        <f t="shared" si="170"/>
        <v>178.5774030579812</v>
      </c>
      <c r="E104" s="1">
        <f t="shared" si="171"/>
        <v>18.700581918136574</v>
      </c>
      <c r="G104" s="11">
        <v>0.075225933300000006</v>
      </c>
      <c r="H104" s="1">
        <f t="shared" si="172"/>
        <v>1.4067687280449281</v>
      </c>
      <c r="I104" s="1">
        <f t="shared" si="173"/>
        <v>2.1522890053043437</v>
      </c>
      <c r="J104" s="26">
        <v>41</v>
      </c>
    </row>
    <row r="105">
      <c r="B105">
        <v>60000</v>
      </c>
      <c r="C105" s="1">
        <f t="shared" si="169"/>
        <v>3.5715480611596244</v>
      </c>
      <c r="D105">
        <f t="shared" si="170"/>
        <v>214.29288366957746</v>
      </c>
      <c r="E105" s="1">
        <f t="shared" si="171"/>
        <v>22.440698301763891</v>
      </c>
      <c r="G105" s="11">
        <v>0.103991046</v>
      </c>
      <c r="H105" s="1">
        <f t="shared" si="172"/>
        <v>2.3336316893708506</v>
      </c>
      <c r="I105" s="1">
        <f t="shared" si="173"/>
        <v>2.0661719297662642</v>
      </c>
      <c r="J105" s="26">
        <v>42</v>
      </c>
    </row>
    <row r="106">
      <c r="B106">
        <v>70000</v>
      </c>
      <c r="C106" s="1">
        <f t="shared" si="169"/>
        <v>4.1668060713528945</v>
      </c>
      <c r="D106">
        <f t="shared" si="170"/>
        <v>250.00836428117367</v>
      </c>
      <c r="E106" s="1">
        <f t="shared" si="171"/>
        <v>26.180814685391201</v>
      </c>
      <c r="G106" s="11">
        <v>0.14273656200000001</v>
      </c>
      <c r="H106" s="1">
        <f t="shared" si="172"/>
        <v>3.7369594785518521</v>
      </c>
      <c r="I106" s="1">
        <f t="shared" si="173"/>
        <v>2.0835895144764196</v>
      </c>
      <c r="J106" s="26">
        <v>43</v>
      </c>
    </row>
    <row r="107">
      <c r="B107">
        <v>80000</v>
      </c>
      <c r="C107" s="1">
        <f t="shared" si="169"/>
        <v>4.7620640815461659</v>
      </c>
      <c r="D107">
        <f t="shared" si="170"/>
        <v>285.72384489276993</v>
      </c>
      <c r="E107" s="1">
        <f t="shared" si="171"/>
        <v>29.920931069018522</v>
      </c>
      <c r="G107" s="11">
        <v>0.19084453200000001</v>
      </c>
      <c r="H107" s="1">
        <f t="shared" si="172"/>
        <v>5.7102460868711002</v>
      </c>
      <c r="I107" s="1">
        <f t="shared" si="173"/>
        <v>2.132911120245641</v>
      </c>
      <c r="J107" s="26">
        <v>44</v>
      </c>
    </row>
    <row r="108">
      <c r="B108">
        <v>90000</v>
      </c>
      <c r="C108" s="1">
        <f t="shared" si="169"/>
        <v>5.3573220917394364</v>
      </c>
      <c r="D108">
        <f t="shared" si="170"/>
        <v>321.4393255043662</v>
      </c>
      <c r="E108" s="1">
        <f t="shared" si="171"/>
        <v>33.661047452645832</v>
      </c>
      <c r="G108" s="11">
        <v>0.23120170000000001</v>
      </c>
      <c r="H108" s="1">
        <f t="shared" si="172"/>
        <v>7.7824913948323857</v>
      </c>
      <c r="I108" s="1">
        <f t="shared" si="173"/>
        <v>2.0416392929070741</v>
      </c>
      <c r="J108" s="26">
        <v>45</v>
      </c>
    </row>
    <row r="109">
      <c r="B109">
        <v>100000</v>
      </c>
      <c r="C109" s="1">
        <f t="shared" si="169"/>
        <v>5.9525801019327069</v>
      </c>
      <c r="D109">
        <f t="shared" si="170"/>
        <v>357.1548061159624</v>
      </c>
      <c r="E109" s="1">
        <f t="shared" si="171"/>
        <v>37.401163836273149</v>
      </c>
      <c r="G109" s="11">
        <v>0.28793476299999998</v>
      </c>
      <c r="H109" s="1">
        <f t="shared" si="172"/>
        <v>10.769095245121479</v>
      </c>
      <c r="I109" s="1">
        <f t="shared" si="173"/>
        <v>2.0595252111342428</v>
      </c>
      <c r="J109" s="26">
        <v>46</v>
      </c>
    </row>
    <row r="110">
      <c r="B110">
        <v>200000</v>
      </c>
      <c r="C110" s="1">
        <f t="shared" si="169"/>
        <v>11.905160203865414</v>
      </c>
      <c r="D110">
        <f t="shared" si="170"/>
        <v>714.3096122319248</v>
      </c>
      <c r="E110" s="1">
        <f t="shared" si="171"/>
        <v>74.802327672546298</v>
      </c>
      <c r="G110" s="11">
        <v>1.36020747</v>
      </c>
      <c r="H110" s="1">
        <f t="shared" si="172"/>
        <v>101.74668487358518</v>
      </c>
      <c r="I110" s="1">
        <f t="shared" si="173"/>
        <v>2.43230580049666</v>
      </c>
      <c r="J110" s="26">
        <v>47</v>
      </c>
    </row>
    <row r="111">
      <c r="B111">
        <v>300000</v>
      </c>
      <c r="C111" s="1">
        <f t="shared" si="169"/>
        <v>17.857740305798121</v>
      </c>
      <c r="D111">
        <f t="shared" si="170"/>
        <v>1071.4644183478872</v>
      </c>
      <c r="E111" s="1">
        <f t="shared" si="171"/>
        <v>112.20349150881944</v>
      </c>
      <c r="G111" s="11">
        <v>3.0366587100000002</v>
      </c>
      <c r="H111" s="1">
        <f t="shared" si="172"/>
        <v>340.72370978266764</v>
      </c>
      <c r="I111" s="1">
        <f t="shared" si="173"/>
        <v>2.4133843165236497</v>
      </c>
      <c r="J111" s="26">
        <v>48</v>
      </c>
    </row>
    <row r="112">
      <c r="B112">
        <v>400000</v>
      </c>
      <c r="C112" s="1">
        <f t="shared" si="169"/>
        <v>23.810320407730828</v>
      </c>
      <c r="D112">
        <f t="shared" si="170"/>
        <v>1428.6192244638496</v>
      </c>
      <c r="E112" s="1">
        <f t="shared" si="171"/>
        <v>149.6046553450926</v>
      </c>
      <c r="G112" s="11">
        <v>5.4171418999999998</v>
      </c>
      <c r="H112" s="1">
        <f t="shared" si="172"/>
        <v>810.42964690496001</v>
      </c>
      <c r="I112" s="1">
        <f t="shared" si="173"/>
        <v>2.42171616391055</v>
      </c>
      <c r="J112" s="26">
        <v>49</v>
      </c>
    </row>
    <row r="113">
      <c r="B113">
        <v>500000</v>
      </c>
      <c r="C113" s="1">
        <f t="shared" si="169"/>
        <v>29.762900509663535</v>
      </c>
      <c r="D113">
        <f t="shared" si="170"/>
        <v>1785.774030579812</v>
      </c>
      <c r="E113" s="1">
        <f t="shared" si="171"/>
        <v>187.00581918136575</v>
      </c>
      <c r="G113" s="11">
        <v>8.1092793000000007</v>
      </c>
      <c r="H113" s="1">
        <f t="shared" si="172"/>
        <v>1516.4824184669924</v>
      </c>
      <c r="I113" s="1">
        <f t="shared" si="173"/>
        <v>2.3201457147401192</v>
      </c>
      <c r="J113" s="26">
        <v>50</v>
      </c>
    </row>
    <row r="114">
      <c r="B114">
        <v>600000</v>
      </c>
      <c r="C114" s="1">
        <f t="shared" si="169"/>
        <v>35.715480611596242</v>
      </c>
      <c r="D114">
        <f t="shared" si="170"/>
        <v>2142.9288366957744</v>
      </c>
      <c r="E114" s="1">
        <f t="shared" si="171"/>
        <v>224.40698301763888</v>
      </c>
      <c r="G114" s="11">
        <v>11.8146404</v>
      </c>
      <c r="H114" s="1">
        <f t="shared" si="172"/>
        <v>2651.2878076023103</v>
      </c>
      <c r="I114" s="1">
        <f t="shared" si="173"/>
        <v>2.3474211765080684</v>
      </c>
      <c r="J114" s="26">
        <v>51</v>
      </c>
    </row>
    <row r="115">
      <c r="B115">
        <v>700000</v>
      </c>
      <c r="C115" s="1">
        <f t="shared" si="169"/>
        <v>41.668060713528952</v>
      </c>
      <c r="D115">
        <f t="shared" si="170"/>
        <v>2500.0836428117373</v>
      </c>
      <c r="E115" s="1">
        <f t="shared" si="171"/>
        <v>261.80814685391204</v>
      </c>
      <c r="G115" s="11">
        <v>15.9095122</v>
      </c>
      <c r="H115" s="1">
        <f t="shared" si="172"/>
        <v>4165.2399064317051</v>
      </c>
      <c r="I115" s="1">
        <f t="shared" si="173"/>
        <v>2.3223827403349295</v>
      </c>
      <c r="J115" s="26">
        <v>52</v>
      </c>
    </row>
    <row r="116">
      <c r="B116">
        <v>800000</v>
      </c>
      <c r="C116" s="1">
        <f t="shared" si="169"/>
        <v>47.620640815461655</v>
      </c>
      <c r="D116">
        <f t="shared" si="170"/>
        <v>2857.2384489276992</v>
      </c>
      <c r="E116" s="1">
        <f t="shared" si="171"/>
        <v>299.20931069018519</v>
      </c>
      <c r="G116" s="11">
        <v>21.068619600000002</v>
      </c>
      <c r="H116" s="1">
        <f t="shared" si="172"/>
        <v>6303.9271477097254</v>
      </c>
      <c r="I116" s="1">
        <f t="shared" si="173"/>
        <v>2.3546649496389707</v>
      </c>
      <c r="J116" s="26">
        <v>53</v>
      </c>
    </row>
    <row r="117">
      <c r="B117">
        <v>900000</v>
      </c>
      <c r="C117" s="1">
        <f t="shared" si="169"/>
        <v>53.573220917394366</v>
      </c>
      <c r="D117">
        <f t="shared" si="170"/>
        <v>3214.3932550436621</v>
      </c>
      <c r="E117" s="1">
        <f t="shared" si="171"/>
        <v>336.61047452645835</v>
      </c>
      <c r="G117" s="11">
        <v>26.210303</v>
      </c>
      <c r="H117" s="1">
        <f t="shared" si="172"/>
        <v>8822.6625303122546</v>
      </c>
      <c r="I117" s="1">
        <f t="shared" si="173"/>
        <v>2.3145151823624208</v>
      </c>
      <c r="J117" s="26">
        <v>54</v>
      </c>
    </row>
    <row r="118">
      <c r="B118">
        <v>1000000</v>
      </c>
      <c r="C118" s="1">
        <f t="shared" si="169"/>
        <v>59.525801019327069</v>
      </c>
      <c r="D118">
        <f t="shared" si="170"/>
        <v>3571.548061159624</v>
      </c>
      <c r="E118" s="1">
        <f t="shared" si="171"/>
        <v>374.0116383627315</v>
      </c>
      <c r="G118" s="11">
        <v>33.022884500000004</v>
      </c>
      <c r="H118" s="1">
        <f t="shared" si="172"/>
        <v>12350.943135308253</v>
      </c>
      <c r="I118" s="1">
        <f t="shared" si="173"/>
        <v>2.3620441819358997</v>
      </c>
      <c r="J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30" workbookViewId="0">
      <selection activeCell="I64" activeCellId="0" sqref="I64:I118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0.12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 s="30" customFormat="1">
      <c r="A10" s="30">
        <v>1</v>
      </c>
      <c r="B10" s="30">
        <v>1.03</v>
      </c>
      <c r="C10" s="30">
        <v>0.187</v>
      </c>
      <c r="D10" s="30">
        <v>0.19900000000000001</v>
      </c>
      <c r="E10" s="30">
        <v>50.5</v>
      </c>
      <c r="G10" s="30">
        <f t="shared" ref="G10:G37" si="174">E10/60</f>
        <v>0.84166666666666667</v>
      </c>
      <c r="H10" s="30">
        <f t="shared" ref="H10:H37" si="175">2*PI()*G10</f>
        <v>5.2883476335428181</v>
      </c>
      <c r="I10" s="30">
        <f t="shared" ref="I10:I37" si="176">$C$2*C10</f>
        <v>0.016792600000000001</v>
      </c>
      <c r="J10" s="30">
        <f t="shared" ref="J10:J37" si="177">I10*H10</f>
        <v>0.088805106471031139</v>
      </c>
      <c r="K10" s="30">
        <f t="shared" ref="K10:K37" si="178">B10*C10</f>
        <v>0.19261</v>
      </c>
      <c r="L10" s="31">
        <f t="shared" ref="L10:L37" si="179">J10/D10*100</f>
        <v>44.625681643734239</v>
      </c>
      <c r="N10" s="32">
        <f t="shared" ref="N10:N37" si="180">G10*($C$3)^2*$C$4/$C$5</f>
        <v>14139.526932084307</v>
      </c>
      <c r="O10" s="30">
        <f t="shared" ref="O10:O37" si="181">D10/(G10^3*$C$3^5*$C$4)</f>
        <v>13.462829095263674</v>
      </c>
      <c r="P10" s="30">
        <f t="shared" ref="P10:P37" si="182">K10/(G10^3*$C$3^5*$C$4)</f>
        <v>13.03053021124993</v>
      </c>
      <c r="Q10" s="30">
        <f t="shared" ref="Q10:Q37" si="183">J10/(G10^3*$C$3^5*$C$4)</f>
        <v>6.0078792522923941</v>
      </c>
      <c r="S10" s="30">
        <f t="shared" ref="S10:S37" si="184">J10*0.49665</f>
        <v>0.044105056128837611</v>
      </c>
      <c r="T10" s="30">
        <f t="shared" ref="T10:T37" si="185">Q10*0.49665</f>
        <v>2.9838132306510174</v>
      </c>
    </row>
    <row r="11" s="30" customFormat="1">
      <c r="A11" s="30">
        <v>1.2</v>
      </c>
      <c r="B11" s="30">
        <v>1.2149999999999999</v>
      </c>
      <c r="C11" s="30">
        <v>0.2155</v>
      </c>
      <c r="D11" s="30">
        <v>0.26700000000000002</v>
      </c>
      <c r="E11" s="30">
        <v>59.149999999999999</v>
      </c>
      <c r="G11" s="30">
        <f t="shared" si="174"/>
        <v>0.98583333333333334</v>
      </c>
      <c r="H11" s="30">
        <f t="shared" si="175"/>
        <v>6.1941735153278756</v>
      </c>
      <c r="I11" s="30">
        <f t="shared" si="176"/>
        <v>0.019351900000000002</v>
      </c>
      <c r="J11" s="30">
        <f t="shared" si="177"/>
        <v>0.11986902645127352</v>
      </c>
      <c r="K11" s="30">
        <f t="shared" si="178"/>
        <v>0.26183249999999997</v>
      </c>
      <c r="L11" s="31">
        <f t="shared" si="179"/>
        <v>44.894766461151129</v>
      </c>
      <c r="N11" s="32">
        <f t="shared" si="180"/>
        <v>16561.445901639345</v>
      </c>
      <c r="O11" s="30">
        <f t="shared" si="181"/>
        <v>11.240985951919882</v>
      </c>
      <c r="P11" s="30">
        <f t="shared" si="182"/>
        <v>11.0234286676257</v>
      </c>
      <c r="Q11" s="30">
        <f t="shared" si="183"/>
        <v>5.046614391045237</v>
      </c>
      <c r="S11" s="30">
        <f t="shared" si="184"/>
        <v>0.05953295198702499</v>
      </c>
      <c r="T11" s="30">
        <f t="shared" si="185"/>
        <v>2.5064010373126169</v>
      </c>
    </row>
    <row r="12" s="30" customFormat="1">
      <c r="A12" s="30">
        <v>1.3999999999999999</v>
      </c>
      <c r="B12" s="30">
        <v>1.4199999999999999</v>
      </c>
      <c r="C12" s="30">
        <v>0.2495</v>
      </c>
      <c r="D12" s="30">
        <v>0.35499999999999998</v>
      </c>
      <c r="E12" s="30">
        <v>68.199999999999989</v>
      </c>
      <c r="G12" s="30">
        <f t="shared" si="174"/>
        <v>1.1366666666666665</v>
      </c>
      <c r="H12" s="30">
        <f t="shared" si="175"/>
        <v>7.1418872991607953</v>
      </c>
      <c r="I12" s="30">
        <f t="shared" si="176"/>
        <v>0.022405100000000001</v>
      </c>
      <c r="J12" s="30">
        <f t="shared" si="177"/>
        <v>0.16001469912642755</v>
      </c>
      <c r="K12" s="30">
        <f t="shared" si="178"/>
        <v>0.35428999999999999</v>
      </c>
      <c r="L12" s="31">
        <f t="shared" si="179"/>
        <v>45.074563134204944</v>
      </c>
      <c r="N12" s="32">
        <f t="shared" si="180"/>
        <v>19095.361124121773</v>
      </c>
      <c r="O12" s="30">
        <f t="shared" si="181"/>
        <v>9.7506287153944591</v>
      </c>
      <c r="P12" s="30">
        <f t="shared" si="182"/>
        <v>9.7311274579636695</v>
      </c>
      <c r="Q12" s="30">
        <f t="shared" si="183"/>
        <v>4.3950532963023923</v>
      </c>
      <c r="S12" s="30">
        <f t="shared" si="184"/>
        <v>0.079471300321140234</v>
      </c>
      <c r="T12" s="30">
        <f t="shared" si="185"/>
        <v>2.1828032196085831</v>
      </c>
    </row>
    <row r="13" s="30" customFormat="1">
      <c r="A13" s="30">
        <v>1.6000000000000001</v>
      </c>
      <c r="B13" s="30">
        <v>1.5900000000000001</v>
      </c>
      <c r="C13" s="30">
        <v>0.28049999999999997</v>
      </c>
      <c r="D13" s="30">
        <v>0.44650000000000001</v>
      </c>
      <c r="E13" s="30">
        <v>75</v>
      </c>
      <c r="G13" s="30">
        <f t="shared" si="174"/>
        <v>1.25</v>
      </c>
      <c r="H13" s="30">
        <f t="shared" si="175"/>
        <v>7.8539816339744828</v>
      </c>
      <c r="I13" s="30">
        <f t="shared" si="176"/>
        <v>0.0251889</v>
      </c>
      <c r="J13" s="30">
        <f t="shared" si="177"/>
        <v>0.19783315798001985</v>
      </c>
      <c r="K13" s="30">
        <f t="shared" si="178"/>
        <v>0.44599499999999997</v>
      </c>
      <c r="L13" s="31">
        <f t="shared" si="179"/>
        <v>44.307538181415417</v>
      </c>
      <c r="N13" s="32">
        <f t="shared" si="180"/>
        <v>20999.297423887587</v>
      </c>
      <c r="O13" s="30">
        <f t="shared" si="181"/>
        <v>9.2213618371513704</v>
      </c>
      <c r="P13" s="30">
        <f t="shared" si="182"/>
        <v>9.2109323013669098</v>
      </c>
      <c r="Q13" s="30">
        <f t="shared" si="183"/>
        <v>4.0857584168423138</v>
      </c>
      <c r="S13" s="30">
        <f t="shared" si="184"/>
        <v>0.098253837910776853</v>
      </c>
      <c r="T13" s="30">
        <f t="shared" si="185"/>
        <v>2.0291919177247348</v>
      </c>
    </row>
    <row r="14" s="30" customFormat="1">
      <c r="A14" s="30">
        <v>1.8</v>
      </c>
      <c r="B14" s="30">
        <v>1.8</v>
      </c>
      <c r="C14" s="30">
        <v>0.32600000000000001</v>
      </c>
      <c r="D14" s="30">
        <v>0.58999999999999997</v>
      </c>
      <c r="E14" s="30">
        <v>83.650000000000006</v>
      </c>
      <c r="G14" s="30">
        <f t="shared" si="174"/>
        <v>1.3941666666666668</v>
      </c>
      <c r="H14" s="30">
        <f t="shared" si="175"/>
        <v>8.7598075157595403</v>
      </c>
      <c r="I14" s="30">
        <f t="shared" si="176"/>
        <v>0.029274800000000004</v>
      </c>
      <c r="J14" s="30">
        <f t="shared" si="177"/>
        <v>0.25644161306235741</v>
      </c>
      <c r="K14" s="30">
        <f t="shared" si="178"/>
        <v>0.58679999999999999</v>
      </c>
      <c r="L14" s="31">
        <f t="shared" si="179"/>
        <v>43.464680180060576</v>
      </c>
      <c r="N14" s="32">
        <f t="shared" si="180"/>
        <v>23421.216393442621</v>
      </c>
      <c r="O14" s="30">
        <f t="shared" si="181"/>
        <v>8.7823666921225154</v>
      </c>
      <c r="P14" s="30">
        <f t="shared" si="182"/>
        <v>8.7347335168432068</v>
      </c>
      <c r="Q14" s="30">
        <f t="shared" si="183"/>
        <v>3.8172275949712171</v>
      </c>
      <c r="S14" s="30">
        <f t="shared" si="184"/>
        <v>0.1273617271274198</v>
      </c>
      <c r="T14" s="30">
        <f t="shared" si="185"/>
        <v>1.8958260850424549</v>
      </c>
    </row>
    <row r="15" s="30" customFormat="1">
      <c r="A15" s="30">
        <v>2</v>
      </c>
      <c r="B15" s="30">
        <v>2.0800000000000001</v>
      </c>
      <c r="C15" s="30">
        <v>0.3745</v>
      </c>
      <c r="D15" s="30">
        <v>0.77449999999999997</v>
      </c>
      <c r="E15" s="30">
        <v>88.5</v>
      </c>
      <c r="G15" s="30">
        <f t="shared" si="174"/>
        <v>1.4750000000000001</v>
      </c>
      <c r="H15" s="30">
        <f t="shared" si="175"/>
        <v>9.2676983280898906</v>
      </c>
      <c r="I15" s="30">
        <f t="shared" si="176"/>
        <v>0.033630100000000003</v>
      </c>
      <c r="J15" s="30">
        <f t="shared" si="177"/>
        <v>0.31167362154349587</v>
      </c>
      <c r="K15" s="30">
        <f t="shared" si="178"/>
        <v>0.77895999999999999</v>
      </c>
      <c r="L15" s="31">
        <f t="shared" si="179"/>
        <v>40.241913691865186</v>
      </c>
      <c r="N15" s="32">
        <f t="shared" si="180"/>
        <v>24779.170960187355</v>
      </c>
      <c r="O15" s="30">
        <f t="shared" si="181"/>
        <v>9.7352924109350774</v>
      </c>
      <c r="P15" s="30">
        <f t="shared" si="182"/>
        <v>9.7913536170716444</v>
      </c>
      <c r="Q15" s="30">
        <f t="shared" si="183"/>
        <v>3.9176679696591958</v>
      </c>
      <c r="S15" s="30">
        <f t="shared" si="184"/>
        <v>0.15479270413957721</v>
      </c>
      <c r="T15" s="30">
        <f t="shared" si="185"/>
        <v>1.9457097971312396</v>
      </c>
    </row>
    <row r="16">
      <c r="A16">
        <v>3</v>
      </c>
      <c r="B16">
        <v>3.1000000000000001</v>
      </c>
      <c r="C16">
        <v>0.59949999999999992</v>
      </c>
      <c r="D16">
        <v>1.8525</v>
      </c>
      <c r="E16">
        <v>124.59999999999999</v>
      </c>
      <c r="G16">
        <f t="shared" si="174"/>
        <v>2.0766666666666667</v>
      </c>
      <c r="H16">
        <f t="shared" si="175"/>
        <v>13.048081487909608</v>
      </c>
      <c r="I16">
        <f t="shared" si="176"/>
        <v>0.053835099999999997</v>
      </c>
      <c r="J16">
        <f t="shared" si="177"/>
        <v>0.70244477170976249</v>
      </c>
      <c r="K16">
        <f t="shared" si="178"/>
        <v>1.8584499999999997</v>
      </c>
      <c r="L16" s="24">
        <f t="shared" si="179"/>
        <v>37.918746111188256</v>
      </c>
      <c r="N16" s="1">
        <f t="shared" si="180"/>
        <v>34886.832786885243</v>
      </c>
      <c r="O16">
        <f t="shared" si="181"/>
        <v>8.3437537892604414</v>
      </c>
      <c r="P16">
        <f t="shared" si="182"/>
        <v>8.3705528904998996</v>
      </c>
      <c r="Q16">
        <f t="shared" si="183"/>
        <v>3.1638468154923167</v>
      </c>
      <c r="S16">
        <f t="shared" si="184"/>
        <v>0.34886919586965354</v>
      </c>
      <c r="T16" s="30">
        <f t="shared" si="185"/>
        <v>1.571324520914259</v>
      </c>
    </row>
    <row r="17">
      <c r="A17">
        <v>4</v>
      </c>
      <c r="B17">
        <v>4.0300000000000002</v>
      </c>
      <c r="C17">
        <v>0.82250000000000001</v>
      </c>
      <c r="D17">
        <v>3.3165</v>
      </c>
      <c r="E17">
        <v>150.19999999999999</v>
      </c>
      <c r="G17">
        <f t="shared" si="174"/>
        <v>2.503333333333333</v>
      </c>
      <c r="H17">
        <f t="shared" si="175"/>
        <v>15.728907218972894</v>
      </c>
      <c r="I17">
        <f t="shared" si="176"/>
        <v>0.073860500000000009</v>
      </c>
      <c r="J17">
        <f t="shared" si="177"/>
        <v>1.1617449516469476</v>
      </c>
      <c r="K17">
        <f t="shared" si="178"/>
        <v>3.3146750000000003</v>
      </c>
      <c r="L17" s="24">
        <f t="shared" si="179"/>
        <v>35.029246242935251</v>
      </c>
      <c r="N17" s="1">
        <f t="shared" si="180"/>
        <v>42054.592974238862</v>
      </c>
      <c r="O17">
        <f t="shared" si="181"/>
        <v>8.5276151842671855</v>
      </c>
      <c r="P17">
        <f t="shared" si="182"/>
        <v>8.5229226174915826</v>
      </c>
      <c r="Q17">
        <f t="shared" si="183"/>
        <v>2.9871593215468888</v>
      </c>
      <c r="S17">
        <f t="shared" si="184"/>
        <v>0.57698063023545654</v>
      </c>
      <c r="T17" s="30">
        <f t="shared" si="185"/>
        <v>1.4835726770462623</v>
      </c>
    </row>
    <row r="18">
      <c r="A18">
        <v>5</v>
      </c>
      <c r="B18">
        <v>5.0800000000000001</v>
      </c>
      <c r="C18">
        <v>1.107</v>
      </c>
      <c r="D18">
        <v>5.6319999999999997</v>
      </c>
      <c r="E18">
        <v>173.44999999999999</v>
      </c>
      <c r="G18">
        <f t="shared" si="174"/>
        <v>2.8908333333333331</v>
      </c>
      <c r="H18">
        <f t="shared" si="175"/>
        <v>18.163641525504985</v>
      </c>
      <c r="I18">
        <f t="shared" si="176"/>
        <v>0.0994086</v>
      </c>
      <c r="J18">
        <f t="shared" si="177"/>
        <v>1.8056221749523149</v>
      </c>
      <c r="K18">
        <f t="shared" si="178"/>
        <v>5.6235600000000003</v>
      </c>
      <c r="L18" s="24">
        <f t="shared" si="179"/>
        <v>32.06005282230673</v>
      </c>
      <c r="N18" s="1">
        <f t="shared" si="180"/>
        <v>48564.375175644025</v>
      </c>
      <c r="O18">
        <f t="shared" si="181"/>
        <v>9.4036644575984791</v>
      </c>
      <c r="P18">
        <f t="shared" si="182"/>
        <v>9.3895723183900053</v>
      </c>
      <c r="Q18">
        <f t="shared" si="183"/>
        <v>3.0148197923385562</v>
      </c>
      <c r="S18">
        <f t="shared" si="184"/>
        <v>0.89676225319006719</v>
      </c>
      <c r="T18" s="30">
        <f t="shared" si="185"/>
        <v>1.497310249864944</v>
      </c>
    </row>
    <row r="19">
      <c r="A19">
        <v>6</v>
      </c>
      <c r="B19">
        <v>6.1150000000000002</v>
      </c>
      <c r="C19">
        <v>1.335</v>
      </c>
      <c r="D19">
        <v>8.1679999999999993</v>
      </c>
      <c r="E19">
        <v>194.44999999999999</v>
      </c>
      <c r="G19">
        <f t="shared" si="174"/>
        <v>3.2408333333333332</v>
      </c>
      <c r="H19">
        <f t="shared" si="175"/>
        <v>20.362756383017842</v>
      </c>
      <c r="I19">
        <f t="shared" si="176"/>
        <v>0.119883</v>
      </c>
      <c r="J19">
        <f t="shared" si="177"/>
        <v>2.441148323465328</v>
      </c>
      <c r="K19">
        <f t="shared" si="178"/>
        <v>8.1635249999999999</v>
      </c>
      <c r="L19" s="24">
        <f t="shared" si="179"/>
        <v>29.886732657508912</v>
      </c>
      <c r="N19" s="1">
        <f t="shared" si="180"/>
        <v>54444.178454332541</v>
      </c>
      <c r="O19">
        <f t="shared" si="181"/>
        <v>9.6794187178161515</v>
      </c>
      <c r="P19">
        <f t="shared" si="182"/>
        <v>9.674115657242913</v>
      </c>
      <c r="Q19">
        <f t="shared" si="183"/>
        <v>2.8928619949945906</v>
      </c>
      <c r="S19">
        <f t="shared" si="184"/>
        <v>1.2123963148490551</v>
      </c>
      <c r="T19" s="30">
        <f t="shared" si="185"/>
        <v>1.4367399098140634</v>
      </c>
    </row>
    <row r="20">
      <c r="A20">
        <v>7</v>
      </c>
      <c r="B20">
        <v>7.0299999999999994</v>
      </c>
      <c r="C20">
        <v>1.5695000000000001</v>
      </c>
      <c r="D20">
        <v>11.025</v>
      </c>
      <c r="E20">
        <v>211.59999999999999</v>
      </c>
      <c r="G20">
        <f t="shared" si="174"/>
        <v>3.5266666666666664</v>
      </c>
      <c r="H20">
        <f t="shared" si="175"/>
        <v>22.158700183320004</v>
      </c>
      <c r="I20">
        <f t="shared" si="176"/>
        <v>0.14094110000000001</v>
      </c>
      <c r="J20">
        <f t="shared" si="177"/>
        <v>3.1230715784073233</v>
      </c>
      <c r="K20">
        <f t="shared" si="178"/>
        <v>11.033585</v>
      </c>
      <c r="L20" s="24">
        <f t="shared" si="179"/>
        <v>28.327179849499529</v>
      </c>
      <c r="N20" s="1">
        <f t="shared" si="180"/>
        <v>59246.017798594832</v>
      </c>
      <c r="O20">
        <f t="shared" si="181"/>
        <v>10.138857021093568</v>
      </c>
      <c r="P20">
        <f t="shared" si="182"/>
        <v>10.146751995018837</v>
      </c>
      <c r="Q20">
        <f t="shared" si="183"/>
        <v>2.8720522630487855</v>
      </c>
      <c r="S20">
        <f t="shared" si="184"/>
        <v>1.5510734994159971</v>
      </c>
      <c r="T20" s="30">
        <f t="shared" si="185"/>
        <v>1.4264047564431792</v>
      </c>
    </row>
    <row r="21">
      <c r="A21">
        <v>8</v>
      </c>
      <c r="B21">
        <v>8.1099999999999994</v>
      </c>
      <c r="C21">
        <v>1.845</v>
      </c>
      <c r="D21">
        <v>14.965</v>
      </c>
      <c r="E21">
        <v>229.40000000000001</v>
      </c>
      <c r="G21">
        <f t="shared" si="174"/>
        <v>3.8233333333333333</v>
      </c>
      <c r="H21">
        <f t="shared" si="175"/>
        <v>24.022711824449949</v>
      </c>
      <c r="I21">
        <f t="shared" si="176"/>
        <v>0.16568099999999999</v>
      </c>
      <c r="J21">
        <f t="shared" si="177"/>
        <v>3.9801069177866921</v>
      </c>
      <c r="K21">
        <f t="shared" si="178"/>
        <v>14.962949999999999</v>
      </c>
      <c r="L21" s="24">
        <f t="shared" si="179"/>
        <v>26.596103693863633</v>
      </c>
      <c r="N21" s="1">
        <f t="shared" si="180"/>
        <v>64229.851053864157</v>
      </c>
      <c r="O21">
        <f t="shared" si="181"/>
        <v>10.800748937976708</v>
      </c>
      <c r="P21">
        <f t="shared" si="182"/>
        <v>10.799269383327671</v>
      </c>
      <c r="Q21">
        <f t="shared" si="183"/>
        <v>2.8725783872581605</v>
      </c>
      <c r="S21">
        <f t="shared" si="184"/>
        <v>1.9767201007187605</v>
      </c>
      <c r="T21" s="30">
        <f t="shared" si="185"/>
        <v>1.4266660560317654</v>
      </c>
    </row>
    <row r="22">
      <c r="A22">
        <v>9</v>
      </c>
      <c r="B22">
        <v>8.9499999999999993</v>
      </c>
      <c r="C22">
        <v>2.0459999999999998</v>
      </c>
      <c r="D22">
        <v>18.314999999999998</v>
      </c>
      <c r="E22">
        <v>241.55000000000001</v>
      </c>
      <c r="G22">
        <f t="shared" si="174"/>
        <v>4.0258333333333338</v>
      </c>
      <c r="H22">
        <f t="shared" si="175"/>
        <v>25.29505684915382</v>
      </c>
      <c r="I22">
        <f t="shared" si="176"/>
        <v>0.1837308</v>
      </c>
      <c r="J22">
        <f t="shared" si="177"/>
        <v>4.6474810309405106</v>
      </c>
      <c r="K22">
        <f t="shared" si="178"/>
        <v>18.311699999999998</v>
      </c>
      <c r="L22" s="24">
        <f t="shared" si="179"/>
        <v>25.375271804206996</v>
      </c>
      <c r="N22" s="1">
        <f t="shared" si="180"/>
        <v>67631.737236533954</v>
      </c>
      <c r="O22">
        <f t="shared" si="181"/>
        <v>11.322522389102442</v>
      </c>
      <c r="P22">
        <f t="shared" si="182"/>
        <v>11.32048229497828</v>
      </c>
      <c r="Q22">
        <f t="shared" si="183"/>
        <v>2.8731208313269363</v>
      </c>
      <c r="S22">
        <f t="shared" si="184"/>
        <v>2.3081714540166045</v>
      </c>
      <c r="T22" s="30">
        <f t="shared" si="185"/>
        <v>1.426935460878523</v>
      </c>
    </row>
    <row r="23">
      <c r="A23">
        <v>10</v>
      </c>
      <c r="B23">
        <v>10.079999999999998</v>
      </c>
      <c r="C23">
        <v>2.29</v>
      </c>
      <c r="D23">
        <v>23.085000000000001</v>
      </c>
      <c r="E23">
        <v>257.89999999999998</v>
      </c>
      <c r="G23">
        <f t="shared" si="174"/>
        <v>4.2983333333333329</v>
      </c>
      <c r="H23">
        <f t="shared" si="175"/>
        <v>27.007224845360252</v>
      </c>
      <c r="I23">
        <f t="shared" si="176"/>
        <v>0.20564200000000002</v>
      </c>
      <c r="J23">
        <f t="shared" si="177"/>
        <v>5.5538197316495737</v>
      </c>
      <c r="K23">
        <f t="shared" si="178"/>
        <v>23.083199999999998</v>
      </c>
      <c r="L23" s="24">
        <f t="shared" si="179"/>
        <v>24.058131824342965</v>
      </c>
      <c r="N23" s="1">
        <f t="shared" si="180"/>
        <v>72209.584074941435</v>
      </c>
      <c r="O23">
        <f t="shared" si="181"/>
        <v>11.725550543658125</v>
      </c>
      <c r="P23">
        <f t="shared" si="182"/>
        <v>11.724636270711251</v>
      </c>
      <c r="Q23">
        <f t="shared" si="183"/>
        <v>2.8209484069232351</v>
      </c>
      <c r="S23">
        <f t="shared" si="184"/>
        <v>2.7583045697237605</v>
      </c>
      <c r="T23" s="30">
        <f t="shared" si="185"/>
        <v>1.4010240262984246</v>
      </c>
    </row>
    <row r="24">
      <c r="A24">
        <v>11</v>
      </c>
      <c r="B24">
        <v>11.135</v>
      </c>
      <c r="C24">
        <v>2.5230000000000001</v>
      </c>
      <c r="D24">
        <v>28.105</v>
      </c>
      <c r="E24">
        <v>267.94999999999999</v>
      </c>
      <c r="G24">
        <f t="shared" si="174"/>
        <v>4.4658333333333333</v>
      </c>
      <c r="H24">
        <f t="shared" si="175"/>
        <v>28.059658384312836</v>
      </c>
      <c r="I24">
        <f t="shared" si="176"/>
        <v>0.22656540000000003</v>
      </c>
      <c r="J24">
        <f t="shared" si="177"/>
        <v>6.3573477257051927</v>
      </c>
      <c r="K24">
        <f t="shared" si="178"/>
        <v>28.093605</v>
      </c>
      <c r="L24" s="24">
        <f t="shared" si="179"/>
        <v>22.619988349778307</v>
      </c>
      <c r="N24" s="1">
        <f t="shared" si="180"/>
        <v>75023.489929742384</v>
      </c>
      <c r="O24">
        <f t="shared" si="181"/>
        <v>12.728572368270431</v>
      </c>
      <c r="P24">
        <f t="shared" si="182"/>
        <v>12.723411646614624</v>
      </c>
      <c r="Q24">
        <f t="shared" si="183"/>
        <v>2.879201586795872</v>
      </c>
      <c r="S24">
        <f t="shared" si="184"/>
        <v>3.157376747971484</v>
      </c>
      <c r="T24" s="30">
        <f t="shared" si="185"/>
        <v>1.4299554680821698</v>
      </c>
    </row>
    <row r="25">
      <c r="A25">
        <v>12</v>
      </c>
      <c r="B25">
        <v>12.27</v>
      </c>
      <c r="C25">
        <v>2.7210000000000001</v>
      </c>
      <c r="D25">
        <v>33.405000000000001</v>
      </c>
      <c r="E25">
        <v>280.80000000000001</v>
      </c>
      <c r="G25">
        <f t="shared" si="174"/>
        <v>4.6800000000000006</v>
      </c>
      <c r="H25">
        <f t="shared" si="175"/>
        <v>29.405307237600468</v>
      </c>
      <c r="I25">
        <f t="shared" si="176"/>
        <v>0.24434580000000003</v>
      </c>
      <c r="J25">
        <f t="shared" si="177"/>
        <v>7.1850633212172772</v>
      </c>
      <c r="K25">
        <f t="shared" si="178"/>
        <v>33.386670000000002</v>
      </c>
      <c r="L25" s="24">
        <f t="shared" si="179"/>
        <v>21.508945730331618</v>
      </c>
      <c r="N25" s="1">
        <f t="shared" si="180"/>
        <v>78621.369555035126</v>
      </c>
      <c r="O25">
        <f t="shared" si="181"/>
        <v>13.145513524142606</v>
      </c>
      <c r="P25">
        <f t="shared" si="182"/>
        <v>13.138300314656076</v>
      </c>
      <c r="Q25">
        <f t="shared" si="183"/>
        <v>2.8274613698812363</v>
      </c>
      <c r="S25">
        <f t="shared" si="184"/>
        <v>3.5684616984825608</v>
      </c>
      <c r="T25" s="30">
        <f t="shared" si="185"/>
        <v>1.4042586893515159</v>
      </c>
    </row>
    <row r="26">
      <c r="A26">
        <v>13</v>
      </c>
      <c r="B26">
        <v>13.024999999999999</v>
      </c>
      <c r="C26">
        <v>2.8740000000000001</v>
      </c>
      <c r="D26">
        <v>37.435000000000002</v>
      </c>
      <c r="E26">
        <v>288.35000000000002</v>
      </c>
      <c r="G26">
        <f t="shared" si="174"/>
        <v>4.8058333333333341</v>
      </c>
      <c r="H26">
        <f t="shared" si="175"/>
        <v>30.195941388753898</v>
      </c>
      <c r="I26">
        <f t="shared" si="176"/>
        <v>0.25808520000000001</v>
      </c>
      <c r="J26">
        <f t="shared" si="177"/>
        <v>7.7931255725048283</v>
      </c>
      <c r="K26">
        <f t="shared" si="178"/>
        <v>37.43385</v>
      </c>
      <c r="L26" s="24">
        <f t="shared" si="179"/>
        <v>20.817752297328244</v>
      </c>
      <c r="N26" s="1">
        <f t="shared" si="180"/>
        <v>80735.298829039821</v>
      </c>
      <c r="O26">
        <f t="shared" si="181"/>
        <v>13.604273701212744</v>
      </c>
      <c r="P26">
        <f t="shared" si="182"/>
        <v>13.603855779087555</v>
      </c>
      <c r="Q26">
        <f t="shared" si="183"/>
        <v>2.8321040009690379</v>
      </c>
      <c r="S26">
        <f t="shared" si="184"/>
        <v>3.8704558155845228</v>
      </c>
      <c r="T26" s="30">
        <f t="shared" si="185"/>
        <v>1.4065644520812726</v>
      </c>
    </row>
    <row r="27">
      <c r="A27">
        <v>14</v>
      </c>
      <c r="B27">
        <v>14.24</v>
      </c>
      <c r="C27">
        <v>3.0335000000000001</v>
      </c>
      <c r="D27">
        <v>43.230000000000004</v>
      </c>
      <c r="E27">
        <v>296.14999999999998</v>
      </c>
      <c r="G27">
        <f t="shared" si="174"/>
        <v>4.9358333333333331</v>
      </c>
      <c r="H27">
        <f t="shared" si="175"/>
        <v>31.012755478687239</v>
      </c>
      <c r="I27">
        <f t="shared" si="176"/>
        <v>0.27240830000000005</v>
      </c>
      <c r="J27">
        <f t="shared" si="177"/>
        <v>8.4481319982648788</v>
      </c>
      <c r="K27">
        <f t="shared" si="178"/>
        <v>43.197040000000001</v>
      </c>
      <c r="L27" s="24">
        <f t="shared" si="179"/>
        <v>19.542290072322182</v>
      </c>
      <c r="N27" s="1">
        <f t="shared" si="180"/>
        <v>82919.225761124108</v>
      </c>
      <c r="O27">
        <f t="shared" si="181"/>
        <v>14.501315959362399</v>
      </c>
      <c r="P27">
        <f t="shared" si="182"/>
        <v>14.490259670349662</v>
      </c>
      <c r="Q27">
        <f t="shared" si="183"/>
        <v>2.8338892290825499</v>
      </c>
      <c r="S27">
        <f t="shared" si="184"/>
        <v>4.1957647569382521</v>
      </c>
      <c r="T27" s="30">
        <f t="shared" si="185"/>
        <v>1.4074510856238485</v>
      </c>
    </row>
    <row r="28">
      <c r="A28">
        <v>15</v>
      </c>
      <c r="B28">
        <v>15.244999999999999</v>
      </c>
      <c r="C28">
        <v>3.1325000000000003</v>
      </c>
      <c r="D28">
        <v>47.765000000000001</v>
      </c>
      <c r="E28">
        <v>302.60000000000002</v>
      </c>
      <c r="G28">
        <f t="shared" si="174"/>
        <v>5.0433333333333339</v>
      </c>
      <c r="H28">
        <f t="shared" si="175"/>
        <v>31.688197899209051</v>
      </c>
      <c r="I28">
        <f t="shared" si="176"/>
        <v>0.28129850000000006</v>
      </c>
      <c r="J28">
        <f t="shared" si="177"/>
        <v>8.9138425367506589</v>
      </c>
      <c r="K28">
        <f t="shared" si="178"/>
        <v>47.754962500000005</v>
      </c>
      <c r="L28" s="24">
        <f t="shared" si="179"/>
        <v>18.661870693500802</v>
      </c>
      <c r="N28" s="1">
        <f t="shared" si="180"/>
        <v>84725.165339578467</v>
      </c>
      <c r="O28">
        <f t="shared" si="181"/>
        <v>15.019670373783237</v>
      </c>
      <c r="P28">
        <f t="shared" si="182"/>
        <v>15.016514089027101</v>
      </c>
      <c r="Q28">
        <f t="shared" si="183"/>
        <v>2.8029514637454764</v>
      </c>
      <c r="S28">
        <f t="shared" si="184"/>
        <v>4.4270598958772149</v>
      </c>
      <c r="T28" s="30">
        <f t="shared" si="185"/>
        <v>1.3920858444691908</v>
      </c>
    </row>
    <row r="29">
      <c r="A29">
        <v>16</v>
      </c>
      <c r="B29">
        <v>16.075000000000003</v>
      </c>
      <c r="C29">
        <v>3.2149999999999999</v>
      </c>
      <c r="D29">
        <v>51.689999999999998</v>
      </c>
      <c r="E29">
        <v>299.69999999999999</v>
      </c>
      <c r="G29">
        <f t="shared" si="174"/>
        <v>4.9950000000000001</v>
      </c>
      <c r="H29">
        <f t="shared" si="175"/>
        <v>31.384510609362035</v>
      </c>
      <c r="I29">
        <f t="shared" si="176"/>
        <v>0.28870699999999999</v>
      </c>
      <c r="J29">
        <f t="shared" si="177"/>
        <v>9.0609279044970847</v>
      </c>
      <c r="K29">
        <f t="shared" si="178"/>
        <v>51.681125000000009</v>
      </c>
      <c r="L29" s="24">
        <f t="shared" si="179"/>
        <v>17.529363328491169</v>
      </c>
      <c r="N29" s="1">
        <f t="shared" si="180"/>
        <v>83913.192505854808</v>
      </c>
      <c r="O29">
        <f t="shared" si="181"/>
        <v>16.730298664238635</v>
      </c>
      <c r="P29">
        <f t="shared" si="182"/>
        <v>16.727426127952217</v>
      </c>
      <c r="Q29">
        <f t="shared" si="183"/>
        <v>2.9327148387960955</v>
      </c>
      <c r="S29">
        <f t="shared" si="184"/>
        <v>4.5001098437684766</v>
      </c>
      <c r="T29" s="30">
        <f t="shared" si="185"/>
        <v>1.4565328246880809</v>
      </c>
    </row>
    <row r="30">
      <c r="A30">
        <v>17</v>
      </c>
      <c r="B30">
        <v>17.125</v>
      </c>
      <c r="C30">
        <v>3.423</v>
      </c>
      <c r="D30">
        <v>58.629999999999995</v>
      </c>
      <c r="E30">
        <v>306.64999999999998</v>
      </c>
      <c r="G30">
        <f t="shared" si="174"/>
        <v>5.1108333333333329</v>
      </c>
      <c r="H30">
        <f t="shared" si="175"/>
        <v>32.112312907443666</v>
      </c>
      <c r="I30">
        <f t="shared" si="176"/>
        <v>0.30738540000000003</v>
      </c>
      <c r="J30">
        <f t="shared" si="177"/>
        <v>9.870856147979735</v>
      </c>
      <c r="K30">
        <f t="shared" si="178"/>
        <v>58.618875000000003</v>
      </c>
      <c r="L30" s="24">
        <f t="shared" si="179"/>
        <v>16.83584538287521</v>
      </c>
      <c r="N30" s="1">
        <f t="shared" si="180"/>
        <v>85859.12740046838</v>
      </c>
      <c r="O30">
        <f t="shared" si="181"/>
        <v>17.715294550792862</v>
      </c>
      <c r="P30">
        <f t="shared" si="182"/>
        <v>17.711933086493399</v>
      </c>
      <c r="Q30">
        <f t="shared" si="183"/>
        <v>2.9825195996924037</v>
      </c>
      <c r="S30">
        <f t="shared" si="184"/>
        <v>4.902360705894135</v>
      </c>
      <c r="T30" s="30">
        <f t="shared" si="185"/>
        <v>1.4812683591872322</v>
      </c>
    </row>
    <row r="31">
      <c r="A31">
        <v>18</v>
      </c>
      <c r="B31">
        <v>18.024999999999999</v>
      </c>
      <c r="C31">
        <v>3.5030000000000001</v>
      </c>
      <c r="D31">
        <v>4</v>
      </c>
      <c r="E31">
        <v>308.64999999999998</v>
      </c>
      <c r="G31">
        <f t="shared" si="174"/>
        <v>5.1441666666666661</v>
      </c>
      <c r="H31">
        <f t="shared" si="175"/>
        <v>32.321752417682987</v>
      </c>
      <c r="I31">
        <f t="shared" si="176"/>
        <v>0.31456940000000005</v>
      </c>
      <c r="J31">
        <f t="shared" si="177"/>
        <v>10.167434264979088</v>
      </c>
      <c r="K31">
        <f t="shared" si="178"/>
        <v>63.141574999999996</v>
      </c>
      <c r="L31" s="24">
        <f t="shared" si="179"/>
        <v>254.1858566244772</v>
      </c>
      <c r="N31" s="1">
        <f t="shared" si="180"/>
        <v>86419.108665105363</v>
      </c>
      <c r="O31">
        <f t="shared" si="181"/>
        <v>1.1852733999295872</v>
      </c>
      <c r="P31">
        <f t="shared" si="182"/>
        <v>18.710007319289755</v>
      </c>
      <c r="Q31">
        <f t="shared" si="183"/>
        <v>3.0127973449530869</v>
      </c>
      <c r="S31">
        <f t="shared" si="184"/>
        <v>5.0496562277018633</v>
      </c>
      <c r="T31" s="30">
        <f t="shared" si="185"/>
        <v>1.4963058013709505</v>
      </c>
    </row>
    <row r="32">
      <c r="A32">
        <v>19</v>
      </c>
      <c r="B32">
        <v>19.344999999999999</v>
      </c>
      <c r="C32">
        <v>4.2814999999999994</v>
      </c>
      <c r="D32">
        <v>82.875</v>
      </c>
      <c r="E32">
        <v>340.75</v>
      </c>
      <c r="G32">
        <f t="shared" si="174"/>
        <v>5.6791666666666663</v>
      </c>
      <c r="H32">
        <f t="shared" si="175"/>
        <v>35.683256557024066</v>
      </c>
      <c r="I32">
        <f t="shared" si="176"/>
        <v>0.38447869999999995</v>
      </c>
      <c r="J32">
        <f t="shared" si="177"/>
        <v>13.719452092811087</v>
      </c>
      <c r="K32">
        <f t="shared" si="178"/>
        <v>82.825617499999979</v>
      </c>
      <c r="L32" s="24">
        <f t="shared" si="179"/>
        <v>16.554391665533743</v>
      </c>
      <c r="N32" s="1">
        <f t="shared" si="180"/>
        <v>95406.807962529245</v>
      </c>
      <c r="O32">
        <f t="shared" si="181"/>
        <v>18.250439964687907</v>
      </c>
      <c r="P32">
        <f t="shared" si="182"/>
        <v>18.23956512485012</v>
      </c>
      <c r="Q32">
        <f t="shared" si="183"/>
        <v>3.0212493124375337</v>
      </c>
      <c r="S32">
        <f t="shared" si="184"/>
        <v>6.8137658818946258</v>
      </c>
      <c r="T32" s="30">
        <f t="shared" si="185"/>
        <v>1.500503471022101</v>
      </c>
    </row>
    <row r="33">
      <c r="A33">
        <v>20</v>
      </c>
      <c r="B33">
        <v>20.359999999999999</v>
      </c>
      <c r="C33">
        <v>4.2770000000000001</v>
      </c>
      <c r="D33">
        <v>87.094999999999999</v>
      </c>
      <c r="E33">
        <v>340.75</v>
      </c>
      <c r="G33">
        <f t="shared" si="174"/>
        <v>5.6791666666666663</v>
      </c>
      <c r="H33">
        <f t="shared" si="175"/>
        <v>35.683256557024066</v>
      </c>
      <c r="I33">
        <f t="shared" si="176"/>
        <v>0.38407460000000004</v>
      </c>
      <c r="J33">
        <f t="shared" si="177"/>
        <v>13.705032488836396</v>
      </c>
      <c r="K33">
        <f t="shared" si="178"/>
        <v>87.079719999999995</v>
      </c>
      <c r="L33" s="24">
        <f t="shared" si="179"/>
        <v>15.735728214979503</v>
      </c>
      <c r="N33" s="1">
        <f t="shared" si="180"/>
        <v>95406.807962529245</v>
      </c>
      <c r="O33">
        <f t="shared" si="181"/>
        <v>19.179753468772166</v>
      </c>
      <c r="P33">
        <f t="shared" si="182"/>
        <v>19.176388561108087</v>
      </c>
      <c r="Q33">
        <f t="shared" si="183"/>
        <v>3.0180738781490914</v>
      </c>
      <c r="S33">
        <f t="shared" si="184"/>
        <v>6.806604385580596</v>
      </c>
      <c r="T33" s="30">
        <f t="shared" si="185"/>
        <v>1.4989263915827462</v>
      </c>
    </row>
    <row r="34">
      <c r="A34">
        <v>21</v>
      </c>
      <c r="B34">
        <v>21.469999999999999</v>
      </c>
      <c r="C34">
        <v>4.2765000000000004</v>
      </c>
      <c r="D34">
        <v>91.824999999999989</v>
      </c>
      <c r="E34">
        <v>338</v>
      </c>
      <c r="G34">
        <f t="shared" si="174"/>
        <v>5.6333333333333337</v>
      </c>
      <c r="H34">
        <f t="shared" si="175"/>
        <v>35.395277230445004</v>
      </c>
      <c r="I34">
        <f t="shared" si="176"/>
        <v>0.38402970000000008</v>
      </c>
      <c r="J34">
        <f t="shared" si="177"/>
        <v>13.592837696224629</v>
      </c>
      <c r="K34">
        <f t="shared" si="178"/>
        <v>91.816455000000005</v>
      </c>
      <c r="L34" s="24">
        <f t="shared" si="179"/>
        <v>14.802981427960393</v>
      </c>
      <c r="N34" s="1">
        <f t="shared" si="180"/>
        <v>94636.83372365337</v>
      </c>
      <c r="O34">
        <f t="shared" si="181"/>
        <v>20.718973110780649</v>
      </c>
      <c r="P34">
        <f t="shared" si="182"/>
        <v>20.71704505605447</v>
      </c>
      <c r="Q34">
        <f t="shared" si="183"/>
        <v>3.0670257416529672</v>
      </c>
      <c r="S34">
        <f t="shared" si="184"/>
        <v>6.750882841829962</v>
      </c>
      <c r="T34" s="30">
        <f t="shared" si="185"/>
        <v>1.523238334591946</v>
      </c>
    </row>
    <row r="35">
      <c r="A35">
        <v>22</v>
      </c>
      <c r="B35">
        <v>22.210000000000001</v>
      </c>
      <c r="C35">
        <v>4.282</v>
      </c>
      <c r="D35">
        <v>95.134999999999991</v>
      </c>
      <c r="E35">
        <v>338.55000000000001</v>
      </c>
      <c r="G35">
        <f t="shared" si="174"/>
        <v>5.6425000000000001</v>
      </c>
      <c r="H35">
        <f t="shared" si="175"/>
        <v>35.452873095760815</v>
      </c>
      <c r="I35">
        <f t="shared" si="176"/>
        <v>0.38452360000000002</v>
      </c>
      <c r="J35">
        <f t="shared" si="177"/>
        <v>13.632466393125094</v>
      </c>
      <c r="K35">
        <f t="shared" si="178"/>
        <v>95.103220000000007</v>
      </c>
      <c r="L35" s="24">
        <f t="shared" si="179"/>
        <v>14.32960150641204</v>
      </c>
      <c r="N35" s="1">
        <f t="shared" si="180"/>
        <v>94790.828571428559</v>
      </c>
      <c r="O35">
        <f t="shared" si="181"/>
        <v>21.361377683715329</v>
      </c>
      <c r="P35">
        <f t="shared" si="182"/>
        <v>21.354241881089713</v>
      </c>
      <c r="Q35">
        <f t="shared" si="183"/>
        <v>3.0610002983560376</v>
      </c>
      <c r="S35">
        <f t="shared" si="184"/>
        <v>6.7705644341455775</v>
      </c>
      <c r="T35" s="30">
        <f t="shared" si="185"/>
        <v>1.520245798178526</v>
      </c>
    </row>
    <row r="36">
      <c r="A36">
        <v>23</v>
      </c>
      <c r="B36">
        <v>22.914999999999999</v>
      </c>
      <c r="C36">
        <v>4.2279999999999998</v>
      </c>
      <c r="D36">
        <v>96.909999999999997</v>
      </c>
      <c r="E36">
        <v>337.14999999999998</v>
      </c>
      <c r="G36">
        <f t="shared" si="174"/>
        <v>5.6191666666666666</v>
      </c>
      <c r="H36">
        <f t="shared" si="175"/>
        <v>35.306265438593293</v>
      </c>
      <c r="I36">
        <f t="shared" si="176"/>
        <v>0.37967440000000002</v>
      </c>
      <c r="J36">
        <f t="shared" si="177"/>
        <v>13.404885146638646</v>
      </c>
      <c r="K36">
        <f t="shared" si="178"/>
        <v>96.884619999999984</v>
      </c>
      <c r="L36" s="24">
        <f t="shared" si="179"/>
        <v>13.832303319201989</v>
      </c>
      <c r="N36" s="1">
        <f t="shared" si="180"/>
        <v>94398.84168618267</v>
      </c>
      <c r="O36">
        <f t="shared" si="181"/>
        <v>22.032130338047565</v>
      </c>
      <c r="P36">
        <f t="shared" si="182"/>
        <v>22.026360288847481</v>
      </c>
      <c r="Q36">
        <f t="shared" si="183"/>
        <v>3.0475510960406615</v>
      </c>
      <c r="S36">
        <f t="shared" si="184"/>
        <v>6.6575362080780831</v>
      </c>
      <c r="T36" s="30">
        <f t="shared" si="185"/>
        <v>1.5135662518485944</v>
      </c>
    </row>
    <row r="37">
      <c r="A37">
        <v>24</v>
      </c>
      <c r="B37">
        <v>24.170000000000002</v>
      </c>
      <c r="C37">
        <v>4.3744999999999994</v>
      </c>
      <c r="D37">
        <v>105.7</v>
      </c>
      <c r="E37">
        <v>340.39999999999998</v>
      </c>
      <c r="G37">
        <f t="shared" si="174"/>
        <v>5.6733333333333329</v>
      </c>
      <c r="H37">
        <f t="shared" si="175"/>
        <v>35.646604642732186</v>
      </c>
      <c r="I37">
        <f t="shared" si="176"/>
        <v>0.39283009999999996</v>
      </c>
      <c r="J37">
        <f t="shared" si="177"/>
        <v>14.003059266464946</v>
      </c>
      <c r="K37">
        <f t="shared" si="178"/>
        <v>105.73166499999999</v>
      </c>
      <c r="L37" s="24">
        <f t="shared" si="179"/>
        <v>13.247927404413385</v>
      </c>
      <c r="N37" s="1">
        <f t="shared" si="180"/>
        <v>95308.811241217772</v>
      </c>
      <c r="O37">
        <f t="shared" si="181"/>
        <v>23.348754760883132</v>
      </c>
      <c r="P37">
        <f t="shared" si="182"/>
        <v>23.355749446971146</v>
      </c>
      <c r="Q37">
        <f t="shared" si="183"/>
        <v>3.093226080556311</v>
      </c>
      <c r="S37">
        <f t="shared" si="184"/>
        <v>6.9546193846898152</v>
      </c>
      <c r="T37" s="30">
        <f t="shared" si="185"/>
        <v>1.5362507329082917</v>
      </c>
    </row>
    <row r="38">
      <c r="L38" s="24"/>
      <c r="N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G63" s="25" t="s">
        <v>60</v>
      </c>
      <c r="H63" s="25" t="s">
        <v>23</v>
      </c>
      <c r="I63" s="25" t="s">
        <v>25</v>
      </c>
      <c r="J63" s="26" t="s">
        <v>70</v>
      </c>
      <c r="K63" s="26"/>
    </row>
    <row r="64">
      <c r="B64">
        <v>1</v>
      </c>
      <c r="C64" s="1">
        <f t="shared" ref="C64:C118" si="186">$C$5*B64/($C$3^2*$C$4)</f>
        <v>5.9525801019327071e-05</v>
      </c>
      <c r="D64">
        <f t="shared" ref="D64:D118" si="187">C64*60</f>
        <v>0.0035715480611596242</v>
      </c>
      <c r="E64" s="1">
        <f t="shared" ref="E64:E118" si="188">2*PI()*C64</f>
        <v>0.00037401163836273148</v>
      </c>
      <c r="G64" s="11">
        <v>8.3084746239800699e-05</v>
      </c>
      <c r="H64" s="28">
        <f t="shared" ref="H64:H118" si="189">G64*E64</f>
        <v>3.1074662064099652e-08</v>
      </c>
      <c r="I64" s="28">
        <f t="shared" ref="I64:I118" si="190">H64/(C64^3*$C$3^5*$C$4)</f>
        <v>5942843.7108012717</v>
      </c>
      <c r="J64" s="26">
        <v>1</v>
      </c>
      <c r="K64" s="26"/>
    </row>
    <row r="65">
      <c r="B65">
        <v>2</v>
      </c>
      <c r="C65" s="1">
        <f t="shared" si="186"/>
        <v>0.00011905160203865414</v>
      </c>
      <c r="D65">
        <f t="shared" si="187"/>
        <v>0.0071430961223192483</v>
      </c>
      <c r="E65" s="1">
        <f t="shared" si="188"/>
        <v>0.00074802327672546297</v>
      </c>
      <c r="G65" s="11">
        <v>8.1217063843995796e-05</v>
      </c>
      <c r="H65" s="28">
        <f t="shared" si="189"/>
        <v>6.0752254222606858e-08</v>
      </c>
      <c r="I65" s="28">
        <f t="shared" si="190"/>
        <v>1452313.2672331117</v>
      </c>
      <c r="J65" s="26">
        <v>2</v>
      </c>
      <c r="K65" s="26"/>
    </row>
    <row r="66">
      <c r="B66">
        <v>3</v>
      </c>
      <c r="C66" s="1">
        <f t="shared" si="186"/>
        <v>0.00017857740305798122</v>
      </c>
      <c r="D66">
        <f t="shared" si="187"/>
        <v>0.010714644183478873</v>
      </c>
      <c r="E66" s="1">
        <f t="shared" si="188"/>
        <v>0.0011220349150881945</v>
      </c>
      <c r="G66" s="11">
        <v>7.9723047815480994e-05</v>
      </c>
      <c r="H66" s="28">
        <f t="shared" si="189"/>
        <v>8.9452043186215293e-08</v>
      </c>
      <c r="I66" s="28">
        <f t="shared" si="190"/>
        <v>633598.87177886651</v>
      </c>
      <c r="J66" s="26">
        <v>3</v>
      </c>
      <c r="K66" s="26"/>
    </row>
    <row r="67">
      <c r="B67">
        <v>4</v>
      </c>
      <c r="C67" s="1">
        <f t="shared" si="186"/>
        <v>0.00023810320407730828</v>
      </c>
      <c r="D67">
        <f t="shared" si="187"/>
        <v>0.014286192244638497</v>
      </c>
      <c r="E67" s="1">
        <f t="shared" si="188"/>
        <v>0.0014960465534509259</v>
      </c>
      <c r="G67" s="11">
        <v>7.8192504440281605e-05</v>
      </c>
      <c r="H67" s="28">
        <f t="shared" si="189"/>
        <v>1.1697962677357952e-07</v>
      </c>
      <c r="I67" s="28">
        <f t="shared" si="190"/>
        <v>349557.11959414865</v>
      </c>
      <c r="J67" s="26">
        <v>4</v>
      </c>
      <c r="K67" s="26"/>
    </row>
    <row r="68">
      <c r="B68">
        <v>5</v>
      </c>
      <c r="C68" s="1">
        <f t="shared" si="186"/>
        <v>0.00029762900509663535</v>
      </c>
      <c r="D68">
        <f t="shared" si="187"/>
        <v>0.01785774030579812</v>
      </c>
      <c r="E68" s="1">
        <f t="shared" si="188"/>
        <v>0.0018700581918136574</v>
      </c>
      <c r="G68" s="11">
        <v>7.6693959847445495e-05</v>
      </c>
      <c r="H68" s="28">
        <f t="shared" si="189"/>
        <v>1.4342216787534317e-07</v>
      </c>
      <c r="I68" s="28">
        <f t="shared" si="190"/>
        <v>219429.070949007</v>
      </c>
      <c r="J68" s="26">
        <v>5</v>
      </c>
      <c r="K68" s="26"/>
    </row>
    <row r="69">
      <c r="B69">
        <v>6</v>
      </c>
      <c r="C69" s="1">
        <f t="shared" si="186"/>
        <v>0.00035715480611596244</v>
      </c>
      <c r="D69">
        <f t="shared" si="187"/>
        <v>0.021429288366957747</v>
      </c>
      <c r="E69" s="1">
        <f t="shared" si="188"/>
        <v>0.002244069830176389</v>
      </c>
      <c r="G69" s="11">
        <v>7.5288696802524793e-05</v>
      </c>
      <c r="H69" s="28">
        <f t="shared" si="189"/>
        <v>1.6895309304784345e-07</v>
      </c>
      <c r="I69" s="28">
        <f t="shared" si="190"/>
        <v>149589.2174813395</v>
      </c>
      <c r="J69" s="26">
        <v>6</v>
      </c>
      <c r="K69" s="26"/>
    </row>
    <row r="70">
      <c r="B70">
        <v>7</v>
      </c>
      <c r="C70" s="1">
        <f t="shared" si="186"/>
        <v>0.00041668060713528953</v>
      </c>
      <c r="D70">
        <f t="shared" si="187"/>
        <v>0.025000836428117373</v>
      </c>
      <c r="E70" s="1">
        <f t="shared" si="188"/>
        <v>0.0026180814685391207</v>
      </c>
      <c r="G70" s="11">
        <v>7.3862212786395497e-05</v>
      </c>
      <c r="H70" s="28">
        <f t="shared" si="189"/>
        <v>1.9337729052135534e-07</v>
      </c>
      <c r="I70" s="28">
        <f t="shared" si="190"/>
        <v>107819.979633361</v>
      </c>
      <c r="J70" s="26">
        <v>7</v>
      </c>
      <c r="K70" s="26"/>
    </row>
    <row r="71">
      <c r="B71">
        <v>8</v>
      </c>
      <c r="C71" s="1">
        <f t="shared" si="186"/>
        <v>0.00047620640815461656</v>
      </c>
      <c r="D71">
        <f t="shared" si="187"/>
        <v>0.028572384489276993</v>
      </c>
      <c r="E71" s="1">
        <f t="shared" si="188"/>
        <v>0.0029920931069018519</v>
      </c>
      <c r="G71" s="11">
        <v>7.24428099027308e-05</v>
      </c>
      <c r="H71" s="28">
        <f t="shared" si="189"/>
        <v>2.1675563215456205e-07</v>
      </c>
      <c r="I71" s="28">
        <f t="shared" si="190"/>
        <v>80963.322975046307</v>
      </c>
      <c r="J71" s="26">
        <v>8</v>
      </c>
      <c r="K71" s="26"/>
    </row>
    <row r="72">
      <c r="B72">
        <v>9</v>
      </c>
      <c r="C72" s="1">
        <f t="shared" si="186"/>
        <v>0.0005357322091739436</v>
      </c>
      <c r="D72">
        <f t="shared" si="187"/>
        <v>0.032143932550436613</v>
      </c>
      <c r="E72" s="1">
        <f t="shared" si="188"/>
        <v>0.0033661047452645831</v>
      </c>
      <c r="G72" s="11">
        <v>7.0961111964553596e-05</v>
      </c>
      <c r="H72" s="28">
        <f t="shared" si="189"/>
        <v>2.3886253571313524e-07</v>
      </c>
      <c r="I72" s="28">
        <f t="shared" si="190"/>
        <v>62662.599131066505</v>
      </c>
      <c r="J72" s="26">
        <v>9</v>
      </c>
      <c r="K72" s="26"/>
    </row>
    <row r="73">
      <c r="B73">
        <v>10</v>
      </c>
      <c r="C73" s="1">
        <f t="shared" si="186"/>
        <v>0.00059525801019327069</v>
      </c>
      <c r="D73">
        <f t="shared" si="187"/>
        <v>0.03571548061159624</v>
      </c>
      <c r="E73" s="1">
        <f t="shared" si="188"/>
        <v>0.0037401163836273147</v>
      </c>
      <c r="G73" s="11">
        <v>6.9557133702073296e-05</v>
      </c>
      <c r="H73" s="28">
        <f t="shared" si="189"/>
        <v>2.6015177535727997e-07</v>
      </c>
      <c r="I73" s="28">
        <f t="shared" si="190"/>
        <v>49752.474824880803</v>
      </c>
      <c r="J73" s="26">
        <v>10</v>
      </c>
      <c r="K73" s="26"/>
    </row>
    <row r="74">
      <c r="B74">
        <v>20</v>
      </c>
      <c r="C74" s="1">
        <f t="shared" si="186"/>
        <v>0.0011905160203865414</v>
      </c>
      <c r="D74">
        <f t="shared" si="187"/>
        <v>0.07143096122319248</v>
      </c>
      <c r="E74" s="1">
        <f t="shared" si="188"/>
        <v>0.0074802327672546295</v>
      </c>
      <c r="G74" s="11">
        <v>5.6252883861814002e-05</v>
      </c>
      <c r="H74" s="28">
        <f t="shared" si="189"/>
        <v>4.2078466511571023e-07</v>
      </c>
      <c r="I74" s="28">
        <f t="shared" si="190"/>
        <v>10059.069570596837</v>
      </c>
      <c r="J74" s="26">
        <v>11</v>
      </c>
      <c r="K74" s="26"/>
    </row>
    <row r="75">
      <c r="B75">
        <v>30</v>
      </c>
      <c r="C75" s="1">
        <f t="shared" si="186"/>
        <v>0.0017857740305798121</v>
      </c>
      <c r="D75">
        <f t="shared" si="187"/>
        <v>0.10714644183478872</v>
      </c>
      <c r="E75" s="1">
        <f t="shared" si="188"/>
        <v>0.011220349150881945</v>
      </c>
      <c r="G75" s="11">
        <v>4.4751285212652201e-05</v>
      </c>
      <c r="H75" s="28">
        <f t="shared" si="189"/>
        <v>5.0212504503665782e-07</v>
      </c>
      <c r="I75" s="28">
        <f t="shared" si="190"/>
        <v>3556.6081074844105</v>
      </c>
      <c r="J75" s="26">
        <v>12</v>
      </c>
      <c r="K75" s="26"/>
    </row>
    <row r="76">
      <c r="B76">
        <v>40</v>
      </c>
      <c r="C76" s="1">
        <f t="shared" si="186"/>
        <v>0.0023810320407730828</v>
      </c>
      <c r="D76">
        <f t="shared" si="187"/>
        <v>0.14286192244638496</v>
      </c>
      <c r="E76" s="1">
        <f t="shared" si="188"/>
        <v>0.014960465534509259</v>
      </c>
      <c r="G76" s="11">
        <v>3.49945172624484e-05</v>
      </c>
      <c r="H76" s="28">
        <f t="shared" si="189"/>
        <v>5.2353426940164858e-07</v>
      </c>
      <c r="I76" s="28">
        <f t="shared" si="190"/>
        <v>1564.4188331621519</v>
      </c>
      <c r="J76" s="26">
        <v>13</v>
      </c>
      <c r="K76" s="26"/>
    </row>
    <row r="77">
      <c r="B77">
        <v>50</v>
      </c>
      <c r="C77" s="1">
        <f t="shared" si="186"/>
        <v>0.0029762900509663535</v>
      </c>
      <c r="D77">
        <f t="shared" si="187"/>
        <v>0.1785774030579812</v>
      </c>
      <c r="E77" s="1">
        <f t="shared" si="188"/>
        <v>0.018700581918136575</v>
      </c>
      <c r="G77" s="11">
        <v>2.7708651708547499e-05</v>
      </c>
      <c r="H77" s="28">
        <f t="shared" si="189"/>
        <v>5.1816791111680746e-07</v>
      </c>
      <c r="I77" s="28">
        <f t="shared" si="190"/>
        <v>792.77217055297319</v>
      </c>
      <c r="J77" s="26">
        <v>14</v>
      </c>
      <c r="K77" s="26"/>
    </row>
    <row r="78">
      <c r="B78">
        <v>60</v>
      </c>
      <c r="C78" s="1">
        <f t="shared" si="186"/>
        <v>0.0035715480611596242</v>
      </c>
      <c r="D78">
        <f t="shared" si="187"/>
        <v>0.21429288366957744</v>
      </c>
      <c r="E78" s="1">
        <f t="shared" si="188"/>
        <v>0.02244069830176389</v>
      </c>
      <c r="G78" s="11">
        <v>2.2528648536195601e-05</v>
      </c>
      <c r="H78" s="28">
        <f t="shared" si="189"/>
        <v>5.0555860494724017e-07</v>
      </c>
      <c r="I78" s="28">
        <f t="shared" si="190"/>
        <v>447.61604976121879</v>
      </c>
      <c r="J78" s="26">
        <v>15</v>
      </c>
      <c r="K78" s="26"/>
    </row>
    <row r="79">
      <c r="B79">
        <v>70</v>
      </c>
      <c r="C79" s="1">
        <f t="shared" si="186"/>
        <v>0.0041668060713528953</v>
      </c>
      <c r="D79">
        <f t="shared" si="187"/>
        <v>0.25000836428117373</v>
      </c>
      <c r="E79" s="1">
        <f t="shared" si="188"/>
        <v>0.026180814685391206</v>
      </c>
      <c r="G79" s="11">
        <v>1.9721701533114501e-05</v>
      </c>
      <c r="H79" s="28">
        <f t="shared" si="189"/>
        <v>5.1633021311906641e-07</v>
      </c>
      <c r="I79" s="28">
        <f t="shared" si="190"/>
        <v>287.88650886821057</v>
      </c>
      <c r="J79" s="26">
        <v>16</v>
      </c>
      <c r="K79" s="26"/>
    </row>
    <row r="80">
      <c r="B80">
        <v>80</v>
      </c>
      <c r="C80" s="1">
        <f t="shared" si="186"/>
        <v>0.0047620640815461655</v>
      </c>
      <c r="D80">
        <f t="shared" si="187"/>
        <v>0.28572384489276992</v>
      </c>
      <c r="E80" s="1">
        <f t="shared" si="188"/>
        <v>0.029920931069018518</v>
      </c>
      <c r="G80" s="11">
        <v>1.9301058187771899e-05</v>
      </c>
      <c r="H80" s="28">
        <f t="shared" si="189"/>
        <v>5.7750563159543851e-07</v>
      </c>
      <c r="I80" s="28">
        <f t="shared" si="190"/>
        <v>215.71192640304136</v>
      </c>
      <c r="J80" s="26">
        <v>17</v>
      </c>
      <c r="K80" s="26"/>
    </row>
    <row r="81">
      <c r="B81">
        <v>90</v>
      </c>
      <c r="C81" s="1">
        <f t="shared" si="186"/>
        <v>0.0053573220917394358</v>
      </c>
      <c r="D81">
        <f t="shared" si="187"/>
        <v>0.32143932550436616</v>
      </c>
      <c r="E81" s="1">
        <f t="shared" si="188"/>
        <v>0.03366104745264583</v>
      </c>
      <c r="G81" s="11">
        <v>2.11348812651901e-05</v>
      </c>
      <c r="H81" s="28">
        <f t="shared" si="189"/>
        <v>7.1142224117359927e-07</v>
      </c>
      <c r="I81" s="28">
        <f t="shared" si="190"/>
        <v>186.63272822793994</v>
      </c>
      <c r="J81" s="26">
        <v>18</v>
      </c>
      <c r="K81" s="26"/>
    </row>
    <row r="82">
      <c r="B82">
        <v>100</v>
      </c>
      <c r="C82" s="1">
        <f t="shared" si="186"/>
        <v>0.0059525801019327069</v>
      </c>
      <c r="D82">
        <f t="shared" si="187"/>
        <v>0.3571548061159624</v>
      </c>
      <c r="E82" s="1">
        <f t="shared" si="188"/>
        <v>0.037401163836273149</v>
      </c>
      <c r="G82" s="11">
        <v>2.5099708549749399e-05</v>
      </c>
      <c r="H82" s="28">
        <f t="shared" si="189"/>
        <v>9.3875831171188321e-07</v>
      </c>
      <c r="I82" s="28">
        <f t="shared" si="190"/>
        <v>179.53192595341667</v>
      </c>
      <c r="J82" s="26">
        <v>19</v>
      </c>
      <c r="K82" s="26"/>
    </row>
    <row r="83">
      <c r="B83">
        <v>200</v>
      </c>
      <c r="C83" s="1">
        <f t="shared" si="186"/>
        <v>0.011905160203865414</v>
      </c>
      <c r="D83">
        <f t="shared" si="187"/>
        <v>0.7143096122319248</v>
      </c>
      <c r="E83" s="1">
        <f t="shared" si="188"/>
        <v>0.074802327672546298</v>
      </c>
      <c r="G83" s="11">
        <v>0.000114772921093952</v>
      </c>
      <c r="H83" s="28">
        <f t="shared" si="189"/>
        <v>8.5852816516050977e-06</v>
      </c>
      <c r="I83" s="28">
        <f t="shared" si="190"/>
        <v>205.23548640470622</v>
      </c>
      <c r="J83" s="26">
        <v>20</v>
      </c>
      <c r="K83" s="26"/>
    </row>
    <row r="84">
      <c r="B84">
        <v>300</v>
      </c>
      <c r="C84" s="1">
        <f t="shared" si="186"/>
        <v>0.017857740305798123</v>
      </c>
      <c r="D84">
        <f t="shared" si="187"/>
        <v>1.0714644183478874</v>
      </c>
      <c r="E84" s="1">
        <f t="shared" si="188"/>
        <v>0.11220349150881946</v>
      </c>
      <c r="G84" s="11">
        <v>0.00013087474358112301</v>
      </c>
      <c r="H84" s="28">
        <f t="shared" si="189"/>
        <v>1.468460318012346e-05</v>
      </c>
      <c r="I84" s="28">
        <f t="shared" si="190"/>
        <v>104.01269413240593</v>
      </c>
      <c r="J84" s="26">
        <v>21</v>
      </c>
      <c r="K84" s="26"/>
    </row>
    <row r="85">
      <c r="B85">
        <v>400</v>
      </c>
      <c r="C85" s="1">
        <f t="shared" si="186"/>
        <v>0.023810320407730828</v>
      </c>
      <c r="D85">
        <f t="shared" si="187"/>
        <v>1.4286192244638496</v>
      </c>
      <c r="E85" s="1">
        <f t="shared" si="188"/>
        <v>0.1496046553450926</v>
      </c>
      <c r="G85" s="11">
        <v>0.000108382095591849</v>
      </c>
      <c r="H85" s="28">
        <f t="shared" si="189"/>
        <v>1.621446605659745e-05</v>
      </c>
      <c r="I85" s="28">
        <f t="shared" si="190"/>
        <v>48.451873260561818</v>
      </c>
      <c r="J85" s="26">
        <v>22</v>
      </c>
      <c r="K85" s="26"/>
    </row>
    <row r="86">
      <c r="B86">
        <v>500</v>
      </c>
      <c r="C86" s="1">
        <f t="shared" si="186"/>
        <v>0.029762900509663535</v>
      </c>
      <c r="D86">
        <f t="shared" si="187"/>
        <v>1.7857740305798122</v>
      </c>
      <c r="E86" s="1">
        <f t="shared" si="188"/>
        <v>0.18700581918136575</v>
      </c>
      <c r="G86" s="11">
        <v>0.000136488276324257</v>
      </c>
      <c r="H86" s="28">
        <f t="shared" si="189"/>
        <v>2.5524101922670287e-05</v>
      </c>
      <c r="I86" s="28">
        <f t="shared" si="190"/>
        <v>39.050657612198663</v>
      </c>
      <c r="J86" s="26">
        <v>23</v>
      </c>
      <c r="K86" s="26"/>
    </row>
    <row r="87">
      <c r="B87">
        <v>600</v>
      </c>
      <c r="C87" s="1">
        <f t="shared" si="186"/>
        <v>0.035715480611596247</v>
      </c>
      <c r="D87">
        <f t="shared" si="187"/>
        <v>2.1429288366957748</v>
      </c>
      <c r="E87" s="1">
        <f t="shared" si="188"/>
        <v>0.22440698301763892</v>
      </c>
      <c r="G87" s="11">
        <v>0.00013724730325262601</v>
      </c>
      <c r="H87" s="28">
        <f t="shared" si="189"/>
        <v>3.0799253250228786e-05</v>
      </c>
      <c r="I87" s="28">
        <f t="shared" si="190"/>
        <v>27.269321381447966</v>
      </c>
      <c r="J87" s="26">
        <v>24</v>
      </c>
      <c r="K87" s="26"/>
    </row>
    <row r="88">
      <c r="B88">
        <v>700</v>
      </c>
      <c r="C88" s="1">
        <f t="shared" si="186"/>
        <v>0.041668060713528944</v>
      </c>
      <c r="D88">
        <f t="shared" si="187"/>
        <v>2.5000836428117368</v>
      </c>
      <c r="E88" s="1">
        <f t="shared" si="188"/>
        <v>0.26180814685391202</v>
      </c>
      <c r="G88" s="11">
        <v>0.00013125927350346399</v>
      </c>
      <c r="H88" s="28">
        <f t="shared" si="189"/>
        <v>3.4364747153332704e-05</v>
      </c>
      <c r="I88" s="28">
        <f t="shared" si="190"/>
        <v>19.160503946396727</v>
      </c>
      <c r="J88" s="26">
        <v>25</v>
      </c>
      <c r="K88" s="26"/>
    </row>
    <row r="89">
      <c r="B89">
        <v>800</v>
      </c>
      <c r="C89" s="1">
        <f t="shared" si="186"/>
        <v>0.047620640815461655</v>
      </c>
      <c r="D89">
        <f t="shared" si="187"/>
        <v>2.8572384489276992</v>
      </c>
      <c r="E89" s="1">
        <f t="shared" si="188"/>
        <v>0.29920931069018519</v>
      </c>
      <c r="G89" s="11">
        <v>0.00015206895101449401</v>
      </c>
      <c r="H89" s="28">
        <f t="shared" si="189"/>
        <v>4.5500446010426293e-05</v>
      </c>
      <c r="I89" s="28">
        <f t="shared" si="190"/>
        <v>16.995485972996281</v>
      </c>
      <c r="J89" s="26">
        <v>26</v>
      </c>
      <c r="K89" s="26"/>
    </row>
    <row r="90">
      <c r="B90">
        <v>900</v>
      </c>
      <c r="C90" s="1">
        <f t="shared" si="186"/>
        <v>0.053573220917394367</v>
      </c>
      <c r="D90">
        <f t="shared" si="187"/>
        <v>3.214393255043662</v>
      </c>
      <c r="E90" s="1">
        <f t="shared" si="188"/>
        <v>0.33661047452645837</v>
      </c>
      <c r="G90" s="11">
        <v>0.00015311041871012601</v>
      </c>
      <c r="H90" s="28">
        <f t="shared" si="189"/>
        <v>5.1538570696960243e-05</v>
      </c>
      <c r="I90" s="28">
        <f t="shared" si="190"/>
        <v>13.520499502903645</v>
      </c>
      <c r="J90" s="26">
        <v>27</v>
      </c>
      <c r="K90" s="26"/>
    </row>
    <row r="91">
      <c r="B91">
        <v>1000</v>
      </c>
      <c r="C91" s="1">
        <f t="shared" si="186"/>
        <v>0.059525801019327071</v>
      </c>
      <c r="D91">
        <f t="shared" si="187"/>
        <v>3.5715480611596244</v>
      </c>
      <c r="E91" s="1">
        <f t="shared" si="188"/>
        <v>0.37401163836273149</v>
      </c>
      <c r="G91" s="11">
        <v>0.00016130949843269499</v>
      </c>
      <c r="H91" s="28">
        <f t="shared" si="189"/>
        <v>6.0331629792282719e-05</v>
      </c>
      <c r="I91" s="28">
        <f t="shared" si="190"/>
        <v>11.538064225247956</v>
      </c>
      <c r="J91" s="26">
        <v>28</v>
      </c>
      <c r="K91" s="26"/>
    </row>
    <row r="92">
      <c r="B92">
        <v>2000</v>
      </c>
      <c r="C92" s="1">
        <f t="shared" si="186"/>
        <v>0.11905160203865414</v>
      </c>
      <c r="D92">
        <f t="shared" si="187"/>
        <v>7.1430961223192488</v>
      </c>
      <c r="E92" s="1">
        <f t="shared" si="188"/>
        <v>0.74802327672546298</v>
      </c>
      <c r="G92" s="11">
        <v>0.00025240922781894003</v>
      </c>
      <c r="H92" s="28">
        <f t="shared" si="189"/>
        <v>0.0001888079776688674</v>
      </c>
      <c r="I92" s="28">
        <f t="shared" si="190"/>
        <v>4.513549899287721</v>
      </c>
      <c r="J92" s="26">
        <v>29</v>
      </c>
      <c r="K92" s="26"/>
    </row>
    <row r="93">
      <c r="B93">
        <v>3000</v>
      </c>
      <c r="C93" s="1">
        <f t="shared" si="186"/>
        <v>0.17857740305798123</v>
      </c>
      <c r="D93">
        <f t="shared" si="187"/>
        <v>10.714644183478873</v>
      </c>
      <c r="E93" s="1">
        <f t="shared" si="188"/>
        <v>1.1220349150881945</v>
      </c>
      <c r="G93" s="11">
        <v>0.00039142509499999999</v>
      </c>
      <c r="H93" s="1">
        <f t="shared" si="189"/>
        <v>0.00043919262323171345</v>
      </c>
      <c r="I93" s="1">
        <f t="shared" si="190"/>
        <v>3.1108506934148661</v>
      </c>
      <c r="J93" s="26">
        <v>30</v>
      </c>
    </row>
    <row r="94">
      <c r="B94">
        <v>4000</v>
      </c>
      <c r="C94" s="1">
        <f t="shared" si="186"/>
        <v>0.23810320407730828</v>
      </c>
      <c r="D94">
        <f t="shared" si="187"/>
        <v>14.286192244638498</v>
      </c>
      <c r="E94" s="1">
        <f t="shared" si="188"/>
        <v>1.496046553450926</v>
      </c>
      <c r="G94" s="11">
        <v>0.00062436337699999997</v>
      </c>
      <c r="H94" s="1">
        <f t="shared" si="189"/>
        <v>0.00093407667826183108</v>
      </c>
      <c r="I94" s="1">
        <f t="shared" si="190"/>
        <v>2.791196742021242</v>
      </c>
      <c r="J94" s="26">
        <v>31</v>
      </c>
    </row>
    <row r="95">
      <c r="B95">
        <v>5000</v>
      </c>
      <c r="C95" s="1">
        <f t="shared" si="186"/>
        <v>0.29762900509663537</v>
      </c>
      <c r="D95">
        <f t="shared" si="187"/>
        <v>17.857740305798121</v>
      </c>
      <c r="E95" s="1">
        <f t="shared" si="188"/>
        <v>1.8700581918136576</v>
      </c>
      <c r="G95" s="11">
        <v>0.000908212553</v>
      </c>
      <c r="H95" s="1">
        <f t="shared" si="189"/>
        <v>0.0016984103246456457</v>
      </c>
      <c r="I95" s="1">
        <f t="shared" si="190"/>
        <v>2.5984867273175958</v>
      </c>
      <c r="J95" s="26">
        <v>32</v>
      </c>
    </row>
    <row r="96">
      <c r="B96">
        <v>6000</v>
      </c>
      <c r="C96" s="1">
        <f t="shared" si="186"/>
        <v>0.35715480611596245</v>
      </c>
      <c r="D96">
        <f t="shared" si="187"/>
        <v>21.429288366957746</v>
      </c>
      <c r="E96" s="1">
        <f t="shared" si="188"/>
        <v>2.2440698301763891</v>
      </c>
      <c r="G96" s="11">
        <v>0.0012215181299999999</v>
      </c>
      <c r="H96" s="1">
        <f t="shared" si="189"/>
        <v>0.0027411719825464801</v>
      </c>
      <c r="I96" s="1">
        <f t="shared" si="190"/>
        <v>2.4270036402043478</v>
      </c>
      <c r="J96" s="26">
        <v>33</v>
      </c>
    </row>
    <row r="97">
      <c r="B97">
        <v>7000</v>
      </c>
      <c r="C97" s="1">
        <f t="shared" si="186"/>
        <v>0.41668060713528954</v>
      </c>
      <c r="D97">
        <f t="shared" si="187"/>
        <v>25.000836428117374</v>
      </c>
      <c r="E97" s="1">
        <f t="shared" si="188"/>
        <v>2.6180814685391205</v>
      </c>
      <c r="G97" s="11">
        <v>0.0016094292099999999</v>
      </c>
      <c r="H97" s="1">
        <f t="shared" si="189"/>
        <v>0.0042136167896265567</v>
      </c>
      <c r="I97" s="1">
        <f t="shared" si="190"/>
        <v>2.3493558898021276</v>
      </c>
      <c r="J97" s="26">
        <v>34</v>
      </c>
    </row>
    <row r="98">
      <c r="B98">
        <v>8000</v>
      </c>
      <c r="C98" s="1">
        <f t="shared" si="186"/>
        <v>0.47620640815461657</v>
      </c>
      <c r="D98">
        <f t="shared" si="187"/>
        <v>28.572384489276995</v>
      </c>
      <c r="E98" s="1">
        <f t="shared" si="188"/>
        <v>2.9920931069018519</v>
      </c>
      <c r="G98" s="11">
        <v>0.0020583173899999998</v>
      </c>
      <c r="H98" s="1">
        <f t="shared" si="189"/>
        <v>0.0061586772744352102</v>
      </c>
      <c r="I98" s="1">
        <f t="shared" si="190"/>
        <v>2.3004107081915159</v>
      </c>
      <c r="J98" s="26">
        <v>35</v>
      </c>
    </row>
    <row r="99">
      <c r="B99">
        <v>9000</v>
      </c>
      <c r="C99" s="1">
        <f t="shared" si="186"/>
        <v>0.53573220917394371</v>
      </c>
      <c r="D99">
        <f t="shared" si="187"/>
        <v>32.143932550436624</v>
      </c>
      <c r="E99" s="1">
        <f t="shared" si="188"/>
        <v>3.3661047452645838</v>
      </c>
      <c r="G99" s="11">
        <v>0.00258843642</v>
      </c>
      <c r="H99" s="1">
        <f t="shared" si="189"/>
        <v>0.0087129481161776715</v>
      </c>
      <c r="I99" s="1">
        <f t="shared" si="190"/>
        <v>2.2857329778560103</v>
      </c>
      <c r="J99" s="26">
        <v>36</v>
      </c>
    </row>
    <row r="100">
      <c r="B100">
        <v>10000</v>
      </c>
      <c r="C100" s="1">
        <f t="shared" si="186"/>
        <v>0.59525801019327074</v>
      </c>
      <c r="D100">
        <f t="shared" si="187"/>
        <v>35.715480611596242</v>
      </c>
      <c r="E100" s="1">
        <f t="shared" si="188"/>
        <v>3.7401163836273152</v>
      </c>
      <c r="G100" s="11">
        <v>0.0031107211700000001</v>
      </c>
      <c r="H100" s="1">
        <f t="shared" si="189"/>
        <v>0.011634459212813331</v>
      </c>
      <c r="I100" s="1">
        <f t="shared" si="190"/>
        <v>2.2250209067058728</v>
      </c>
      <c r="J100" s="26">
        <v>37</v>
      </c>
    </row>
    <row r="101">
      <c r="B101">
        <v>20000</v>
      </c>
      <c r="C101" s="1">
        <f t="shared" si="186"/>
        <v>1.1905160203865415</v>
      </c>
      <c r="D101">
        <f t="shared" si="187"/>
        <v>71.430961223192483</v>
      </c>
      <c r="E101" s="1">
        <f t="shared" si="188"/>
        <v>7.4802327672546305</v>
      </c>
      <c r="G101" s="11">
        <v>0.011692956799999999</v>
      </c>
      <c r="H101" s="1">
        <f t="shared" si="189"/>
        <v>0.087466038601452842</v>
      </c>
      <c r="I101" s="1">
        <f t="shared" si="190"/>
        <v>2.0909197513521116</v>
      </c>
      <c r="J101" s="26">
        <v>38</v>
      </c>
    </row>
    <row r="102">
      <c r="B102">
        <v>30000</v>
      </c>
      <c r="C102" s="1">
        <f t="shared" si="186"/>
        <v>1.7857740305798122</v>
      </c>
      <c r="D102">
        <f t="shared" si="187"/>
        <v>107.14644183478873</v>
      </c>
      <c r="E102" s="1">
        <f t="shared" si="188"/>
        <v>11.220349150881946</v>
      </c>
      <c r="G102" s="11">
        <v>0.025826550100000002</v>
      </c>
      <c r="H102" s="1">
        <f t="shared" si="189"/>
        <v>0.28978290948474505</v>
      </c>
      <c r="I102" s="1">
        <f t="shared" si="190"/>
        <v>2.0525649048408305</v>
      </c>
      <c r="J102" s="26">
        <v>39</v>
      </c>
    </row>
    <row r="103">
      <c r="B103">
        <v>40000</v>
      </c>
      <c r="C103" s="1">
        <f t="shared" si="186"/>
        <v>2.3810320407730829</v>
      </c>
      <c r="D103">
        <f t="shared" si="187"/>
        <v>142.86192244638497</v>
      </c>
      <c r="E103" s="1">
        <f t="shared" si="188"/>
        <v>14.960465534509261</v>
      </c>
      <c r="G103" s="11">
        <v>0.046064073499999997</v>
      </c>
      <c r="H103" s="1">
        <f t="shared" si="189"/>
        <v>0.6891399839758513</v>
      </c>
      <c r="I103" s="1">
        <f t="shared" si="190"/>
        <v>2.0592798459001704</v>
      </c>
      <c r="J103" s="26">
        <v>40</v>
      </c>
    </row>
    <row r="104">
      <c r="B104">
        <v>50000</v>
      </c>
      <c r="C104" s="1">
        <f t="shared" si="186"/>
        <v>2.9762900509663535</v>
      </c>
      <c r="D104">
        <f t="shared" si="187"/>
        <v>178.5774030579812</v>
      </c>
      <c r="E104" s="1">
        <f t="shared" si="188"/>
        <v>18.700581918136574</v>
      </c>
      <c r="G104" s="11">
        <v>0.075225933300000006</v>
      </c>
      <c r="H104" s="1">
        <f t="shared" si="189"/>
        <v>1.4067687280449281</v>
      </c>
      <c r="I104" s="1">
        <f t="shared" si="190"/>
        <v>2.1522890053043437</v>
      </c>
      <c r="J104" s="26">
        <v>41</v>
      </c>
    </row>
    <row r="105">
      <c r="B105">
        <v>60000</v>
      </c>
      <c r="C105" s="1">
        <f t="shared" si="186"/>
        <v>3.5715480611596244</v>
      </c>
      <c r="D105">
        <f t="shared" si="187"/>
        <v>214.29288366957746</v>
      </c>
      <c r="E105" s="1">
        <f t="shared" si="188"/>
        <v>22.440698301763891</v>
      </c>
      <c r="G105" s="11">
        <v>0.103991046</v>
      </c>
      <c r="H105" s="1">
        <f t="shared" si="189"/>
        <v>2.3336316893708506</v>
      </c>
      <c r="I105" s="1">
        <f t="shared" si="190"/>
        <v>2.0661719297662642</v>
      </c>
      <c r="J105" s="26">
        <v>42</v>
      </c>
    </row>
    <row r="106">
      <c r="B106">
        <v>70000</v>
      </c>
      <c r="C106" s="1">
        <f t="shared" si="186"/>
        <v>4.1668060713528945</v>
      </c>
      <c r="D106">
        <f t="shared" si="187"/>
        <v>250.00836428117367</v>
      </c>
      <c r="E106" s="1">
        <f t="shared" si="188"/>
        <v>26.180814685391201</v>
      </c>
      <c r="G106" s="11">
        <v>0.14273656200000001</v>
      </c>
      <c r="H106" s="1">
        <f t="shared" si="189"/>
        <v>3.7369594785518521</v>
      </c>
      <c r="I106" s="1">
        <f t="shared" si="190"/>
        <v>2.0835895144764196</v>
      </c>
      <c r="J106" s="26">
        <v>43</v>
      </c>
    </row>
    <row r="107">
      <c r="B107">
        <v>80000</v>
      </c>
      <c r="C107" s="1">
        <f t="shared" si="186"/>
        <v>4.7620640815461659</v>
      </c>
      <c r="D107">
        <f t="shared" si="187"/>
        <v>285.72384489276993</v>
      </c>
      <c r="E107" s="1">
        <f t="shared" si="188"/>
        <v>29.920931069018522</v>
      </c>
      <c r="G107" s="11">
        <v>0.19084453200000001</v>
      </c>
      <c r="H107" s="1">
        <f t="shared" si="189"/>
        <v>5.7102460868711002</v>
      </c>
      <c r="I107" s="1">
        <f t="shared" si="190"/>
        <v>2.132911120245641</v>
      </c>
      <c r="J107" s="26">
        <v>44</v>
      </c>
    </row>
    <row r="108">
      <c r="B108">
        <v>90000</v>
      </c>
      <c r="C108" s="1">
        <f t="shared" si="186"/>
        <v>5.3573220917394364</v>
      </c>
      <c r="D108">
        <f t="shared" si="187"/>
        <v>321.4393255043662</v>
      </c>
      <c r="E108" s="1">
        <f t="shared" si="188"/>
        <v>33.661047452645832</v>
      </c>
      <c r="G108" s="11">
        <v>0.23120170000000001</v>
      </c>
      <c r="H108" s="1">
        <f t="shared" si="189"/>
        <v>7.7824913948323857</v>
      </c>
      <c r="I108" s="1">
        <f t="shared" si="190"/>
        <v>2.0416392929070741</v>
      </c>
      <c r="J108" s="26">
        <v>45</v>
      </c>
    </row>
    <row r="109">
      <c r="B109">
        <v>100000</v>
      </c>
      <c r="C109" s="1">
        <f t="shared" si="186"/>
        <v>5.9525801019327069</v>
      </c>
      <c r="D109">
        <f t="shared" si="187"/>
        <v>357.1548061159624</v>
      </c>
      <c r="E109" s="1">
        <f t="shared" si="188"/>
        <v>37.401163836273149</v>
      </c>
      <c r="G109" s="11">
        <v>0.28793476299999998</v>
      </c>
      <c r="H109" s="1">
        <f t="shared" si="189"/>
        <v>10.769095245121479</v>
      </c>
      <c r="I109" s="1">
        <f t="shared" si="190"/>
        <v>2.0595252111342428</v>
      </c>
      <c r="J109" s="26">
        <v>46</v>
      </c>
    </row>
    <row r="110">
      <c r="B110">
        <v>200000</v>
      </c>
      <c r="C110" s="1">
        <f t="shared" si="186"/>
        <v>11.905160203865414</v>
      </c>
      <c r="D110">
        <f t="shared" si="187"/>
        <v>714.3096122319248</v>
      </c>
      <c r="E110" s="1">
        <f t="shared" si="188"/>
        <v>74.802327672546298</v>
      </c>
      <c r="G110" s="11">
        <v>1.36020747</v>
      </c>
      <c r="H110" s="1">
        <f t="shared" si="189"/>
        <v>101.74668487358518</v>
      </c>
      <c r="I110" s="1">
        <f t="shared" si="190"/>
        <v>2.43230580049666</v>
      </c>
      <c r="J110" s="26">
        <v>47</v>
      </c>
    </row>
    <row r="111">
      <c r="B111">
        <v>300000</v>
      </c>
      <c r="C111" s="1">
        <f t="shared" si="186"/>
        <v>17.857740305798121</v>
      </c>
      <c r="D111">
        <f t="shared" si="187"/>
        <v>1071.4644183478872</v>
      </c>
      <c r="E111" s="1">
        <f t="shared" si="188"/>
        <v>112.20349150881944</v>
      </c>
      <c r="G111" s="11">
        <v>3.0366587100000002</v>
      </c>
      <c r="H111" s="1">
        <f t="shared" si="189"/>
        <v>340.72370978266764</v>
      </c>
      <c r="I111" s="1">
        <f t="shared" si="190"/>
        <v>2.4133843165236497</v>
      </c>
      <c r="J111" s="26">
        <v>48</v>
      </c>
    </row>
    <row r="112">
      <c r="B112">
        <v>400000</v>
      </c>
      <c r="C112" s="1">
        <f t="shared" si="186"/>
        <v>23.810320407730828</v>
      </c>
      <c r="D112">
        <f t="shared" si="187"/>
        <v>1428.6192244638496</v>
      </c>
      <c r="E112" s="1">
        <f t="shared" si="188"/>
        <v>149.6046553450926</v>
      </c>
      <c r="G112" s="11">
        <v>5.4171418999999998</v>
      </c>
      <c r="H112" s="1">
        <f t="shared" si="189"/>
        <v>810.42964690496001</v>
      </c>
      <c r="I112" s="1">
        <f t="shared" si="190"/>
        <v>2.42171616391055</v>
      </c>
      <c r="J112" s="26">
        <v>49</v>
      </c>
    </row>
    <row r="113">
      <c r="B113">
        <v>500000</v>
      </c>
      <c r="C113" s="1">
        <f t="shared" si="186"/>
        <v>29.762900509663535</v>
      </c>
      <c r="D113">
        <f t="shared" si="187"/>
        <v>1785.774030579812</v>
      </c>
      <c r="E113" s="1">
        <f t="shared" si="188"/>
        <v>187.00581918136575</v>
      </c>
      <c r="G113" s="11">
        <v>8.1092793000000007</v>
      </c>
      <c r="H113" s="1">
        <f t="shared" si="189"/>
        <v>1516.4824184669924</v>
      </c>
      <c r="I113" s="1">
        <f t="shared" si="190"/>
        <v>2.3201457147401192</v>
      </c>
      <c r="J113" s="26">
        <v>50</v>
      </c>
    </row>
    <row r="114">
      <c r="B114">
        <v>600000</v>
      </c>
      <c r="C114" s="1">
        <f t="shared" si="186"/>
        <v>35.715480611596242</v>
      </c>
      <c r="D114">
        <f t="shared" si="187"/>
        <v>2142.9288366957744</v>
      </c>
      <c r="E114" s="1">
        <f t="shared" si="188"/>
        <v>224.40698301763888</v>
      </c>
      <c r="G114" s="11">
        <v>11.8146404</v>
      </c>
      <c r="H114" s="1">
        <f t="shared" si="189"/>
        <v>2651.2878076023103</v>
      </c>
      <c r="I114" s="1">
        <f t="shared" si="190"/>
        <v>2.3474211765080684</v>
      </c>
      <c r="J114" s="26">
        <v>51</v>
      </c>
    </row>
    <row r="115">
      <c r="B115">
        <v>700000</v>
      </c>
      <c r="C115" s="1">
        <f t="shared" si="186"/>
        <v>41.668060713528952</v>
      </c>
      <c r="D115">
        <f t="shared" si="187"/>
        <v>2500.0836428117373</v>
      </c>
      <c r="E115" s="1">
        <f t="shared" si="188"/>
        <v>261.80814685391204</v>
      </c>
      <c r="G115" s="11">
        <v>15.9095122</v>
      </c>
      <c r="H115" s="1">
        <f t="shared" si="189"/>
        <v>4165.2399064317051</v>
      </c>
      <c r="I115" s="1">
        <f t="shared" si="190"/>
        <v>2.3223827403349295</v>
      </c>
      <c r="J115" s="26">
        <v>52</v>
      </c>
    </row>
    <row r="116">
      <c r="B116">
        <v>800000</v>
      </c>
      <c r="C116" s="1">
        <f t="shared" si="186"/>
        <v>47.620640815461655</v>
      </c>
      <c r="D116">
        <f t="shared" si="187"/>
        <v>2857.2384489276992</v>
      </c>
      <c r="E116" s="1">
        <f t="shared" si="188"/>
        <v>299.20931069018519</v>
      </c>
      <c r="G116" s="11">
        <v>21.068619600000002</v>
      </c>
      <c r="H116" s="1">
        <f t="shared" si="189"/>
        <v>6303.9271477097254</v>
      </c>
      <c r="I116" s="1">
        <f t="shared" si="190"/>
        <v>2.3546649496389707</v>
      </c>
      <c r="J116" s="26">
        <v>53</v>
      </c>
    </row>
    <row r="117">
      <c r="B117">
        <v>900000</v>
      </c>
      <c r="C117" s="1">
        <f t="shared" si="186"/>
        <v>53.573220917394366</v>
      </c>
      <c r="D117">
        <f t="shared" si="187"/>
        <v>3214.3932550436621</v>
      </c>
      <c r="E117" s="1">
        <f t="shared" si="188"/>
        <v>336.61047452645835</v>
      </c>
      <c r="G117" s="11">
        <v>26.210303</v>
      </c>
      <c r="H117" s="1">
        <f t="shared" si="189"/>
        <v>8822.6625303122546</v>
      </c>
      <c r="I117" s="1">
        <f t="shared" si="190"/>
        <v>2.3145151823624208</v>
      </c>
      <c r="J117" s="26">
        <v>54</v>
      </c>
    </row>
    <row r="118">
      <c r="B118">
        <v>1000000</v>
      </c>
      <c r="C118" s="1">
        <f t="shared" si="186"/>
        <v>59.525801019327069</v>
      </c>
      <c r="D118">
        <f t="shared" si="187"/>
        <v>3571.548061159624</v>
      </c>
      <c r="E118" s="1">
        <f t="shared" si="188"/>
        <v>374.0116383627315</v>
      </c>
      <c r="G118" s="11">
        <v>33.022884500000004</v>
      </c>
      <c r="H118" s="1">
        <f t="shared" si="189"/>
        <v>12350.943135308253</v>
      </c>
      <c r="I118" s="1">
        <f t="shared" si="190"/>
        <v>2.3620441819358997</v>
      </c>
      <c r="J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15" workbookViewId="0">
      <selection activeCell="G66" activeCellId="0" sqref="G66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0.066500000000000004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A10">
        <v>1</v>
      </c>
      <c r="B10">
        <v>1.03</v>
      </c>
      <c r="C10">
        <v>0.115</v>
      </c>
      <c r="D10">
        <v>0.11899999999999999</v>
      </c>
      <c r="E10">
        <v>70.200000000000003</v>
      </c>
      <c r="G10">
        <f t="shared" ref="G10:G37" si="191">E10/60</f>
        <v>1.1700000000000002</v>
      </c>
      <c r="H10">
        <f t="shared" ref="H10:H37" si="192">2*PI()*G10</f>
        <v>7.351326809400117</v>
      </c>
      <c r="I10">
        <f t="shared" ref="I10:I37" si="193">$C$2*C10</f>
        <v>0.010327000000000001</v>
      </c>
      <c r="J10">
        <f t="shared" ref="J10:J37" si="194">I10*H10</f>
        <v>0.075917151960675014</v>
      </c>
      <c r="K10">
        <f t="shared" ref="K10:K37" si="195">B10*C10</f>
        <v>0.11845000000000001</v>
      </c>
      <c r="L10" s="24">
        <f t="shared" ref="L10:L37" si="196">J10/D10*100</f>
        <v>63.795926017373958</v>
      </c>
      <c r="N10" s="1">
        <f t="shared" ref="N10:N37" si="197">G10*($C$3)^2*$C$4/$C$5</f>
        <v>6036.1692971311486</v>
      </c>
      <c r="O10">
        <f t="shared" ref="O10:O37" si="198">D10/(G10^3*$C$3^5*$C$4)</f>
        <v>57.344400830155628</v>
      </c>
      <c r="P10">
        <f t="shared" ref="P10:P37" si="199">K10/(G10^3*$C$3^5*$C$4)</f>
        <v>57.079363683461636</v>
      </c>
      <c r="Q10">
        <f t="shared" ref="Q10:Q37" si="200">J10/(G10^3*$C$3^5*$C$4)</f>
        <v>36.583391528712468</v>
      </c>
      <c r="S10">
        <f t="shared" ref="S10:S37" si="201">J10*0.49665</f>
        <v>0.037704253521269243</v>
      </c>
      <c r="T10">
        <f t="shared" ref="T10:T37" si="202">Q10*0.49665</f>
        <v>18.169141402735047</v>
      </c>
    </row>
    <row r="11">
      <c r="A11">
        <v>1.2</v>
      </c>
      <c r="B11">
        <v>1.1949999999999998</v>
      </c>
      <c r="C11">
        <v>0.1235</v>
      </c>
      <c r="D11">
        <v>0.14799999999999999</v>
      </c>
      <c r="E11">
        <v>86.650000000000006</v>
      </c>
      <c r="G11">
        <f t="shared" si="191"/>
        <v>1.4441666666666668</v>
      </c>
      <c r="H11">
        <f t="shared" si="192"/>
        <v>9.0739667811185196</v>
      </c>
      <c r="I11">
        <f t="shared" si="193"/>
        <v>0.011090300000000001</v>
      </c>
      <c r="J11">
        <f t="shared" si="194"/>
        <v>0.10063301379263873</v>
      </c>
      <c r="K11">
        <f t="shared" si="195"/>
        <v>0.14758249999999998</v>
      </c>
      <c r="L11" s="24">
        <f t="shared" si="196"/>
        <v>67.995279589620765</v>
      </c>
      <c r="N11" s="1">
        <f t="shared" si="197"/>
        <v>7450.6277720286898</v>
      </c>
      <c r="O11">
        <f t="shared" si="198"/>
        <v>37.923761665799098</v>
      </c>
      <c r="P11">
        <f t="shared" si="199"/>
        <v>37.81678078407294</v>
      </c>
      <c r="Q11">
        <f t="shared" si="200"/>
        <v>25.786367775561516</v>
      </c>
      <c r="S11">
        <f t="shared" si="201"/>
        <v>0.049979386300114025</v>
      </c>
      <c r="T11">
        <f t="shared" si="202"/>
        <v>12.806799555732626</v>
      </c>
    </row>
    <row r="12">
      <c r="A12">
        <v>1.3999999999999999</v>
      </c>
      <c r="B12">
        <v>1.3799999999999999</v>
      </c>
      <c r="C12">
        <v>0.126</v>
      </c>
      <c r="D12">
        <v>0.17449999999999999</v>
      </c>
      <c r="E12">
        <v>105.2</v>
      </c>
      <c r="G12">
        <f t="shared" si="191"/>
        <v>1.7533333333333334</v>
      </c>
      <c r="H12">
        <f t="shared" si="192"/>
        <v>11.016518238588208</v>
      </c>
      <c r="I12">
        <f t="shared" si="193"/>
        <v>0.0113148</v>
      </c>
      <c r="J12">
        <f t="shared" si="194"/>
        <v>0.12464970056597786</v>
      </c>
      <c r="K12">
        <f t="shared" si="195"/>
        <v>0.17387999999999998</v>
      </c>
      <c r="L12" s="24">
        <f t="shared" si="196"/>
        <v>71.43249316101884</v>
      </c>
      <c r="N12" s="1">
        <f t="shared" si="197"/>
        <v>9045.6554139344262</v>
      </c>
      <c r="O12">
        <f t="shared" si="198"/>
        <v>24.986395280572573</v>
      </c>
      <c r="P12">
        <f t="shared" si="199"/>
        <v>24.897618403357932</v>
      </c>
      <c r="Q12">
        <f t="shared" si="200"/>
        <v>17.848405099980138</v>
      </c>
      <c r="S12">
        <f t="shared" si="201"/>
        <v>0.061907273786092905</v>
      </c>
      <c r="T12">
        <f t="shared" si="202"/>
        <v>8.8644103929051354</v>
      </c>
    </row>
    <row r="13">
      <c r="A13">
        <v>1.6000000000000001</v>
      </c>
      <c r="B13">
        <v>1.6150000000000002</v>
      </c>
      <c r="C13">
        <v>0.13600000000000001</v>
      </c>
      <c r="D13">
        <v>0.2185</v>
      </c>
      <c r="E13">
        <v>127.7</v>
      </c>
      <c r="G13">
        <f t="shared" si="191"/>
        <v>2.1283333333333334</v>
      </c>
      <c r="H13">
        <f t="shared" si="192"/>
        <v>13.372712728780554</v>
      </c>
      <c r="I13">
        <f t="shared" si="193"/>
        <v>0.012212800000000001</v>
      </c>
      <c r="J13">
        <f t="shared" si="194"/>
        <v>0.16331826601405117</v>
      </c>
      <c r="K13">
        <f t="shared" si="195"/>
        <v>0.21964000000000006</v>
      </c>
      <c r="L13" s="24">
        <f t="shared" si="196"/>
        <v>74.745201837094356</v>
      </c>
      <c r="N13" s="1">
        <f t="shared" si="197"/>
        <v>10980.325060450823</v>
      </c>
      <c r="O13">
        <f t="shared" si="198"/>
        <v>17.491785533730457</v>
      </c>
      <c r="P13">
        <f t="shared" si="199"/>
        <v>17.583047023471664</v>
      </c>
      <c r="Q13">
        <f t="shared" si="200"/>
        <v>13.074270402098504</v>
      </c>
      <c r="S13">
        <f t="shared" si="201"/>
        <v>0.081112016815878513</v>
      </c>
      <c r="T13">
        <f t="shared" si="202"/>
        <v>6.4933363952022214</v>
      </c>
    </row>
    <row r="14">
      <c r="A14">
        <v>1.8</v>
      </c>
      <c r="B14">
        <v>1.8100000000000001</v>
      </c>
      <c r="C14">
        <v>0.14249999999999999</v>
      </c>
      <c r="D14">
        <v>0.25900000000000001</v>
      </c>
      <c r="E14">
        <v>145.94999999999999</v>
      </c>
      <c r="G14">
        <f t="shared" si="191"/>
        <v>2.4324999999999997</v>
      </c>
      <c r="H14">
        <f t="shared" si="192"/>
        <v>15.283848259714341</v>
      </c>
      <c r="I14">
        <f t="shared" si="193"/>
        <v>0.012796499999999999</v>
      </c>
      <c r="J14">
        <f t="shared" si="194"/>
        <v>0.19557976425543455</v>
      </c>
      <c r="K14">
        <f t="shared" si="195"/>
        <v>0.25792499999999996</v>
      </c>
      <c r="L14" s="24">
        <f t="shared" si="196"/>
        <v>75.51342249244577</v>
      </c>
      <c r="N14" s="1">
        <f t="shared" si="197"/>
        <v>12549.557107069671</v>
      </c>
      <c r="O14">
        <f t="shared" si="198"/>
        <v>13.888100814971278</v>
      </c>
      <c r="P14">
        <f t="shared" si="199"/>
        <v>13.830457153287513</v>
      </c>
      <c r="Q14">
        <f t="shared" si="200"/>
        <v>10.487380244586065</v>
      </c>
      <c r="S14">
        <f t="shared" si="201"/>
        <v>0.097134689917461561</v>
      </c>
      <c r="T14">
        <f t="shared" si="202"/>
        <v>5.2085573984736691</v>
      </c>
    </row>
    <row r="15">
      <c r="A15">
        <v>2</v>
      </c>
      <c r="B15">
        <v>2.0899999999999999</v>
      </c>
      <c r="C15">
        <v>0.155</v>
      </c>
      <c r="D15">
        <v>0.32350000000000001</v>
      </c>
      <c r="E15">
        <v>169.59999999999999</v>
      </c>
      <c r="G15">
        <f t="shared" si="191"/>
        <v>2.8266666666666667</v>
      </c>
      <c r="H15">
        <f t="shared" si="192"/>
        <v>17.760470468294297</v>
      </c>
      <c r="I15">
        <f t="shared" si="193"/>
        <v>0.013919000000000001</v>
      </c>
      <c r="J15">
        <f t="shared" si="194"/>
        <v>0.24720798844818834</v>
      </c>
      <c r="K15">
        <f t="shared" si="195"/>
        <v>0.32394999999999996</v>
      </c>
      <c r="L15" s="24">
        <f t="shared" si="196"/>
        <v>76.416688855699647</v>
      </c>
      <c r="N15" s="1">
        <f t="shared" si="197"/>
        <v>14583.109868852462</v>
      </c>
      <c r="O15">
        <f t="shared" si="198"/>
        <v>11.054831708729074</v>
      </c>
      <c r="P15">
        <f t="shared" si="199"/>
        <v>11.070209372620658</v>
      </c>
      <c r="Q15">
        <f t="shared" si="200"/>
        <v>8.447736350380719</v>
      </c>
      <c r="S15">
        <f t="shared" si="201"/>
        <v>0.12277584746279273</v>
      </c>
      <c r="T15">
        <f t="shared" si="202"/>
        <v>4.1955682584165839</v>
      </c>
    </row>
    <row r="16">
      <c r="A16">
        <v>3</v>
      </c>
      <c r="B16">
        <v>3.04</v>
      </c>
      <c r="C16">
        <v>0.21149999999999999</v>
      </c>
      <c r="D16">
        <v>0.64250000000000007</v>
      </c>
      <c r="E16">
        <v>251.40000000000001</v>
      </c>
      <c r="G16">
        <f t="shared" si="191"/>
        <v>4.1900000000000004</v>
      </c>
      <c r="H16">
        <f t="shared" si="192"/>
        <v>26.32654643708247</v>
      </c>
      <c r="I16">
        <f t="shared" si="193"/>
        <v>0.018992700000000001</v>
      </c>
      <c r="J16">
        <f t="shared" si="194"/>
        <v>0.50001219851557621</v>
      </c>
      <c r="K16">
        <f t="shared" si="195"/>
        <v>0.64295999999999998</v>
      </c>
      <c r="L16" s="24">
        <f t="shared" si="196"/>
        <v>77.822910274797835</v>
      </c>
      <c r="N16" s="1">
        <f t="shared" si="197"/>
        <v>21616.708850409839</v>
      </c>
      <c r="O16">
        <f t="shared" si="198"/>
        <v>6.741130059847924</v>
      </c>
      <c r="P16">
        <f t="shared" si="199"/>
        <v>6.7459563942098377</v>
      </c>
      <c r="Q16">
        <f t="shared" si="200"/>
        <v>5.2461435979828765</v>
      </c>
      <c r="S16">
        <f t="shared" si="201"/>
        <v>0.24833105839276093</v>
      </c>
      <c r="T16">
        <f t="shared" si="202"/>
        <v>2.6054972179381957</v>
      </c>
    </row>
    <row r="17">
      <c r="A17">
        <v>4</v>
      </c>
      <c r="B17">
        <v>4.0499999999999998</v>
      </c>
      <c r="C17">
        <v>0.28449999999999998</v>
      </c>
      <c r="D17">
        <v>1.151</v>
      </c>
      <c r="E17">
        <v>336.14999999999998</v>
      </c>
      <c r="G17">
        <f t="shared" si="191"/>
        <v>5.6025</v>
      </c>
      <c r="H17">
        <f t="shared" si="192"/>
        <v>35.201545683473633</v>
      </c>
      <c r="I17">
        <f t="shared" si="193"/>
        <v>0.025548100000000001</v>
      </c>
      <c r="J17">
        <f t="shared" si="194"/>
        <v>0.89933260927595271</v>
      </c>
      <c r="K17">
        <f t="shared" si="195"/>
        <v>1.1522249999999998</v>
      </c>
      <c r="L17" s="24">
        <f t="shared" si="196"/>
        <v>78.134892204687461</v>
      </c>
      <c r="N17" s="1">
        <f t="shared" si="197"/>
        <v>28903.964518954919</v>
      </c>
      <c r="O17">
        <f t="shared" si="198"/>
        <v>5.0516281093116975</v>
      </c>
      <c r="P17">
        <f t="shared" si="199"/>
        <v>5.0570045162916326</v>
      </c>
      <c r="Q17">
        <f t="shared" si="200"/>
        <v>3.947084177792386</v>
      </c>
      <c r="S17">
        <f t="shared" si="201"/>
        <v>0.44665354039690192</v>
      </c>
      <c r="T17">
        <f t="shared" si="202"/>
        <v>1.9603193569005883</v>
      </c>
    </row>
    <row r="18">
      <c r="A18">
        <v>5</v>
      </c>
      <c r="B18">
        <v>5.0199999999999996</v>
      </c>
      <c r="C18">
        <v>0.36899999999999999</v>
      </c>
      <c r="D18">
        <v>1.8080000000000001</v>
      </c>
      <c r="E18">
        <v>408.35000000000002</v>
      </c>
      <c r="G18">
        <f t="shared" si="191"/>
        <v>6.8058333333333341</v>
      </c>
      <c r="H18">
        <f t="shared" si="192"/>
        <v>42.762312003113074</v>
      </c>
      <c r="I18">
        <f t="shared" si="193"/>
        <v>0.033136200000000005</v>
      </c>
      <c r="J18">
        <f t="shared" si="194"/>
        <v>1.4169805229975556</v>
      </c>
      <c r="K18">
        <f t="shared" si="195"/>
        <v>1.8523799999999999</v>
      </c>
      <c r="L18" s="24">
        <f t="shared" si="196"/>
        <v>78.372816537475416</v>
      </c>
      <c r="N18" s="1">
        <f t="shared" si="197"/>
        <v>35112.104451331972</v>
      </c>
      <c r="O18">
        <f t="shared" si="198"/>
        <v>4.4264558888427912</v>
      </c>
      <c r="P18">
        <f t="shared" si="199"/>
        <v>4.5351097120434787</v>
      </c>
      <c r="Q18">
        <f t="shared" si="200"/>
        <v>3.4691381528750376</v>
      </c>
      <c r="S18">
        <f t="shared" si="201"/>
        <v>0.70374337674673593</v>
      </c>
      <c r="T18">
        <f t="shared" si="202"/>
        <v>1.7229474636253874</v>
      </c>
    </row>
    <row r="19">
      <c r="A19">
        <v>6</v>
      </c>
      <c r="B19">
        <v>6</v>
      </c>
      <c r="C19">
        <v>0.46400000000000002</v>
      </c>
      <c r="D19">
        <v>2.7614999999999998</v>
      </c>
      <c r="E19">
        <v>480.60000000000002</v>
      </c>
      <c r="G19">
        <f t="shared" si="191"/>
        <v>8.0099999999999998</v>
      </c>
      <c r="H19">
        <f t="shared" si="192"/>
        <v>50.328314310508482</v>
      </c>
      <c r="I19">
        <f t="shared" si="193"/>
        <v>0.041667200000000001</v>
      </c>
      <c r="J19">
        <f t="shared" si="194"/>
        <v>2.0970399380388192</v>
      </c>
      <c r="K19">
        <f t="shared" si="195"/>
        <v>2.7840000000000003</v>
      </c>
      <c r="L19" s="24">
        <f t="shared" si="196"/>
        <v>75.938437010277724</v>
      </c>
      <c r="N19" s="1">
        <f t="shared" si="197"/>
        <v>41324.543649590159</v>
      </c>
      <c r="O19">
        <f t="shared" si="198"/>
        <v>4.1471442575830899</v>
      </c>
      <c r="P19">
        <f t="shared" si="199"/>
        <v>4.1809341347497107</v>
      </c>
      <c r="Q19">
        <f t="shared" si="200"/>
        <v>3.1492765297700847</v>
      </c>
      <c r="S19">
        <f t="shared" si="201"/>
        <v>1.0414948852269794</v>
      </c>
      <c r="T19">
        <f t="shared" si="202"/>
        <v>1.5640881885103124</v>
      </c>
    </row>
    <row r="20">
      <c r="A20">
        <v>7</v>
      </c>
      <c r="B20">
        <v>7.0099999999999998</v>
      </c>
      <c r="C20">
        <v>0.56400000000000006</v>
      </c>
      <c r="D20">
        <v>3.9539999999999997</v>
      </c>
      <c r="E20">
        <v>547.14999999999998</v>
      </c>
      <c r="G20">
        <f t="shared" si="191"/>
        <v>9.1191666666666666</v>
      </c>
      <c r="H20">
        <f t="shared" si="192"/>
        <v>57.297414013721841</v>
      </c>
      <c r="I20">
        <f t="shared" si="193"/>
        <v>0.05064720000000001</v>
      </c>
      <c r="J20">
        <f t="shared" si="194"/>
        <v>2.9019535870357736</v>
      </c>
      <c r="K20">
        <f t="shared" si="195"/>
        <v>3.9536400000000005</v>
      </c>
      <c r="L20" s="24">
        <f t="shared" si="196"/>
        <v>73.392857537576475</v>
      </c>
      <c r="N20" s="1">
        <f t="shared" si="197"/>
        <v>47046.866537397545</v>
      </c>
      <c r="O20">
        <f t="shared" si="198"/>
        <v>4.0241378427697132</v>
      </c>
      <c r="P20">
        <f t="shared" si="199"/>
        <v>4.0237714569266698</v>
      </c>
      <c r="Q20">
        <f t="shared" si="200"/>
        <v>2.953429754059679</v>
      </c>
      <c r="S20">
        <f t="shared" si="201"/>
        <v>1.4412552490013169</v>
      </c>
      <c r="T20">
        <f t="shared" si="202"/>
        <v>1.4668208873537396</v>
      </c>
    </row>
    <row r="21">
      <c r="A21">
        <v>8</v>
      </c>
      <c r="B21">
        <v>8.004999999999999</v>
      </c>
      <c r="C21">
        <v>0.66850000000000009</v>
      </c>
      <c r="D21">
        <v>5.351</v>
      </c>
      <c r="E21">
        <v>608.79999999999995</v>
      </c>
      <c r="G21">
        <f t="shared" si="191"/>
        <v>10.146666666666667</v>
      </c>
      <c r="H21">
        <f t="shared" si="192"/>
        <v>63.753386916848868</v>
      </c>
      <c r="I21">
        <f t="shared" si="193"/>
        <v>0.06003130000000001</v>
      </c>
      <c r="J21">
        <f t="shared" si="194"/>
        <v>3.8271986960214299</v>
      </c>
      <c r="K21">
        <f t="shared" si="195"/>
        <v>5.3513425000000003</v>
      </c>
      <c r="L21" s="24">
        <f t="shared" si="196"/>
        <v>71.523055429292285</v>
      </c>
      <c r="N21" s="1">
        <f t="shared" si="197"/>
        <v>52347.861368852457</v>
      </c>
      <c r="O21">
        <f t="shared" si="198"/>
        <v>3.9533604572558843</v>
      </c>
      <c r="P21">
        <f t="shared" si="199"/>
        <v>3.9536134989222291</v>
      </c>
      <c r="Q21">
        <f t="shared" si="200"/>
        <v>2.8275641911628489</v>
      </c>
      <c r="S21">
        <f t="shared" si="201"/>
        <v>1.9007782323790432</v>
      </c>
      <c r="T21">
        <f t="shared" si="202"/>
        <v>1.4043097555410289</v>
      </c>
    </row>
    <row r="22">
      <c r="A22">
        <v>9</v>
      </c>
      <c r="B22">
        <v>9.0199999999999996</v>
      </c>
      <c r="C22">
        <v>0.8214999999999999</v>
      </c>
      <c r="D22">
        <v>7.4044999999999996</v>
      </c>
      <c r="E22">
        <v>670.85000000000002</v>
      </c>
      <c r="G22">
        <f t="shared" si="191"/>
        <v>11.180833333333334</v>
      </c>
      <c r="H22">
        <f t="shared" si="192"/>
        <v>70.251247722023763</v>
      </c>
      <c r="I22">
        <f t="shared" si="193"/>
        <v>0.073770699999999995</v>
      </c>
      <c r="J22">
        <f t="shared" si="194"/>
        <v>5.1824837203270979</v>
      </c>
      <c r="K22">
        <f t="shared" si="195"/>
        <v>7.4099299999999984</v>
      </c>
      <c r="L22" s="24">
        <f t="shared" si="196"/>
        <v>69.99100169258017</v>
      </c>
      <c r="N22" s="1">
        <f t="shared" si="197"/>
        <v>57683.250327356567</v>
      </c>
      <c r="O22">
        <f t="shared" si="198"/>
        <v>4.0886022137090512</v>
      </c>
      <c r="P22">
        <f t="shared" si="199"/>
        <v>4.0916005404050377</v>
      </c>
      <c r="Q22">
        <f t="shared" si="200"/>
        <v>2.8616536445999721</v>
      </c>
      <c r="S22">
        <f t="shared" si="201"/>
        <v>2.5738805397004532</v>
      </c>
      <c r="T22">
        <f t="shared" si="202"/>
        <v>1.4212402825905761</v>
      </c>
    </row>
    <row r="23">
      <c r="A23">
        <v>10</v>
      </c>
      <c r="B23">
        <v>10.01</v>
      </c>
      <c r="C23">
        <v>0.94899999999999995</v>
      </c>
      <c r="D23">
        <v>9.5055000000000014</v>
      </c>
      <c r="E23">
        <v>735.5</v>
      </c>
      <c r="G23">
        <f t="shared" si="191"/>
        <v>12.258333333333333</v>
      </c>
      <c r="H23">
        <f t="shared" si="192"/>
        <v>77.021379890509763</v>
      </c>
      <c r="I23">
        <f t="shared" si="193"/>
        <v>0.085220199999999996</v>
      </c>
      <c r="J23">
        <f t="shared" si="194"/>
        <v>6.5637773985452199</v>
      </c>
      <c r="K23">
        <f t="shared" si="195"/>
        <v>9.4994899999999998</v>
      </c>
      <c r="L23" s="24">
        <f t="shared" si="196"/>
        <v>69.052415954397134</v>
      </c>
      <c r="N23" s="1">
        <f t="shared" si="197"/>
        <v>63242.201111680333</v>
      </c>
      <c r="O23">
        <f t="shared" si="198"/>
        <v>3.9827434247692866</v>
      </c>
      <c r="P23">
        <f t="shared" si="199"/>
        <v>3.9802252733850492</v>
      </c>
      <c r="Q23">
        <f t="shared" si="200"/>
        <v>2.7501805560680896</v>
      </c>
      <c r="S23">
        <f t="shared" si="201"/>
        <v>3.2599000449874835</v>
      </c>
      <c r="T23">
        <f t="shared" si="202"/>
        <v>1.3658771731712167</v>
      </c>
    </row>
    <row r="24">
      <c r="A24">
        <v>11</v>
      </c>
      <c r="B24">
        <v>11.074999999999999</v>
      </c>
      <c r="C24">
        <v>1.1185</v>
      </c>
      <c r="D24">
        <v>12.385</v>
      </c>
      <c r="E24">
        <v>803.35000000000002</v>
      </c>
      <c r="G24">
        <f t="shared" si="191"/>
        <v>13.389166666666666</v>
      </c>
      <c r="H24">
        <f t="shared" si="192"/>
        <v>84.126615275378668</v>
      </c>
      <c r="I24">
        <f t="shared" si="193"/>
        <v>0.10044130000000001</v>
      </c>
      <c r="J24">
        <f t="shared" si="194"/>
        <v>8.449786602858893</v>
      </c>
      <c r="K24">
        <f t="shared" si="195"/>
        <v>12.387387499999999</v>
      </c>
      <c r="L24" s="24">
        <f t="shared" si="196"/>
        <v>68.225971763091593</v>
      </c>
      <c r="N24" s="1">
        <f t="shared" si="197"/>
        <v>69076.304912397536</v>
      </c>
      <c r="O24">
        <f t="shared" si="198"/>
        <v>3.9823278517486496</v>
      </c>
      <c r="P24">
        <f t="shared" si="199"/>
        <v>3.9830955390918912</v>
      </c>
      <c r="Q24">
        <f t="shared" si="200"/>
        <v>2.7169818756477655</v>
      </c>
      <c r="S24">
        <f t="shared" si="201"/>
        <v>4.1965865163098695</v>
      </c>
      <c r="T24">
        <f t="shared" si="202"/>
        <v>1.3493890485404627</v>
      </c>
    </row>
    <row r="25">
      <c r="A25">
        <v>12</v>
      </c>
      <c r="B25">
        <v>12.01</v>
      </c>
      <c r="C25">
        <v>1.2450000000000001</v>
      </c>
      <c r="D25">
        <v>14.955</v>
      </c>
      <c r="E25">
        <v>860.15000000000009</v>
      </c>
      <c r="G25">
        <f t="shared" si="191"/>
        <v>14.335833333333335</v>
      </c>
      <c r="H25">
        <f t="shared" si="192"/>
        <v>90.074697366175357</v>
      </c>
      <c r="I25">
        <f t="shared" si="193"/>
        <v>0.11180100000000001</v>
      </c>
      <c r="J25">
        <f t="shared" si="194"/>
        <v>10.070441240235771</v>
      </c>
      <c r="K25">
        <f t="shared" si="195"/>
        <v>14.952450000000001</v>
      </c>
      <c r="L25" s="24">
        <f t="shared" si="196"/>
        <v>67.338289804318094</v>
      </c>
      <c r="N25" s="1">
        <f t="shared" si="197"/>
        <v>73960.270953381158</v>
      </c>
      <c r="O25">
        <f t="shared" si="198"/>
        <v>3.9175922391007791</v>
      </c>
      <c r="P25">
        <f t="shared" si="199"/>
        <v>3.9169242444361383</v>
      </c>
      <c r="Q25">
        <f t="shared" si="200"/>
        <v>2.6380396153171568</v>
      </c>
      <c r="S25">
        <f t="shared" si="201"/>
        <v>5.0014846419630956</v>
      </c>
      <c r="T25">
        <f t="shared" si="202"/>
        <v>1.3101823749472659</v>
      </c>
    </row>
    <row r="26">
      <c r="A26">
        <v>13</v>
      </c>
      <c r="B26">
        <v>13.02</v>
      </c>
      <c r="C26">
        <v>1.4019999999999999</v>
      </c>
      <c r="D26">
        <v>18.295000000000002</v>
      </c>
      <c r="E26">
        <v>909.89999999999998</v>
      </c>
      <c r="G26">
        <f t="shared" si="191"/>
        <v>15.164999999999999</v>
      </c>
      <c r="H26">
        <f t="shared" si="192"/>
        <v>95.284505183378414</v>
      </c>
      <c r="I26">
        <f t="shared" si="193"/>
        <v>0.1258996</v>
      </c>
      <c r="J26">
        <f t="shared" si="194"/>
        <v>11.996281088785269</v>
      </c>
      <c r="K26">
        <f t="shared" si="195"/>
        <v>18.25404</v>
      </c>
      <c r="L26" s="24">
        <f t="shared" si="196"/>
        <v>65.571364245888319</v>
      </c>
      <c r="N26" s="1">
        <f t="shared" si="197"/>
        <v>78238.040505122946</v>
      </c>
      <c r="O26">
        <f t="shared" si="198"/>
        <v>4.0486181064121993</v>
      </c>
      <c r="P26">
        <f t="shared" si="199"/>
        <v>4.0395538048194881</v>
      </c>
      <c r="Q26">
        <f t="shared" si="200"/>
        <v>2.6547341254805294</v>
      </c>
      <c r="S26">
        <f t="shared" si="201"/>
        <v>5.957953002745203</v>
      </c>
      <c r="T26">
        <f t="shared" si="202"/>
        <v>1.318473703419905</v>
      </c>
    </row>
    <row r="27">
      <c r="A27">
        <v>14</v>
      </c>
      <c r="B27">
        <v>14.01</v>
      </c>
      <c r="C27">
        <v>1.5465</v>
      </c>
      <c r="D27">
        <v>21.674999999999997</v>
      </c>
      <c r="E27">
        <v>961.10000000000002</v>
      </c>
      <c r="G27">
        <f t="shared" si="191"/>
        <v>16.018333333333334</v>
      </c>
      <c r="H27">
        <f t="shared" si="192"/>
        <v>100.64615664550502</v>
      </c>
      <c r="I27">
        <f t="shared" si="193"/>
        <v>0.13887570000000002</v>
      </c>
      <c r="J27">
        <f t="shared" si="194"/>
        <v>13.977305456454163</v>
      </c>
      <c r="K27">
        <f t="shared" si="195"/>
        <v>21.666464999999999</v>
      </c>
      <c r="L27" s="24">
        <f t="shared" si="196"/>
        <v>64.485838322741245</v>
      </c>
      <c r="N27" s="1">
        <f t="shared" si="197"/>
        <v>82640.48876741805</v>
      </c>
      <c r="O27">
        <f t="shared" si="198"/>
        <v>4.0701345724667206</v>
      </c>
      <c r="P27">
        <f t="shared" si="199"/>
        <v>4.068531868956871</v>
      </c>
      <c r="Q27">
        <f t="shared" si="200"/>
        <v>2.6246603999188851</v>
      </c>
      <c r="S27">
        <f t="shared" si="201"/>
        <v>6.9418287549479594</v>
      </c>
      <c r="T27">
        <f t="shared" si="202"/>
        <v>1.3035375876197142</v>
      </c>
    </row>
    <row r="28">
      <c r="A28">
        <v>15</v>
      </c>
      <c r="B28">
        <v>15</v>
      </c>
      <c r="C28">
        <v>1.6739999999999999</v>
      </c>
      <c r="D28">
        <v>25.09</v>
      </c>
      <c r="E28">
        <v>1011.5</v>
      </c>
      <c r="G28">
        <f t="shared" si="191"/>
        <v>16.858333333333334</v>
      </c>
      <c r="H28">
        <f t="shared" si="192"/>
        <v>105.92403230353587</v>
      </c>
      <c r="I28">
        <f t="shared" si="193"/>
        <v>0.15032519999999999</v>
      </c>
      <c r="J28">
        <f t="shared" si="194"/>
        <v>15.923051340835489</v>
      </c>
      <c r="K28">
        <f t="shared" si="195"/>
        <v>25.109999999999999</v>
      </c>
      <c r="L28" s="24">
        <f t="shared" si="196"/>
        <v>63.463735914051369</v>
      </c>
      <c r="N28" s="1">
        <f t="shared" si="197"/>
        <v>86974.148775614769</v>
      </c>
      <c r="O28">
        <f t="shared" si="198"/>
        <v>4.0416471398727056</v>
      </c>
      <c r="P28">
        <f t="shared" si="199"/>
        <v>4.0448688593943256</v>
      </c>
      <c r="Q28">
        <f t="shared" si="200"/>
        <v>2.5649802674266242</v>
      </c>
      <c r="S28">
        <f t="shared" si="201"/>
        <v>7.9081834484259454</v>
      </c>
      <c r="T28">
        <f t="shared" si="202"/>
        <v>1.2738974498174329</v>
      </c>
    </row>
    <row r="29">
      <c r="A29">
        <v>16</v>
      </c>
      <c r="B29">
        <v>16.060000000000002</v>
      </c>
      <c r="C29">
        <v>1.8214999999999999</v>
      </c>
      <c r="D29">
        <v>29.25</v>
      </c>
      <c r="E29">
        <v>1063.5</v>
      </c>
      <c r="G29">
        <f t="shared" si="191"/>
        <v>17.725000000000001</v>
      </c>
      <c r="H29">
        <f t="shared" si="192"/>
        <v>111.36945956975818</v>
      </c>
      <c r="I29">
        <f t="shared" si="193"/>
        <v>0.16357070000000001</v>
      </c>
      <c r="J29">
        <f t="shared" si="194"/>
        <v>18.216780460447044</v>
      </c>
      <c r="K29">
        <f t="shared" si="195"/>
        <v>29.253290000000003</v>
      </c>
      <c r="L29" s="24">
        <f t="shared" si="196"/>
        <v>62.279591317767668</v>
      </c>
      <c r="N29" s="1">
        <f t="shared" si="197"/>
        <v>91445.385292008214</v>
      </c>
      <c r="O29">
        <f t="shared" si="198"/>
        <v>4.053860333772163</v>
      </c>
      <c r="P29">
        <f t="shared" si="199"/>
        <v>4.0543163064387651</v>
      </c>
      <c r="Q29">
        <f t="shared" si="200"/>
        <v>2.5247276484663952</v>
      </c>
      <c r="S29">
        <f t="shared" si="201"/>
        <v>9.0473640156810244</v>
      </c>
      <c r="T29">
        <f t="shared" si="202"/>
        <v>1.2539059866108351</v>
      </c>
    </row>
    <row r="30">
      <c r="A30">
        <v>17</v>
      </c>
      <c r="B30">
        <v>17.259999999999998</v>
      </c>
      <c r="C30">
        <v>2.0249999999999999</v>
      </c>
      <c r="D30">
        <v>34.950000000000003</v>
      </c>
      <c r="E30">
        <v>1123.5</v>
      </c>
      <c r="G30">
        <f t="shared" si="191"/>
        <v>18.725000000000001</v>
      </c>
      <c r="H30">
        <f t="shared" si="192"/>
        <v>117.65264487693776</v>
      </c>
      <c r="I30">
        <f t="shared" si="193"/>
        <v>0.18184500000000001</v>
      </c>
      <c r="J30">
        <f t="shared" si="194"/>
        <v>21.394545207646747</v>
      </c>
      <c r="K30">
        <f t="shared" si="195"/>
        <v>34.951499999999996</v>
      </c>
      <c r="L30" s="24">
        <f t="shared" si="196"/>
        <v>61.214721624168078</v>
      </c>
      <c r="N30" s="1">
        <f t="shared" si="197"/>
        <v>96604.504349385272</v>
      </c>
      <c r="O30">
        <f t="shared" si="198"/>
        <v>4.1085004997238546</v>
      </c>
      <c r="P30">
        <f t="shared" si="199"/>
        <v>4.1086768302174042</v>
      </c>
      <c r="Q30">
        <f t="shared" si="200"/>
        <v>2.515007143833512</v>
      </c>
      <c r="S30">
        <f t="shared" si="201"/>
        <v>10.625600877377757</v>
      </c>
      <c r="T30">
        <f t="shared" si="202"/>
        <v>1.2490782979849138</v>
      </c>
    </row>
    <row r="31">
      <c r="A31">
        <v>18</v>
      </c>
      <c r="B31">
        <v>18.285</v>
      </c>
      <c r="C31">
        <v>2.1604999999999999</v>
      </c>
      <c r="D31">
        <v>39.505000000000003</v>
      </c>
      <c r="E31">
        <v>1167.5</v>
      </c>
      <c r="G31">
        <f t="shared" si="191"/>
        <v>19.458333333333332</v>
      </c>
      <c r="H31">
        <f t="shared" si="192"/>
        <v>122.26031410220277</v>
      </c>
      <c r="I31">
        <f t="shared" si="193"/>
        <v>0.19401289999999999</v>
      </c>
      <c r="J31">
        <f t="shared" si="194"/>
        <v>23.720078093879255</v>
      </c>
      <c r="K31">
        <f t="shared" si="195"/>
        <v>39.504742499999999</v>
      </c>
      <c r="L31" s="24">
        <f t="shared" si="196"/>
        <v>60.043230208528676</v>
      </c>
      <c r="N31" s="1">
        <f t="shared" si="197"/>
        <v>100387.85832479509</v>
      </c>
      <c r="O31">
        <f t="shared" si="198"/>
        <v>4.1384412354527393</v>
      </c>
      <c r="P31">
        <f t="shared" si="199"/>
        <v>4.1384142604212713</v>
      </c>
      <c r="Q31">
        <f t="shared" si="200"/>
        <v>2.4848537980475669</v>
      </c>
      <c r="S31">
        <f t="shared" si="201"/>
        <v>11.780576785325131</v>
      </c>
      <c r="T31">
        <f t="shared" si="202"/>
        <v>1.234102638800324</v>
      </c>
    </row>
    <row r="32">
      <c r="A32">
        <v>19</v>
      </c>
      <c r="B32">
        <v>19.225000000000001</v>
      </c>
      <c r="C32">
        <v>2.3064999999999998</v>
      </c>
      <c r="D32">
        <v>44.379999999999995</v>
      </c>
      <c r="E32">
        <v>1204</v>
      </c>
      <c r="G32">
        <f t="shared" si="191"/>
        <v>20.066666666666666</v>
      </c>
      <c r="H32">
        <f t="shared" si="192"/>
        <v>126.08258516407037</v>
      </c>
      <c r="I32">
        <f t="shared" si="193"/>
        <v>0.20712369999999999</v>
      </c>
      <c r="J32">
        <f t="shared" si="194"/>
        <v>26.114691544747359</v>
      </c>
      <c r="K32">
        <f t="shared" si="195"/>
        <v>44.342462499999996</v>
      </c>
      <c r="L32" s="24">
        <f t="shared" si="196"/>
        <v>58.843378875050391</v>
      </c>
      <c r="N32" s="1">
        <f t="shared" si="197"/>
        <v>103526.32241803278</v>
      </c>
      <c r="O32">
        <f t="shared" si="198"/>
        <v>4.2389981931045195</v>
      </c>
      <c r="P32">
        <f t="shared" si="199"/>
        <v>4.2354127628504941</v>
      </c>
      <c r="Q32">
        <f t="shared" si="200"/>
        <v>2.4943697672750327</v>
      </c>
      <c r="S32">
        <f t="shared" si="201"/>
        <v>12.969861555698776</v>
      </c>
      <c r="T32">
        <f t="shared" si="202"/>
        <v>1.2388287449171449</v>
      </c>
    </row>
    <row r="33">
      <c r="A33">
        <v>20</v>
      </c>
      <c r="B33">
        <v>20.299999999999997</v>
      </c>
      <c r="C33">
        <v>2.4470000000000001</v>
      </c>
      <c r="D33">
        <v>49.670000000000002</v>
      </c>
      <c r="E33">
        <v>1245</v>
      </c>
      <c r="G33">
        <f t="shared" si="191"/>
        <v>20.75</v>
      </c>
      <c r="H33">
        <f t="shared" si="192"/>
        <v>130.37609512397643</v>
      </c>
      <c r="I33">
        <f t="shared" si="193"/>
        <v>0.21974060000000001</v>
      </c>
      <c r="J33">
        <f t="shared" si="194"/>
        <v>28.648921368199655</v>
      </c>
      <c r="K33">
        <f t="shared" si="195"/>
        <v>49.674099999999996</v>
      </c>
      <c r="L33" s="24">
        <f t="shared" si="196"/>
        <v>57.678520974833205</v>
      </c>
      <c r="N33" s="1">
        <f t="shared" si="197"/>
        <v>107051.72044057379</v>
      </c>
      <c r="O33">
        <f t="shared" si="198"/>
        <v>4.2908318932008385</v>
      </c>
      <c r="P33">
        <f t="shared" si="199"/>
        <v>4.2911860790426362</v>
      </c>
      <c r="Q33">
        <f t="shared" si="200"/>
        <v>2.4748883735146783</v>
      </c>
      <c r="S33">
        <f t="shared" si="201"/>
        <v>14.228486797516359</v>
      </c>
      <c r="T33">
        <f t="shared" si="202"/>
        <v>1.2291533107060648</v>
      </c>
    </row>
    <row r="34">
      <c r="A34">
        <v>21</v>
      </c>
      <c r="B34">
        <v>21.094999999999999</v>
      </c>
      <c r="C34">
        <v>2.5539999999999998</v>
      </c>
      <c r="D34">
        <v>53.875</v>
      </c>
      <c r="E34">
        <v>1280</v>
      </c>
      <c r="G34">
        <f t="shared" si="191"/>
        <v>21.333333333333332</v>
      </c>
      <c r="H34">
        <f t="shared" si="192"/>
        <v>134.0412865531645</v>
      </c>
      <c r="I34">
        <f t="shared" si="193"/>
        <v>0.2293492</v>
      </c>
      <c r="J34">
        <f t="shared" si="194"/>
        <v>30.742261837939036</v>
      </c>
      <c r="K34">
        <f t="shared" si="195"/>
        <v>53.876629999999992</v>
      </c>
      <c r="L34" s="24">
        <f t="shared" si="196"/>
        <v>57.062202947450643</v>
      </c>
      <c r="N34" s="1">
        <f t="shared" si="197"/>
        <v>110061.20655737705</v>
      </c>
      <c r="O34">
        <f t="shared" si="198"/>
        <v>4.2826518288102386</v>
      </c>
      <c r="P34">
        <f t="shared" si="199"/>
        <v>4.2827814013852912</v>
      </c>
      <c r="Q34">
        <f t="shared" si="200"/>
        <v>2.4437754780884053</v>
      </c>
      <c r="S34">
        <f t="shared" si="201"/>
        <v>15.268144341812421</v>
      </c>
      <c r="T34">
        <f t="shared" si="202"/>
        <v>1.2137010911926065</v>
      </c>
    </row>
    <row r="35">
      <c r="A35">
        <v>22</v>
      </c>
      <c r="B35">
        <v>22.390000000000001</v>
      </c>
      <c r="C35">
        <v>2.7389999999999999</v>
      </c>
      <c r="D35">
        <v>61.325000000000003</v>
      </c>
      <c r="E35">
        <v>1327</v>
      </c>
      <c r="G35">
        <f t="shared" si="191"/>
        <v>22.116666666666667</v>
      </c>
      <c r="H35">
        <f t="shared" si="192"/>
        <v>138.96311504378852</v>
      </c>
      <c r="I35">
        <f t="shared" si="193"/>
        <v>0.24596219999999999</v>
      </c>
      <c r="J35">
        <f t="shared" si="194"/>
        <v>34.179673495023323</v>
      </c>
      <c r="K35">
        <f t="shared" si="195"/>
        <v>61.326209999999996</v>
      </c>
      <c r="L35" s="24">
        <f t="shared" si="196"/>
        <v>55.735301255643407</v>
      </c>
      <c r="N35" s="1">
        <f t="shared" si="197"/>
        <v>114102.51648565575</v>
      </c>
      <c r="O35">
        <f t="shared" si="198"/>
        <v>4.3750214093576387</v>
      </c>
      <c r="P35">
        <f t="shared" si="199"/>
        <v>4.3751077326500196</v>
      </c>
      <c r="Q35">
        <f t="shared" si="200"/>
        <v>2.4384313625043759</v>
      </c>
      <c r="S35">
        <f t="shared" si="201"/>
        <v>16.975334841303333</v>
      </c>
      <c r="T35">
        <f t="shared" si="202"/>
        <v>1.2110469361877982</v>
      </c>
    </row>
    <row r="36">
      <c r="A36">
        <v>23</v>
      </c>
      <c r="B36">
        <v>23.109999999999999</v>
      </c>
      <c r="C36">
        <v>2.8505000000000003</v>
      </c>
      <c r="D36">
        <v>65.890000000000001</v>
      </c>
      <c r="E36">
        <v>1348</v>
      </c>
      <c r="G36">
        <f t="shared" si="191"/>
        <v>22.466666666666665</v>
      </c>
      <c r="H36">
        <f t="shared" si="192"/>
        <v>141.16222990130137</v>
      </c>
      <c r="I36">
        <f t="shared" si="193"/>
        <v>0.25597490000000006</v>
      </c>
      <c r="J36">
        <f t="shared" si="194"/>
        <v>36.133987682762637</v>
      </c>
      <c r="K36">
        <f t="shared" si="195"/>
        <v>65.875055000000003</v>
      </c>
      <c r="L36" s="24">
        <f t="shared" si="196"/>
        <v>54.83986596260835</v>
      </c>
      <c r="N36" s="1">
        <f t="shared" si="197"/>
        <v>115908.20815573771</v>
      </c>
      <c r="O36">
        <f t="shared" si="198"/>
        <v>4.4844091007797644</v>
      </c>
      <c r="P36">
        <f t="shared" si="199"/>
        <v>4.4833919586639484</v>
      </c>
      <c r="Q36">
        <f t="shared" si="200"/>
        <v>2.4592439400826329</v>
      </c>
      <c r="S36">
        <f t="shared" si="201"/>
        <v>17.945944982644065</v>
      </c>
      <c r="T36">
        <f t="shared" si="202"/>
        <v>1.2213835028420397</v>
      </c>
    </row>
    <row r="37">
      <c r="A37">
        <v>24</v>
      </c>
      <c r="B37">
        <v>24</v>
      </c>
      <c r="C37">
        <v>2.9539999999999997</v>
      </c>
      <c r="D37">
        <v>70.974999999999994</v>
      </c>
      <c r="E37">
        <v>1377</v>
      </c>
      <c r="G37">
        <f t="shared" si="191"/>
        <v>22.949999999999999</v>
      </c>
      <c r="H37">
        <f t="shared" si="192"/>
        <v>144.19910279977151</v>
      </c>
      <c r="I37">
        <f t="shared" si="193"/>
        <v>0.26526919999999998</v>
      </c>
      <c r="J37">
        <f t="shared" si="194"/>
        <v>38.251580640413145</v>
      </c>
      <c r="K37">
        <f t="shared" si="195"/>
        <v>70.895999999999987</v>
      </c>
      <c r="L37" s="24">
        <f t="shared" si="196"/>
        <v>53.894442607133705</v>
      </c>
      <c r="N37" s="1">
        <f t="shared" si="197"/>
        <v>118401.78236680328</v>
      </c>
      <c r="O37">
        <f t="shared" si="198"/>
        <v>4.5316772842557373</v>
      </c>
      <c r="P37">
        <f t="shared" si="199"/>
        <v>4.5266332193673087</v>
      </c>
      <c r="Q37">
        <f t="shared" si="200"/>
        <v>2.4423222131037239</v>
      </c>
      <c r="S37">
        <f t="shared" si="201"/>
        <v>18.997647525061186</v>
      </c>
      <c r="T37">
        <f t="shared" si="202"/>
        <v>1.2129793271379645</v>
      </c>
    </row>
    <row r="38">
      <c r="L38" s="24"/>
      <c r="N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G63" s="25" t="s">
        <v>60</v>
      </c>
      <c r="H63" s="25" t="s">
        <v>23</v>
      </c>
      <c r="I63" s="25" t="s">
        <v>25</v>
      </c>
      <c r="J63" s="26" t="s">
        <v>70</v>
      </c>
      <c r="K63" s="26"/>
    </row>
    <row r="64">
      <c r="B64">
        <v>1</v>
      </c>
      <c r="C64" s="1">
        <f t="shared" ref="C64:C118" si="203">$C$5*B64/($C$3^2*$C$4)</f>
        <v>0.00019383154156330141</v>
      </c>
      <c r="D64">
        <f t="shared" ref="D64:D118" si="204">C64*60</f>
        <v>0.011629892493798085</v>
      </c>
      <c r="E64" s="1">
        <f t="shared" ref="E64:E118" si="205">2*PI()*C64</f>
        <v>0.0012178794940185048</v>
      </c>
      <c r="G64" s="12">
        <v>0.0010084823339823799</v>
      </c>
      <c r="H64" s="28">
        <f t="shared" ref="H64:H118" si="206">G64*E64</f>
        <v>1.2282099546370616e-06</v>
      </c>
      <c r="I64" s="28">
        <f t="shared" ref="I64:I118" si="207">H64/(C64^3*$C$3^5*$C$4)</f>
        <v>130167003.37058184</v>
      </c>
      <c r="J64" s="26">
        <v>1</v>
      </c>
      <c r="K64" s="26"/>
    </row>
    <row r="65">
      <c r="B65">
        <v>2</v>
      </c>
      <c r="C65" s="1">
        <f t="shared" si="203"/>
        <v>0.00038766308312660283</v>
      </c>
      <c r="D65">
        <f t="shared" si="204"/>
        <v>0.02325978498759617</v>
      </c>
      <c r="E65" s="1">
        <f t="shared" si="205"/>
        <v>0.0024357589880370095</v>
      </c>
      <c r="G65" s="12">
        <v>0.00099432588657825407</v>
      </c>
      <c r="H65" s="28">
        <f t="shared" si="206"/>
        <v>2.4219382152708505e-06</v>
      </c>
      <c r="I65" s="28">
        <f t="shared" si="207"/>
        <v>32084949.995750181</v>
      </c>
      <c r="J65" s="26">
        <v>2</v>
      </c>
      <c r="K65" s="26"/>
    </row>
    <row r="66">
      <c r="B66">
        <v>3</v>
      </c>
      <c r="C66" s="1">
        <f t="shared" si="203"/>
        <v>0.00058149462468990419</v>
      </c>
      <c r="D66">
        <f t="shared" si="204"/>
        <v>0.034889677481394252</v>
      </c>
      <c r="E66" s="1">
        <f t="shared" si="205"/>
        <v>0.0036536384820555138</v>
      </c>
      <c r="G66" s="12">
        <v>0.00097909450035974497</v>
      </c>
      <c r="H66" s="28">
        <f t="shared" si="206"/>
        <v>3.5772573440832802e-06</v>
      </c>
      <c r="I66" s="28">
        <f t="shared" si="207"/>
        <v>14041539.101100601</v>
      </c>
      <c r="J66" s="26">
        <v>3</v>
      </c>
      <c r="K66" s="26"/>
    </row>
    <row r="67">
      <c r="B67">
        <v>4</v>
      </c>
      <c r="C67" s="1">
        <f t="shared" si="203"/>
        <v>0.00077532616625320566</v>
      </c>
      <c r="D67">
        <f t="shared" si="204"/>
        <v>0.04651956997519234</v>
      </c>
      <c r="E67" s="1">
        <f t="shared" si="205"/>
        <v>0.004871517976074019</v>
      </c>
      <c r="G67" s="12">
        <v>0.00096285355866043601</v>
      </c>
      <c r="H67" s="28">
        <f t="shared" si="206"/>
        <v>4.690558419341154e-06</v>
      </c>
      <c r="I67" s="28">
        <f t="shared" si="207"/>
        <v>7767349.8950031856</v>
      </c>
      <c r="J67" s="26">
        <v>4</v>
      </c>
      <c r="K67" s="26"/>
    </row>
    <row r="68">
      <c r="B68">
        <v>5</v>
      </c>
      <c r="C68" s="1">
        <f t="shared" si="203"/>
        <v>0.00096915770781650713</v>
      </c>
      <c r="D68">
        <f t="shared" si="204"/>
        <v>0.058149462468990429</v>
      </c>
      <c r="E68" s="1">
        <f t="shared" si="205"/>
        <v>0.0060893974700925238</v>
      </c>
      <c r="G68" s="12">
        <v>0.00094538618900731099</v>
      </c>
      <c r="H68" s="28">
        <f t="shared" si="206"/>
        <v>5.7568322676015322e-06</v>
      </c>
      <c r="I68" s="28">
        <f t="shared" si="207"/>
        <v>4880921.8805082683</v>
      </c>
      <c r="J68" s="26">
        <v>5</v>
      </c>
      <c r="K68" s="26"/>
    </row>
    <row r="69">
      <c r="B69">
        <v>6</v>
      </c>
      <c r="C69" s="1">
        <f t="shared" si="203"/>
        <v>0.0011629892493798084</v>
      </c>
      <c r="D69">
        <f t="shared" si="204"/>
        <v>0.069779354962788503</v>
      </c>
      <c r="E69" s="1">
        <f t="shared" si="205"/>
        <v>0.0073072769641110277</v>
      </c>
      <c r="G69" s="12">
        <v>0.00092623644184683699</v>
      </c>
      <c r="H69" s="28">
        <f t="shared" si="206"/>
        <v>6.7682662148275551e-06</v>
      </c>
      <c r="I69" s="28">
        <f t="shared" si="207"/>
        <v>3320870.7663759701</v>
      </c>
      <c r="J69" s="26">
        <v>6</v>
      </c>
      <c r="K69" s="26"/>
    </row>
    <row r="70">
      <c r="B70">
        <v>7</v>
      </c>
      <c r="C70" s="1">
        <f t="shared" si="203"/>
        <v>0.00135682079094311</v>
      </c>
      <c r="D70">
        <f t="shared" si="204"/>
        <v>0.081409247456586592</v>
      </c>
      <c r="E70" s="1">
        <f t="shared" si="205"/>
        <v>0.0085251564581295333</v>
      </c>
      <c r="G70" s="12">
        <v>0.00090649509081678497</v>
      </c>
      <c r="H70" s="28">
        <f t="shared" si="206"/>
        <v>7.7280124777394325e-06</v>
      </c>
      <c r="I70" s="28">
        <f t="shared" si="207"/>
        <v>2387822.2157360762</v>
      </c>
      <c r="J70" s="26">
        <v>7</v>
      </c>
      <c r="K70" s="26"/>
    </row>
    <row r="71">
      <c r="B71">
        <v>8</v>
      </c>
      <c r="C71" s="1">
        <f t="shared" si="203"/>
        <v>0.0015506523325064113</v>
      </c>
      <c r="D71">
        <f t="shared" si="204"/>
        <v>0.093039139950384681</v>
      </c>
      <c r="E71" s="1">
        <f t="shared" si="205"/>
        <v>0.0097430359521480381</v>
      </c>
      <c r="G71" s="12">
        <v>0.00088425916794695797</v>
      </c>
      <c r="H71" s="28">
        <f t="shared" si="206"/>
        <v>8.6153688643237219e-06</v>
      </c>
      <c r="I71" s="28">
        <f t="shared" si="207"/>
        <v>1783332.027370797</v>
      </c>
      <c r="J71" s="26">
        <v>8</v>
      </c>
      <c r="K71" s="26"/>
    </row>
    <row r="72">
      <c r="B72">
        <v>9</v>
      </c>
      <c r="C72" s="1">
        <f t="shared" si="203"/>
        <v>0.0017444838740697127</v>
      </c>
      <c r="D72">
        <f t="shared" si="204"/>
        <v>0.10466903244418276</v>
      </c>
      <c r="E72" s="1">
        <f t="shared" si="205"/>
        <v>0.010960915446166543</v>
      </c>
      <c r="G72" s="12">
        <v>0.00086334023389938997</v>
      </c>
      <c r="H72" s="28">
        <f t="shared" si="206"/>
        <v>9.4629993050448599e-06</v>
      </c>
      <c r="I72" s="28">
        <f t="shared" si="207"/>
        <v>1375718.4881197717</v>
      </c>
      <c r="J72" s="26">
        <v>9</v>
      </c>
      <c r="K72" s="26"/>
    </row>
    <row r="73">
      <c r="B73">
        <v>10</v>
      </c>
      <c r="C73" s="1">
        <f t="shared" si="203"/>
        <v>0.0019383154156330143</v>
      </c>
      <c r="D73">
        <f t="shared" si="204"/>
        <v>0.11629892493798086</v>
      </c>
      <c r="E73" s="1">
        <f t="shared" si="205"/>
        <v>0.012178794940185048</v>
      </c>
      <c r="G73" s="12">
        <v>0.00084028441757395605</v>
      </c>
      <c r="H73" s="28">
        <f t="shared" si="206"/>
        <v>1.0233651613066036e-05</v>
      </c>
      <c r="I73" s="28">
        <f t="shared" si="207"/>
        <v>1084573.3329078576</v>
      </c>
      <c r="J73" s="26">
        <v>10</v>
      </c>
      <c r="K73" s="26"/>
    </row>
    <row r="74">
      <c r="B74">
        <v>20</v>
      </c>
      <c r="C74" s="1">
        <f t="shared" si="203"/>
        <v>0.0038766308312660285</v>
      </c>
      <c r="D74">
        <f t="shared" si="204"/>
        <v>0.23259784987596172</v>
      </c>
      <c r="E74" s="1">
        <f t="shared" si="205"/>
        <v>0.024357589880370095</v>
      </c>
      <c r="G74" s="12">
        <v>0.00058019467032863095</v>
      </c>
      <c r="H74" s="28">
        <f t="shared" si="206"/>
        <v>1.4132143830641324e-05</v>
      </c>
      <c r="I74" s="28">
        <f t="shared" si="207"/>
        <v>187217.46297238561</v>
      </c>
      <c r="J74" s="26">
        <v>11</v>
      </c>
      <c r="K74" s="26"/>
    </row>
    <row r="75">
      <c r="B75">
        <v>30</v>
      </c>
      <c r="C75" s="1">
        <f t="shared" si="203"/>
        <v>0.0058149462468990417</v>
      </c>
      <c r="D75">
        <f t="shared" si="204"/>
        <v>0.34889677481394249</v>
      </c>
      <c r="E75" s="1">
        <f t="shared" si="205"/>
        <v>0.036536384820555136</v>
      </c>
      <c r="G75" s="12">
        <v>0.00031492833477444598</v>
      </c>
      <c r="H75" s="28">
        <f t="shared" si="206"/>
        <v>1.1506342830215774e-05</v>
      </c>
      <c r="I75" s="28">
        <f t="shared" si="207"/>
        <v>45164.981778113317</v>
      </c>
      <c r="J75" s="26">
        <v>12</v>
      </c>
      <c r="K75" s="26"/>
    </row>
    <row r="76">
      <c r="B76">
        <v>40</v>
      </c>
      <c r="C76" s="1">
        <f t="shared" si="203"/>
        <v>0.007753261662532057</v>
      </c>
      <c r="D76">
        <f t="shared" si="204"/>
        <v>0.46519569975192343</v>
      </c>
      <c r="E76" s="1">
        <f t="shared" si="205"/>
        <v>0.04871517976074019</v>
      </c>
      <c r="G76" s="12">
        <v>0.00012325702914263101</v>
      </c>
      <c r="H76" s="28">
        <f t="shared" si="206"/>
        <v>6.0044883314580618e-06</v>
      </c>
      <c r="I76" s="28">
        <f t="shared" si="207"/>
        <v>9943.1576459183343</v>
      </c>
      <c r="J76" s="26">
        <v>13</v>
      </c>
      <c r="K76" s="26"/>
    </row>
    <row r="77">
      <c r="B77">
        <v>50</v>
      </c>
      <c r="C77" s="1">
        <f t="shared" si="203"/>
        <v>0.0096915770781650697</v>
      </c>
      <c r="D77">
        <f t="shared" si="204"/>
        <v>0.5814946246899042</v>
      </c>
      <c r="E77" s="1">
        <f t="shared" si="205"/>
        <v>0.060893974700925231</v>
      </c>
      <c r="G77" s="12">
        <v>4.2335192175049203e-05</v>
      </c>
      <c r="H77" s="28">
        <f t="shared" si="206"/>
        <v>2.577958121266254e-06</v>
      </c>
      <c r="I77" s="28">
        <f t="shared" si="207"/>
        <v>2185.7180505217025</v>
      </c>
      <c r="J77" s="26">
        <v>14</v>
      </c>
      <c r="K77" s="26"/>
    </row>
    <row r="78">
      <c r="B78">
        <v>60</v>
      </c>
      <c r="C78" s="1">
        <f t="shared" si="203"/>
        <v>0.011629892493798083</v>
      </c>
      <c r="D78">
        <f t="shared" si="204"/>
        <v>0.69779354962788498</v>
      </c>
      <c r="E78" s="1">
        <f t="shared" si="205"/>
        <v>0.073072769641110272</v>
      </c>
      <c r="G78" s="12">
        <v>7.2378495016060806e-05</v>
      </c>
      <c r="H78" s="28">
        <f t="shared" si="206"/>
        <v>5.2888970932788592e-06</v>
      </c>
      <c r="I78" s="28">
        <f t="shared" si="207"/>
        <v>2595.0137281779639</v>
      </c>
      <c r="J78" s="26">
        <v>15</v>
      </c>
      <c r="K78" s="26"/>
    </row>
    <row r="79">
      <c r="B79">
        <v>70</v>
      </c>
      <c r="C79" s="1">
        <f t="shared" si="203"/>
        <v>0.013568207909431099</v>
      </c>
      <c r="D79">
        <f t="shared" si="204"/>
        <v>0.81409247456586598</v>
      </c>
      <c r="E79" s="1">
        <f t="shared" si="205"/>
        <v>0.085251564581295333</v>
      </c>
      <c r="G79" s="12">
        <v>0.00016790617022062801</v>
      </c>
      <c r="H79" s="28">
        <f t="shared" si="206"/>
        <v>1.4314263714161836e-05</v>
      </c>
      <c r="I79" s="28">
        <f t="shared" si="207"/>
        <v>4422.8599522886143</v>
      </c>
      <c r="J79" s="26">
        <v>16</v>
      </c>
      <c r="K79" s="26"/>
    </row>
    <row r="80">
      <c r="B80">
        <v>80</v>
      </c>
      <c r="C80" s="1">
        <f t="shared" si="203"/>
        <v>0.015506523325064114</v>
      </c>
      <c r="D80">
        <f t="shared" si="204"/>
        <v>0.93039139950384686</v>
      </c>
      <c r="E80" s="1">
        <f t="shared" si="205"/>
        <v>0.097430359521480381</v>
      </c>
      <c r="G80" s="12">
        <v>0.00027863606700778497</v>
      </c>
      <c r="H80" s="28">
        <f t="shared" si="206"/>
        <v>2.714761218421979e-05</v>
      </c>
      <c r="I80" s="28">
        <f t="shared" si="207"/>
        <v>5619.400287692858</v>
      </c>
      <c r="J80" s="26">
        <v>17</v>
      </c>
      <c r="K80" s="26"/>
    </row>
    <row r="81">
      <c r="B81">
        <v>90</v>
      </c>
      <c r="C81" s="1">
        <f t="shared" si="203"/>
        <v>0.017444838740697126</v>
      </c>
      <c r="D81">
        <f t="shared" si="204"/>
        <v>1.0466903244418275</v>
      </c>
      <c r="E81" s="1">
        <f t="shared" si="205"/>
        <v>0.10960915446166541</v>
      </c>
      <c r="G81" s="12">
        <v>0.000353074779256313</v>
      </c>
      <c r="H81" s="28">
        <f t="shared" si="206"/>
        <v>3.870022801602363e-05</v>
      </c>
      <c r="I81" s="28">
        <f t="shared" si="207"/>
        <v>5626.1886384913014</v>
      </c>
      <c r="J81" s="26">
        <v>18</v>
      </c>
      <c r="K81" s="26"/>
    </row>
    <row r="82">
      <c r="B82">
        <v>100</v>
      </c>
      <c r="C82" s="1">
        <f t="shared" si="203"/>
        <v>0.019383154156330139</v>
      </c>
      <c r="D82">
        <f t="shared" si="204"/>
        <v>1.1629892493798084</v>
      </c>
      <c r="E82" s="1">
        <f t="shared" si="205"/>
        <v>0.12178794940185046</v>
      </c>
      <c r="G82" s="12">
        <v>0.000370882879551079</v>
      </c>
      <c r="H82" s="28">
        <f t="shared" si="206"/>
        <v>4.5169065368779407e-05</v>
      </c>
      <c r="I82" s="28">
        <f t="shared" si="207"/>
        <v>4787.065812246532</v>
      </c>
      <c r="J82" s="26">
        <v>19</v>
      </c>
      <c r="K82" s="26"/>
    </row>
    <row r="83">
      <c r="B83">
        <v>200</v>
      </c>
      <c r="C83" s="1">
        <f t="shared" si="203"/>
        <v>0.038766308312660279</v>
      </c>
      <c r="D83">
        <f t="shared" si="204"/>
        <v>2.3259784987596168</v>
      </c>
      <c r="E83" s="1">
        <f t="shared" si="205"/>
        <v>0.24357589880370092</v>
      </c>
      <c r="G83" s="12">
        <v>0.00030878917710228299</v>
      </c>
      <c r="H83" s="28">
        <f t="shared" si="206"/>
        <v>7.521360135354377e-05</v>
      </c>
      <c r="I83" s="28">
        <f t="shared" si="207"/>
        <v>996.40222992181668</v>
      </c>
      <c r="J83" s="26">
        <v>20</v>
      </c>
      <c r="K83" s="26"/>
    </row>
    <row r="84">
      <c r="B84">
        <v>300</v>
      </c>
      <c r="C84" s="1">
        <f t="shared" si="203"/>
        <v>0.058149462468990429</v>
      </c>
      <c r="D84">
        <f t="shared" si="204"/>
        <v>3.4889677481394257</v>
      </c>
      <c r="E84" s="1">
        <f t="shared" si="205"/>
        <v>0.36536384820555146</v>
      </c>
      <c r="G84" s="12">
        <v>0.00027224712227544502</v>
      </c>
      <c r="H84" s="28">
        <f t="shared" si="206"/>
        <v>9.94692562574439e-05</v>
      </c>
      <c r="I84" s="28">
        <f t="shared" si="207"/>
        <v>390.43918755423425</v>
      </c>
      <c r="J84" s="26">
        <v>21</v>
      </c>
      <c r="K84" s="26"/>
    </row>
    <row r="85">
      <c r="B85">
        <v>400</v>
      </c>
      <c r="C85" s="1">
        <f t="shared" si="203"/>
        <v>0.077532616625320558</v>
      </c>
      <c r="D85">
        <f t="shared" si="204"/>
        <v>4.6519569975192336</v>
      </c>
      <c r="E85" s="1">
        <f t="shared" si="205"/>
        <v>0.48715179760740185</v>
      </c>
      <c r="G85" s="12">
        <v>0.00026771927573545701</v>
      </c>
      <c r="H85" s="28">
        <f t="shared" si="206"/>
        <v>0.00013041992642867957</v>
      </c>
      <c r="I85" s="28">
        <f t="shared" si="207"/>
        <v>215.96942438133371</v>
      </c>
      <c r="J85" s="26">
        <v>22</v>
      </c>
      <c r="K85" s="26"/>
    </row>
    <row r="86">
      <c r="B86">
        <v>500</v>
      </c>
      <c r="C86" s="1">
        <f t="shared" si="203"/>
        <v>0.096915770781650715</v>
      </c>
      <c r="D86">
        <f t="shared" si="204"/>
        <v>5.8149462468990425</v>
      </c>
      <c r="E86" s="1">
        <f t="shared" si="205"/>
        <v>0.60893974700925246</v>
      </c>
      <c r="G86" s="12">
        <v>0.00028531062267720699</v>
      </c>
      <c r="H86" s="28">
        <f t="shared" si="206"/>
        <v>0.0001737369783921107</v>
      </c>
      <c r="I86" s="28">
        <f t="shared" si="207"/>
        <v>147.30264490418199</v>
      </c>
      <c r="J86" s="26">
        <v>23</v>
      </c>
      <c r="K86" s="26"/>
    </row>
    <row r="87">
      <c r="B87">
        <v>600</v>
      </c>
      <c r="C87" s="1">
        <f t="shared" si="203"/>
        <v>0.11629892493798086</v>
      </c>
      <c r="D87">
        <f t="shared" si="204"/>
        <v>6.9779354962788513</v>
      </c>
      <c r="E87" s="1">
        <f t="shared" si="205"/>
        <v>0.73072769641110291</v>
      </c>
      <c r="G87" s="12">
        <v>0.00032495599270153098</v>
      </c>
      <c r="H87" s="28">
        <f t="shared" si="206"/>
        <v>0.0002374543439817729</v>
      </c>
      <c r="I87" s="28">
        <f t="shared" si="207"/>
        <v>116.50770880591674</v>
      </c>
      <c r="J87" s="26">
        <v>24</v>
      </c>
      <c r="K87" s="26"/>
    </row>
    <row r="88">
      <c r="B88">
        <v>700</v>
      </c>
      <c r="C88" s="1">
        <f t="shared" si="203"/>
        <v>0.13568207909431099</v>
      </c>
      <c r="D88">
        <f t="shared" si="204"/>
        <v>8.1409247456586584</v>
      </c>
      <c r="E88" s="1">
        <f t="shared" si="205"/>
        <v>0.85251564581295325</v>
      </c>
      <c r="G88" s="12">
        <v>0.000355525313094843</v>
      </c>
      <c r="H88" s="28">
        <f t="shared" si="206"/>
        <v>0.00030309089189590251</v>
      </c>
      <c r="I88" s="28">
        <f t="shared" si="207"/>
        <v>93.649844269920166</v>
      </c>
      <c r="J88" s="26">
        <v>25</v>
      </c>
      <c r="K88" s="26"/>
    </row>
    <row r="89">
      <c r="B89">
        <v>800</v>
      </c>
      <c r="C89" s="1">
        <f t="shared" si="203"/>
        <v>0.15506523325064112</v>
      </c>
      <c r="D89">
        <f t="shared" si="204"/>
        <v>9.3039139950384673</v>
      </c>
      <c r="E89" s="1">
        <f t="shared" si="205"/>
        <v>0.9743035952148037</v>
      </c>
      <c r="G89" s="12">
        <v>0.00033590933294825199</v>
      </c>
      <c r="H89" s="28">
        <f t="shared" si="206"/>
        <v>0.00032727767075768844</v>
      </c>
      <c r="I89" s="28">
        <f t="shared" si="207"/>
        <v>67.744604009049013</v>
      </c>
      <c r="J89" s="26">
        <v>26</v>
      </c>
      <c r="K89" s="26"/>
    </row>
    <row r="90">
      <c r="B90">
        <v>900</v>
      </c>
      <c r="C90" s="1">
        <f t="shared" si="203"/>
        <v>0.17444838740697127</v>
      </c>
      <c r="D90">
        <f t="shared" si="204"/>
        <v>10.466903244418276</v>
      </c>
      <c r="E90" s="1">
        <f t="shared" si="205"/>
        <v>1.0960915446166544</v>
      </c>
      <c r="G90" s="12">
        <v>0.00029318047005366102</v>
      </c>
      <c r="H90" s="28">
        <f t="shared" si="206"/>
        <v>0.00032135263427255408</v>
      </c>
      <c r="I90" s="28">
        <f t="shared" si="207"/>
        <v>46.717826549882453</v>
      </c>
      <c r="J90" s="26">
        <v>27</v>
      </c>
      <c r="K90" s="26"/>
    </row>
    <row r="91">
      <c r="B91">
        <v>1000</v>
      </c>
      <c r="C91" s="1">
        <f t="shared" si="203"/>
        <v>0.19383154156330143</v>
      </c>
      <c r="D91">
        <f t="shared" si="204"/>
        <v>11.629892493798085</v>
      </c>
      <c r="E91" s="1">
        <f t="shared" si="205"/>
        <v>1.2178794940185049</v>
      </c>
      <c r="G91" s="12">
        <v>0.00027649348165726599</v>
      </c>
      <c r="H91" s="28">
        <f t="shared" si="206"/>
        <v>0.00033673574154016587</v>
      </c>
      <c r="I91" s="28">
        <f t="shared" si="207"/>
        <v>35.687613700384425</v>
      </c>
      <c r="J91" s="26">
        <v>28</v>
      </c>
      <c r="K91" s="26"/>
    </row>
    <row r="92">
      <c r="B92">
        <v>2000</v>
      </c>
      <c r="C92" s="1">
        <f t="shared" si="203"/>
        <v>0.38766308312660286</v>
      </c>
      <c r="D92">
        <f t="shared" si="204"/>
        <v>23.25978498759617</v>
      </c>
      <c r="E92" s="1">
        <f t="shared" si="205"/>
        <v>2.4357589880370099</v>
      </c>
      <c r="G92" s="12">
        <v>0.00035662270298869402</v>
      </c>
      <c r="H92" s="28">
        <f t="shared" si="206"/>
        <v>0.00086864695414276452</v>
      </c>
      <c r="I92" s="28">
        <f t="shared" si="207"/>
        <v>11.50751654683085</v>
      </c>
      <c r="J92" s="26">
        <v>29</v>
      </c>
      <c r="K92" s="26"/>
    </row>
    <row r="93">
      <c r="B93">
        <v>3000</v>
      </c>
      <c r="C93" s="1">
        <f t="shared" si="203"/>
        <v>0.58149462468990432</v>
      </c>
      <c r="D93">
        <f t="shared" si="204"/>
        <v>34.889677481394259</v>
      </c>
      <c r="E93" s="1">
        <f t="shared" si="205"/>
        <v>3.6536384820555146</v>
      </c>
      <c r="G93" s="12">
        <v>0.00040676385140454998</v>
      </c>
      <c r="H93" s="1">
        <f t="shared" si="206"/>
        <v>0.0014861680606007748</v>
      </c>
      <c r="I93" s="1">
        <f t="shared" si="207"/>
        <v>5.8335436694953078</v>
      </c>
      <c r="J93" s="26">
        <v>30</v>
      </c>
    </row>
    <row r="94">
      <c r="B94">
        <v>4000</v>
      </c>
      <c r="C94" s="1">
        <f t="shared" si="203"/>
        <v>0.77532616625320572</v>
      </c>
      <c r="D94">
        <f t="shared" si="204"/>
        <v>46.51956997519234</v>
      </c>
      <c r="E94" s="1">
        <f t="shared" si="205"/>
        <v>4.8715179760740197</v>
      </c>
      <c r="G94" s="12">
        <v>0.00045234157558300399</v>
      </c>
      <c r="H94" s="1">
        <f t="shared" si="206"/>
        <v>0.0022035901167782486</v>
      </c>
      <c r="I94" s="1">
        <f t="shared" si="207"/>
        <v>3.6490442996319694</v>
      </c>
      <c r="J94" s="26">
        <v>31</v>
      </c>
    </row>
    <row r="95">
      <c r="B95">
        <v>5000</v>
      </c>
      <c r="C95" s="1">
        <f t="shared" si="203"/>
        <v>0.96915770781650712</v>
      </c>
      <c r="D95">
        <f t="shared" si="204"/>
        <v>58.149462468990428</v>
      </c>
      <c r="E95" s="1">
        <f t="shared" si="205"/>
        <v>6.089397470092524</v>
      </c>
      <c r="G95" s="12">
        <v>0.00055238862576425499</v>
      </c>
      <c r="H95" s="1">
        <f t="shared" si="206"/>
        <v>0.0033637139002367401</v>
      </c>
      <c r="I95" s="1">
        <f t="shared" si="207"/>
        <v>2.8519199469877119</v>
      </c>
      <c r="J95" s="26">
        <v>32</v>
      </c>
    </row>
    <row r="96">
      <c r="B96">
        <v>6000</v>
      </c>
      <c r="C96" s="1">
        <f t="shared" si="203"/>
        <v>1.1629892493798086</v>
      </c>
      <c r="D96">
        <f t="shared" si="204"/>
        <v>69.779354962788517</v>
      </c>
      <c r="E96" s="1">
        <f t="shared" si="205"/>
        <v>7.3072769641110291</v>
      </c>
      <c r="G96" s="12">
        <v>0.00066655016053247698</v>
      </c>
      <c r="H96" s="1">
        <f t="shared" si="206"/>
        <v>0.0048706666334834775</v>
      </c>
      <c r="I96" s="1">
        <f t="shared" si="207"/>
        <v>2.389807658638357</v>
      </c>
      <c r="J96" s="26">
        <v>33</v>
      </c>
    </row>
    <row r="97">
      <c r="B97">
        <v>7000</v>
      </c>
      <c r="C97" s="1">
        <f t="shared" si="203"/>
        <v>1.35682079094311</v>
      </c>
      <c r="D97">
        <f t="shared" si="204"/>
        <v>81.409247456586598</v>
      </c>
      <c r="E97" s="1">
        <f t="shared" si="205"/>
        <v>8.5251564581295334</v>
      </c>
      <c r="G97" s="12">
        <v>0.00078454481858115</v>
      </c>
      <c r="H97" s="1">
        <f t="shared" si="206"/>
        <v>0.006688367326819154</v>
      </c>
      <c r="I97" s="1">
        <f t="shared" si="207"/>
        <v>2.0665898425999631</v>
      </c>
      <c r="J97" s="26">
        <v>34</v>
      </c>
    </row>
    <row r="98">
      <c r="B98">
        <v>8000</v>
      </c>
      <c r="C98" s="1">
        <f t="shared" si="203"/>
        <v>1.5506523325064114</v>
      </c>
      <c r="D98">
        <f t="shared" si="204"/>
        <v>93.03913995038468</v>
      </c>
      <c r="E98" s="1">
        <f t="shared" si="205"/>
        <v>9.7430359521480394</v>
      </c>
      <c r="G98" s="12">
        <v>0.00097998538186714105</v>
      </c>
      <c r="H98" s="1">
        <f t="shared" si="206"/>
        <v>0.0095480328081110812</v>
      </c>
      <c r="I98" s="1">
        <f t="shared" si="207"/>
        <v>1.9763881237403294</v>
      </c>
      <c r="J98" s="26">
        <v>35</v>
      </c>
    </row>
    <row r="99">
      <c r="B99">
        <v>9000</v>
      </c>
      <c r="C99" s="1">
        <f t="shared" si="203"/>
        <v>1.7444838740697128</v>
      </c>
      <c r="D99">
        <f t="shared" si="204"/>
        <v>104.66903244418278</v>
      </c>
      <c r="E99" s="1">
        <f t="shared" si="205"/>
        <v>10.960915446166544</v>
      </c>
      <c r="G99" s="12">
        <v>0.00113163415515183</v>
      </c>
      <c r="H99" s="1">
        <f t="shared" si="206"/>
        <v>0.01240374629061332</v>
      </c>
      <c r="I99" s="1">
        <f t="shared" si="207"/>
        <v>1.8032404466992491</v>
      </c>
      <c r="J99" s="26">
        <v>36</v>
      </c>
    </row>
    <row r="100">
      <c r="B100">
        <v>10000</v>
      </c>
      <c r="C100" s="1">
        <f t="shared" si="203"/>
        <v>1.9383154156330142</v>
      </c>
      <c r="D100">
        <f t="shared" si="204"/>
        <v>116.29892493798086</v>
      </c>
      <c r="E100" s="1">
        <f t="shared" si="205"/>
        <v>12.178794940185048</v>
      </c>
      <c r="G100" s="12">
        <v>0.0014046059679757601</v>
      </c>
      <c r="H100" s="1">
        <f t="shared" si="206"/>
        <v>0.017106408055736908</v>
      </c>
      <c r="I100" s="1">
        <f t="shared" si="207"/>
        <v>1.8129554044427565</v>
      </c>
      <c r="J100" s="26">
        <v>37</v>
      </c>
    </row>
    <row r="101">
      <c r="B101">
        <v>20000</v>
      </c>
      <c r="C101" s="1">
        <f t="shared" si="203"/>
        <v>3.8766308312660285</v>
      </c>
      <c r="D101">
        <f t="shared" si="204"/>
        <v>232.59784987596171</v>
      </c>
      <c r="E101" s="1">
        <f t="shared" si="205"/>
        <v>24.357589880370096</v>
      </c>
      <c r="G101" s="12">
        <v>0.0047942033017780699</v>
      </c>
      <c r="H101" s="1">
        <f t="shared" si="206"/>
        <v>0.11677523782782642</v>
      </c>
      <c r="I101" s="1">
        <f t="shared" si="207"/>
        <v>1.5469955603424177</v>
      </c>
      <c r="J101" s="26">
        <v>38</v>
      </c>
    </row>
    <row r="102">
      <c r="B102">
        <v>30000</v>
      </c>
      <c r="C102" s="1">
        <f t="shared" si="203"/>
        <v>5.8149462468990425</v>
      </c>
      <c r="D102">
        <f t="shared" si="204"/>
        <v>348.89677481394256</v>
      </c>
      <c r="E102" s="1">
        <f t="shared" si="205"/>
        <v>36.536384820555142</v>
      </c>
      <c r="G102" s="12">
        <v>0.010725621167702599</v>
      </c>
      <c r="H102" s="1">
        <f t="shared" si="206"/>
        <v>0.39187542242267415</v>
      </c>
      <c r="I102" s="1">
        <f t="shared" si="207"/>
        <v>1.5381991110618265</v>
      </c>
      <c r="J102" s="26">
        <v>39</v>
      </c>
    </row>
    <row r="103">
      <c r="B103">
        <v>40000</v>
      </c>
      <c r="C103" s="1">
        <f t="shared" si="203"/>
        <v>7.753261662532057</v>
      </c>
      <c r="D103">
        <f t="shared" si="204"/>
        <v>465.19569975192343</v>
      </c>
      <c r="E103" s="1">
        <f t="shared" si="205"/>
        <v>48.715179760740192</v>
      </c>
      <c r="G103" s="12">
        <v>0.0188463675267425</v>
      </c>
      <c r="H103" s="1">
        <f t="shared" si="206"/>
        <v>0.91810418190223742</v>
      </c>
      <c r="I103" s="1">
        <f t="shared" si="207"/>
        <v>1.5203384721732121</v>
      </c>
      <c r="J103" s="26">
        <v>40</v>
      </c>
    </row>
    <row r="104">
      <c r="B104">
        <v>50000</v>
      </c>
      <c r="C104" s="1">
        <f t="shared" si="203"/>
        <v>9.6915770781650714</v>
      </c>
      <c r="D104">
        <f t="shared" si="204"/>
        <v>581.4946246899043</v>
      </c>
      <c r="E104" s="1">
        <f t="shared" si="205"/>
        <v>60.893974700925241</v>
      </c>
      <c r="G104" s="12">
        <v>0.027820107444726998</v>
      </c>
      <c r="H104" s="1">
        <f t="shared" si="206"/>
        <v>1.6940769189162279</v>
      </c>
      <c r="I104" s="1">
        <f t="shared" si="207"/>
        <v>1.4363206562985753</v>
      </c>
      <c r="J104" s="26">
        <v>41</v>
      </c>
    </row>
    <row r="105">
      <c r="B105">
        <v>60000</v>
      </c>
      <c r="C105" s="1">
        <f t="shared" si="203"/>
        <v>11.629892493798085</v>
      </c>
      <c r="D105">
        <f t="shared" si="204"/>
        <v>697.79354962788511</v>
      </c>
      <c r="E105" s="1">
        <f t="shared" si="205"/>
        <v>73.072769641110284</v>
      </c>
      <c r="G105" s="12">
        <v>0.039679801510996898</v>
      </c>
      <c r="H105" s="1">
        <f t="shared" si="206"/>
        <v>2.8995129952180561</v>
      </c>
      <c r="I105" s="1">
        <f t="shared" si="207"/>
        <v>1.4226550252193642</v>
      </c>
      <c r="J105" s="26">
        <v>42</v>
      </c>
    </row>
    <row r="106">
      <c r="B106">
        <v>70000</v>
      </c>
      <c r="C106" s="1">
        <f t="shared" si="203"/>
        <v>13.568207909431099</v>
      </c>
      <c r="D106">
        <f t="shared" si="204"/>
        <v>814.09247456586593</v>
      </c>
      <c r="E106" s="1">
        <f t="shared" si="205"/>
        <v>85.251564581295327</v>
      </c>
      <c r="G106" s="12">
        <v>0.051333689248606797</v>
      </c>
      <c r="H106" s="1">
        <f t="shared" si="206"/>
        <v>4.3762773241737483</v>
      </c>
      <c r="I106" s="1">
        <f t="shared" si="207"/>
        <v>1.3521940145651572</v>
      </c>
      <c r="J106" s="26">
        <v>43</v>
      </c>
    </row>
    <row r="107">
      <c r="B107">
        <v>80000</v>
      </c>
      <c r="C107" s="1">
        <f t="shared" si="203"/>
        <v>15.506523325064114</v>
      </c>
      <c r="D107">
        <f t="shared" si="204"/>
        <v>930.39139950384686</v>
      </c>
      <c r="E107" s="1">
        <f t="shared" si="205"/>
        <v>97.430359521480383</v>
      </c>
      <c r="G107" s="12">
        <v>0.072215820505742295</v>
      </c>
      <c r="H107" s="1">
        <f t="shared" si="206"/>
        <v>7.0360133550131669</v>
      </c>
      <c r="I107" s="1">
        <f t="shared" si="207"/>
        <v>1.4564144795892695</v>
      </c>
      <c r="J107" s="26">
        <v>44</v>
      </c>
    </row>
    <row r="108">
      <c r="B108">
        <v>90000</v>
      </c>
      <c r="C108" s="1">
        <f t="shared" si="203"/>
        <v>17.444838740697126</v>
      </c>
      <c r="D108">
        <f t="shared" si="204"/>
        <v>1046.6903244418274</v>
      </c>
      <c r="E108" s="1">
        <f t="shared" si="205"/>
        <v>109.60915446166541</v>
      </c>
      <c r="G108" s="12">
        <v>0.092857341457490694</v>
      </c>
      <c r="H108" s="1">
        <f t="shared" si="206"/>
        <v>10.178014682713705</v>
      </c>
      <c r="I108" s="1">
        <f t="shared" si="207"/>
        <v>1.4796664905067709</v>
      </c>
      <c r="J108" s="26">
        <v>45</v>
      </c>
    </row>
    <row r="109">
      <c r="B109">
        <v>100000</v>
      </c>
      <c r="C109" s="1">
        <f t="shared" si="203"/>
        <v>19.383154156330143</v>
      </c>
      <c r="D109">
        <f t="shared" si="204"/>
        <v>1162.9892493798086</v>
      </c>
      <c r="E109" s="1">
        <f t="shared" si="205"/>
        <v>121.78794940185048</v>
      </c>
      <c r="G109" s="12">
        <v>0.114845080160213</v>
      </c>
      <c r="H109" s="1">
        <f t="shared" si="206"/>
        <v>13.986746811603483</v>
      </c>
      <c r="I109" s="1">
        <f t="shared" si="207"/>
        <v>1.4823303723405006</v>
      </c>
      <c r="J109" s="26">
        <v>46</v>
      </c>
    </row>
    <row r="110">
      <c r="B110">
        <v>200000</v>
      </c>
      <c r="C110" s="1">
        <f t="shared" si="203"/>
        <v>38.766308312660286</v>
      </c>
      <c r="D110">
        <f t="shared" si="204"/>
        <v>2325.9784987596172</v>
      </c>
      <c r="E110" s="1">
        <f t="shared" si="205"/>
        <v>243.57589880370097</v>
      </c>
      <c r="G110" s="12">
        <v>0.47684815970876698</v>
      </c>
      <c r="H110" s="1">
        <f t="shared" si="206"/>
        <v>116.14871909395366</v>
      </c>
      <c r="I110" s="1">
        <f t="shared" si="207"/>
        <v>1.5386956697337466</v>
      </c>
      <c r="J110" s="26">
        <v>47</v>
      </c>
    </row>
    <row r="111">
      <c r="B111">
        <v>300000</v>
      </c>
      <c r="C111" s="1">
        <f t="shared" si="203"/>
        <v>58.149462468990414</v>
      </c>
      <c r="D111">
        <f t="shared" si="204"/>
        <v>3488.9677481394247</v>
      </c>
      <c r="E111" s="1">
        <f t="shared" si="205"/>
        <v>365.36384820555134</v>
      </c>
      <c r="G111" s="12">
        <v>1.0715695061842601</v>
      </c>
      <c r="H111" s="1">
        <f t="shared" si="206"/>
        <v>391.51275839920362</v>
      </c>
      <c r="I111" s="1">
        <f t="shared" si="207"/>
        <v>1.536775573257217</v>
      </c>
      <c r="J111" s="26">
        <v>48</v>
      </c>
    </row>
    <row r="112">
      <c r="B112">
        <v>400000</v>
      </c>
      <c r="C112" s="1">
        <f t="shared" si="203"/>
        <v>77.532616625320571</v>
      </c>
      <c r="D112">
        <f t="shared" si="204"/>
        <v>4651.9569975192344</v>
      </c>
      <c r="E112" s="1">
        <f t="shared" si="205"/>
        <v>487.15179760740193</v>
      </c>
      <c r="G112" s="12">
        <v>1.96632191622425</v>
      </c>
      <c r="H112" s="1">
        <f t="shared" si="206"/>
        <v>957.89725616347459</v>
      </c>
      <c r="I112" s="1">
        <f t="shared" si="207"/>
        <v>1.5862339804586179</v>
      </c>
      <c r="J112" s="26">
        <v>49</v>
      </c>
    </row>
    <row r="113">
      <c r="B113">
        <v>500000</v>
      </c>
      <c r="C113" s="1">
        <f t="shared" si="203"/>
        <v>96.915770781650707</v>
      </c>
      <c r="D113">
        <f t="shared" si="204"/>
        <v>5814.9462468990423</v>
      </c>
      <c r="E113" s="1">
        <f t="shared" si="205"/>
        <v>608.93974700925241</v>
      </c>
      <c r="G113" s="12">
        <v>2.9749097517647898</v>
      </c>
      <c r="H113" s="1">
        <f t="shared" si="206"/>
        <v>1811.5407916150091</v>
      </c>
      <c r="I113" s="1">
        <f t="shared" si="207"/>
        <v>1.5359122302360919</v>
      </c>
      <c r="J113" s="26">
        <v>50</v>
      </c>
    </row>
    <row r="114">
      <c r="B114">
        <v>600000</v>
      </c>
      <c r="C114" s="1">
        <f t="shared" si="203"/>
        <v>116.29892493798083</v>
      </c>
      <c r="D114">
        <f t="shared" si="204"/>
        <v>6977.9354962788493</v>
      </c>
      <c r="E114" s="1">
        <f t="shared" si="205"/>
        <v>730.72769641110267</v>
      </c>
      <c r="G114" s="12">
        <v>4.3429805256514502</v>
      </c>
      <c r="H114" s="1">
        <f t="shared" si="206"/>
        <v>3173.5361550675639</v>
      </c>
      <c r="I114" s="1">
        <f t="shared" si="207"/>
        <v>1.5571053367128214</v>
      </c>
      <c r="J114" s="26">
        <v>51</v>
      </c>
    </row>
    <row r="115">
      <c r="B115">
        <v>700000</v>
      </c>
      <c r="C115" s="1">
        <f t="shared" si="203"/>
        <v>135.68207909431101</v>
      </c>
      <c r="D115">
        <f t="shared" si="204"/>
        <v>8140.92474565866</v>
      </c>
      <c r="E115" s="1">
        <f t="shared" si="205"/>
        <v>852.51564581295338</v>
      </c>
      <c r="G115" s="12">
        <v>6.1918511006933299</v>
      </c>
      <c r="H115" s="1">
        <f t="shared" si="206"/>
        <v>5278.6499398852202</v>
      </c>
      <c r="I115" s="1">
        <f t="shared" si="207"/>
        <v>1.6310115481644305</v>
      </c>
      <c r="J115" s="26">
        <v>52</v>
      </c>
    </row>
    <row r="116">
      <c r="B116">
        <v>800000</v>
      </c>
      <c r="C116" s="1">
        <f t="shared" si="203"/>
        <v>155.06523325064114</v>
      </c>
      <c r="D116">
        <f t="shared" si="204"/>
        <v>9303.9139950384688</v>
      </c>
      <c r="E116" s="1">
        <f t="shared" si="205"/>
        <v>974.30359521480386</v>
      </c>
      <c r="G116" s="12">
        <v>8.4166174815328301</v>
      </c>
      <c r="H116" s="1">
        <f t="shared" si="206"/>
        <v>8200.3406718052047</v>
      </c>
      <c r="I116" s="1">
        <f t="shared" si="207"/>
        <v>1.6974235677754126</v>
      </c>
      <c r="J116" s="26">
        <v>53</v>
      </c>
    </row>
    <row r="117">
      <c r="B117">
        <v>900000</v>
      </c>
      <c r="C117" s="1">
        <f t="shared" si="203"/>
        <v>174.44838740697128</v>
      </c>
      <c r="D117">
        <f t="shared" si="204"/>
        <v>10466.903244418278</v>
      </c>
      <c r="E117" s="1">
        <f t="shared" si="205"/>
        <v>1096.0915446166543</v>
      </c>
      <c r="G117" s="12">
        <v>9.9647870642999798</v>
      </c>
      <c r="H117" s="1">
        <f t="shared" si="206"/>
        <v>10922.318845084621</v>
      </c>
      <c r="I117" s="1">
        <f t="shared" si="207"/>
        <v>1.587872458186836</v>
      </c>
      <c r="J117" s="26">
        <v>54</v>
      </c>
    </row>
    <row r="118">
      <c r="B118">
        <v>1000000</v>
      </c>
      <c r="C118" s="1">
        <f t="shared" si="203"/>
        <v>193.83154156330141</v>
      </c>
      <c r="D118">
        <f t="shared" si="204"/>
        <v>11629.892493798085</v>
      </c>
      <c r="E118" s="1">
        <f t="shared" si="205"/>
        <v>1217.8794940185048</v>
      </c>
      <c r="G118" s="12">
        <v>13.504804110370999</v>
      </c>
      <c r="H118" s="1">
        <f t="shared" si="206"/>
        <v>16447.223996757657</v>
      </c>
      <c r="I118" s="1">
        <f t="shared" si="207"/>
        <v>1.7430943735147495</v>
      </c>
      <c r="J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" zoomScale="115" workbookViewId="0">
      <selection activeCell="E37" activeCellId="0" sqref="E37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0.066500000000000004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A10">
        <v>1</v>
      </c>
      <c r="B10">
        <v>1.0750000000000002</v>
      </c>
      <c r="C10">
        <v>0.1215</v>
      </c>
      <c r="D10">
        <v>0.13100000000000001</v>
      </c>
      <c r="E10">
        <v>73.129999999999995</v>
      </c>
      <c r="G10">
        <f t="shared" ref="G10:G37" si="208">E10/60</f>
        <v>1.2188333333333332</v>
      </c>
      <c r="H10">
        <f t="shared" ref="H10:H37" si="209">2*PI()*G10</f>
        <v>7.6581556919007179</v>
      </c>
      <c r="I10">
        <f t="shared" ref="I10:I37" si="210">$C$2*C10</f>
        <v>0.010910700000000001</v>
      </c>
      <c r="J10">
        <f t="shared" ref="J10:J37" si="211">I10*H10</f>
        <v>0.083555839307621171</v>
      </c>
      <c r="K10">
        <f t="shared" ref="K10:K37" si="212">B10*C10</f>
        <v>0.13061250000000002</v>
      </c>
      <c r="L10" s="24">
        <f t="shared" ref="L10:L37" si="213">J10/D10*100</f>
        <v>63.783083440932188</v>
      </c>
      <c r="N10" s="1">
        <f t="shared" ref="N10:N37" si="214">G10*($C$3)^2*$C$4/$C$5</f>
        <v>6288.1062777663929</v>
      </c>
      <c r="O10">
        <f t="shared" ref="O10:O37" si="215">D10/(G10^3*$C$3^5*$C$4)</f>
        <v>55.839300559992537</v>
      </c>
      <c r="P10">
        <f t="shared" ref="P10:P37" si="216">K10/(G10^3*$C$3^5*$C$4)</f>
        <v>55.674127056427679</v>
      </c>
      <c r="Q10">
        <f t="shared" ref="Q10:Q37" si="217">J10/(G10^3*$C$3^5*$C$4)</f>
        <v>35.616027669012958</v>
      </c>
      <c r="S10">
        <f t="shared" ref="S10:S37" si="218">J10*0.49665</f>
        <v>0.04149800759213005</v>
      </c>
      <c r="T10">
        <f t="shared" ref="T10:T37" si="219">Q10*0.49665</f>
        <v>17.688700141815286</v>
      </c>
    </row>
    <row r="11">
      <c r="A11">
        <v>1.2</v>
      </c>
      <c r="B11">
        <v>1.2149999999999999</v>
      </c>
      <c r="C11">
        <v>0.123</v>
      </c>
      <c r="D11">
        <v>0.14950000000000002</v>
      </c>
      <c r="E11">
        <v>87.150000000000006</v>
      </c>
      <c r="G11">
        <f t="shared" si="208"/>
        <v>1.4525000000000001</v>
      </c>
      <c r="H11">
        <f t="shared" si="209"/>
        <v>9.1263266586783498</v>
      </c>
      <c r="I11">
        <f t="shared" si="210"/>
        <v>0.0110454</v>
      </c>
      <c r="J11">
        <f t="shared" si="211"/>
        <v>0.10080392847576584</v>
      </c>
      <c r="K11">
        <f t="shared" si="212"/>
        <v>0.14944499999999997</v>
      </c>
      <c r="L11" s="24">
        <f t="shared" si="213"/>
        <v>67.427376906866783</v>
      </c>
      <c r="N11" s="1">
        <f t="shared" si="214"/>
        <v>7493.6204308401648</v>
      </c>
      <c r="O11">
        <f t="shared" si="215"/>
        <v>37.652551624014436</v>
      </c>
      <c r="P11">
        <f t="shared" si="216"/>
        <v>37.63869951472131</v>
      </c>
      <c r="Q11">
        <f t="shared" si="217"/>
        <v>25.388127898576801</v>
      </c>
      <c r="S11">
        <f t="shared" si="218"/>
        <v>0.050064271077489106</v>
      </c>
      <c r="T11">
        <f t="shared" si="219"/>
        <v>12.609013720828168</v>
      </c>
    </row>
    <row r="12">
      <c r="A12">
        <v>1.3999999999999999</v>
      </c>
      <c r="B12">
        <v>1.5</v>
      </c>
      <c r="C12">
        <v>0.13150000000000001</v>
      </c>
      <c r="D12">
        <v>0.19750000000000001</v>
      </c>
      <c r="E12">
        <v>114.15000000000001</v>
      </c>
      <c r="G12">
        <f t="shared" si="208"/>
        <v>1.9025000000000001</v>
      </c>
      <c r="H12">
        <f t="shared" si="209"/>
        <v>11.953760046909164</v>
      </c>
      <c r="I12">
        <f t="shared" si="210"/>
        <v>0.011808700000000002</v>
      </c>
      <c r="J12">
        <f t="shared" si="211"/>
        <v>0.14115836626593625</v>
      </c>
      <c r="K12">
        <f t="shared" si="212"/>
        <v>0.19725000000000001</v>
      </c>
      <c r="L12" s="24">
        <f t="shared" si="213"/>
        <v>71.472590514398107</v>
      </c>
      <c r="N12" s="1">
        <f t="shared" si="214"/>
        <v>9815.224006659837</v>
      </c>
      <c r="O12">
        <f t="shared" si="215"/>
        <v>22.135775767089019</v>
      </c>
      <c r="P12">
        <f t="shared" si="216"/>
        <v>22.107755797763591</v>
      </c>
      <c r="Q12">
        <f t="shared" si="217"/>
        <v>15.8210123711969</v>
      </c>
      <c r="S12">
        <f t="shared" si="218"/>
        <v>0.070106302605977236</v>
      </c>
      <c r="T12">
        <f t="shared" si="219"/>
        <v>7.8575057941549407</v>
      </c>
    </row>
    <row r="13">
      <c r="A13">
        <v>1.6000000000000001</v>
      </c>
      <c r="B13">
        <v>1.6599999999999999</v>
      </c>
      <c r="C13">
        <v>0.13650000000000001</v>
      </c>
      <c r="D13">
        <v>0.22650000000000001</v>
      </c>
      <c r="E13">
        <v>129.60000000000002</v>
      </c>
      <c r="G13">
        <f t="shared" si="208"/>
        <v>2.1600000000000006</v>
      </c>
      <c r="H13">
        <f t="shared" si="209"/>
        <v>13.571680263507909</v>
      </c>
      <c r="I13">
        <f t="shared" si="210"/>
        <v>0.012257700000000002</v>
      </c>
      <c r="J13">
        <f t="shared" si="211"/>
        <v>0.16635758516600091</v>
      </c>
      <c r="K13">
        <f t="shared" si="212"/>
        <v>0.22659000000000001</v>
      </c>
      <c r="L13" s="24">
        <f t="shared" si="213"/>
        <v>73.447057468433073</v>
      </c>
      <c r="N13" s="1">
        <f t="shared" si="214"/>
        <v>11143.69716393443</v>
      </c>
      <c r="O13">
        <f t="shared" si="215"/>
        <v>17.346369614956846</v>
      </c>
      <c r="P13">
        <f t="shared" si="216"/>
        <v>17.353262212154842</v>
      </c>
      <c r="Q13">
        <f t="shared" si="217"/>
        <v>12.740398059784168</v>
      </c>
      <c r="S13">
        <f t="shared" si="218"/>
        <v>0.082621494672694348</v>
      </c>
      <c r="T13">
        <f t="shared" si="219"/>
        <v>6.3275186963918069</v>
      </c>
    </row>
    <row r="14">
      <c r="A14">
        <v>1.8</v>
      </c>
      <c r="B14">
        <v>1.8650000000000002</v>
      </c>
      <c r="C14">
        <v>0.14599999999999999</v>
      </c>
      <c r="D14">
        <v>0.27250000000000002</v>
      </c>
      <c r="E14">
        <v>147.39999999999998</v>
      </c>
      <c r="G14">
        <f t="shared" si="208"/>
        <v>2.4566666666666661</v>
      </c>
      <c r="H14">
        <f t="shared" si="209"/>
        <v>15.435691904637846</v>
      </c>
      <c r="I14">
        <f t="shared" si="210"/>
        <v>0.013110800000000001</v>
      </c>
      <c r="J14">
        <f t="shared" si="211"/>
        <v>0.20237426942332587</v>
      </c>
      <c r="K14">
        <f t="shared" si="212"/>
        <v>0.27229000000000003</v>
      </c>
      <c r="L14" s="24">
        <f t="shared" si="213"/>
        <v>74.265786944339766</v>
      </c>
      <c r="N14" s="1">
        <f t="shared" si="214"/>
        <v>12674.23581762295</v>
      </c>
      <c r="O14">
        <f t="shared" si="215"/>
        <v>14.18500360032046</v>
      </c>
      <c r="P14">
        <f t="shared" si="216"/>
        <v>14.174072037912874</v>
      </c>
      <c r="Q14">
        <f t="shared" si="217"/>
        <v>10.534604551860918</v>
      </c>
      <c r="S14">
        <f t="shared" si="218"/>
        <v>0.10050918090909479</v>
      </c>
      <c r="T14">
        <f t="shared" si="219"/>
        <v>5.2320113506817245</v>
      </c>
    </row>
    <row r="15">
      <c r="A15">
        <v>2</v>
      </c>
      <c r="B15">
        <v>2.2199999999999998</v>
      </c>
      <c r="C15">
        <v>0.161</v>
      </c>
      <c r="D15">
        <v>0.35750000000000004</v>
      </c>
      <c r="E15">
        <v>178.55000000000001</v>
      </c>
      <c r="G15">
        <f t="shared" si="208"/>
        <v>2.9758333333333336</v>
      </c>
      <c r="H15">
        <f t="shared" si="209"/>
        <v>18.697712276615253</v>
      </c>
      <c r="I15">
        <f t="shared" si="210"/>
        <v>0.014457800000000002</v>
      </c>
      <c r="J15">
        <f t="shared" si="211"/>
        <v>0.27032778455284801</v>
      </c>
      <c r="K15">
        <f t="shared" si="212"/>
        <v>0.35741999999999996</v>
      </c>
      <c r="L15" s="24">
        <f t="shared" si="213"/>
        <v>75.616163511286146</v>
      </c>
      <c r="N15" s="1">
        <f t="shared" si="214"/>
        <v>15352.678461577871</v>
      </c>
      <c r="O15">
        <f t="shared" si="215"/>
        <v>10.4701252467132</v>
      </c>
      <c r="P15">
        <f t="shared" si="216"/>
        <v>10.467782281623023</v>
      </c>
      <c r="Q15">
        <f t="shared" si="217"/>
        <v>7.917107026391105</v>
      </c>
      <c r="S15">
        <f t="shared" si="218"/>
        <v>0.13425829419817195</v>
      </c>
      <c r="T15">
        <f t="shared" si="219"/>
        <v>3.9320312046571422</v>
      </c>
    </row>
    <row r="16">
      <c r="A16">
        <v>3</v>
      </c>
      <c r="B16">
        <v>3.415</v>
      </c>
      <c r="C16">
        <v>0.23599999999999999</v>
      </c>
      <c r="D16">
        <v>0.80600000000000005</v>
      </c>
      <c r="E16">
        <v>279.14999999999998</v>
      </c>
      <c r="G16">
        <f t="shared" si="208"/>
        <v>4.6524999999999999</v>
      </c>
      <c r="H16">
        <f t="shared" si="209"/>
        <v>29.232519641653024</v>
      </c>
      <c r="I16">
        <f t="shared" si="210"/>
        <v>0.021192800000000001</v>
      </c>
      <c r="J16">
        <f t="shared" si="211"/>
        <v>0.61951894226162429</v>
      </c>
      <c r="K16">
        <f t="shared" si="212"/>
        <v>0.80593999999999999</v>
      </c>
      <c r="L16" s="24">
        <f t="shared" si="213"/>
        <v>76.86339234015189</v>
      </c>
      <c r="N16" s="1">
        <f t="shared" si="214"/>
        <v>24002.801414446723</v>
      </c>
      <c r="O16">
        <f t="shared" si="215"/>
        <v>6.1769991213758919</v>
      </c>
      <c r="P16">
        <f t="shared" si="216"/>
        <v>6.1765392951385687</v>
      </c>
      <c r="Q16">
        <f t="shared" si="217"/>
        <v>4.7478510695108875</v>
      </c>
      <c r="S16">
        <f t="shared" si="218"/>
        <v>0.30768408267423569</v>
      </c>
      <c r="T16">
        <f t="shared" si="219"/>
        <v>2.3580202336725824</v>
      </c>
    </row>
    <row r="17">
      <c r="A17">
        <v>4</v>
      </c>
      <c r="B17">
        <v>4.1600000000000001</v>
      </c>
      <c r="C17">
        <v>0.29749999999999999</v>
      </c>
      <c r="D17">
        <v>1.2389999999999999</v>
      </c>
      <c r="E17">
        <v>344.19999999999999</v>
      </c>
      <c r="G17">
        <f t="shared" si="208"/>
        <v>5.7366666666666664</v>
      </c>
      <c r="H17">
        <f t="shared" si="209"/>
        <v>36.044539712186889</v>
      </c>
      <c r="I17">
        <f t="shared" si="210"/>
        <v>0.0267155</v>
      </c>
      <c r="J17">
        <f t="shared" si="211"/>
        <v>0.96294790068092884</v>
      </c>
      <c r="K17">
        <f t="shared" si="212"/>
        <v>1.2376</v>
      </c>
      <c r="L17" s="24">
        <f t="shared" si="213"/>
        <v>77.719765995232365</v>
      </c>
      <c r="N17" s="1">
        <f t="shared" si="214"/>
        <v>29596.146325819671</v>
      </c>
      <c r="O17">
        <f t="shared" si="215"/>
        <v>5.0651708951278751</v>
      </c>
      <c r="P17">
        <f t="shared" si="216"/>
        <v>5.0594475381842283</v>
      </c>
      <c r="Q17">
        <f t="shared" si="217"/>
        <v>3.936638966952001</v>
      </c>
      <c r="S17">
        <f t="shared" si="218"/>
        <v>0.47824807487318327</v>
      </c>
      <c r="T17">
        <f t="shared" si="219"/>
        <v>1.9551317429367112</v>
      </c>
    </row>
    <row r="18">
      <c r="A18">
        <v>5</v>
      </c>
      <c r="B18">
        <v>5.1099999999999994</v>
      </c>
      <c r="C18">
        <v>0.3775</v>
      </c>
      <c r="D18">
        <v>1.931</v>
      </c>
      <c r="E18">
        <v>411.60000000000002</v>
      </c>
      <c r="G18">
        <f t="shared" si="208"/>
        <v>6.8600000000000003</v>
      </c>
      <c r="H18">
        <f t="shared" si="209"/>
        <v>43.102651207251967</v>
      </c>
      <c r="I18">
        <f t="shared" si="210"/>
        <v>0.033899499999999999</v>
      </c>
      <c r="J18">
        <f t="shared" si="211"/>
        <v>1.461158324600238</v>
      </c>
      <c r="K18">
        <f t="shared" si="212"/>
        <v>1.9290249999999998</v>
      </c>
      <c r="L18" s="24">
        <f t="shared" si="213"/>
        <v>75.668478746775662</v>
      </c>
      <c r="N18" s="1">
        <f t="shared" si="214"/>
        <v>35391.556733606565</v>
      </c>
      <c r="O18">
        <f t="shared" si="215"/>
        <v>4.6164864993114687</v>
      </c>
      <c r="P18">
        <f t="shared" si="216"/>
        <v>4.611764820991354</v>
      </c>
      <c r="Q18">
        <f t="shared" si="217"/>
        <v>3.493225105579266</v>
      </c>
      <c r="S18">
        <f t="shared" si="218"/>
        <v>0.72568428191270817</v>
      </c>
      <c r="T18">
        <f t="shared" si="219"/>
        <v>1.7349102486859425</v>
      </c>
    </row>
    <row r="19">
      <c r="A19">
        <v>6</v>
      </c>
      <c r="B19">
        <v>6.5199999999999996</v>
      </c>
      <c r="C19">
        <v>0.51350000000000007</v>
      </c>
      <c r="D19">
        <v>3.3515000000000001</v>
      </c>
      <c r="E19">
        <v>513.70000000000005</v>
      </c>
      <c r="G19">
        <f t="shared" si="208"/>
        <v>8.5616666666666674</v>
      </c>
      <c r="H19">
        <f t="shared" si="209"/>
        <v>53.794538204969228</v>
      </c>
      <c r="I19">
        <f t="shared" si="210"/>
        <v>0.046112300000000009</v>
      </c>
      <c r="J19">
        <f t="shared" si="211"/>
        <v>2.480589884069003</v>
      </c>
      <c r="K19">
        <f t="shared" si="212"/>
        <v>3.3480200000000004</v>
      </c>
      <c r="L19" s="24">
        <f t="shared" si="213"/>
        <v>74.014318486319638</v>
      </c>
      <c r="N19" s="1">
        <f t="shared" si="214"/>
        <v>44170.657662909849</v>
      </c>
      <c r="O19">
        <f t="shared" si="215"/>
        <v>4.121600754770129</v>
      </c>
      <c r="P19">
        <f t="shared" si="216"/>
        <v>4.1173211275504968</v>
      </c>
      <c r="Q19">
        <f t="shared" si="217"/>
        <v>3.0505747093701179</v>
      </c>
      <c r="S19">
        <f t="shared" si="218"/>
        <v>1.2319849659228703</v>
      </c>
      <c r="T19">
        <f t="shared" si="219"/>
        <v>1.5150679294086691</v>
      </c>
    </row>
    <row r="20">
      <c r="A20">
        <v>7</v>
      </c>
      <c r="B20">
        <v>7.0999999999999996</v>
      </c>
      <c r="C20">
        <v>0.58050000000000002</v>
      </c>
      <c r="D20">
        <v>4.1234999999999999</v>
      </c>
      <c r="E20">
        <v>554</v>
      </c>
      <c r="G20">
        <f t="shared" si="208"/>
        <v>9.2333333333333325</v>
      </c>
      <c r="H20">
        <f t="shared" si="209"/>
        <v>58.014744336291507</v>
      </c>
      <c r="I20">
        <f t="shared" si="210"/>
        <v>0.052128900000000006</v>
      </c>
      <c r="J20">
        <f t="shared" si="211"/>
        <v>3.0242448060321068</v>
      </c>
      <c r="K20">
        <f t="shared" si="212"/>
        <v>4.12155</v>
      </c>
      <c r="L20" s="24">
        <f t="shared" si="213"/>
        <v>73.341695308163139</v>
      </c>
      <c r="N20" s="1">
        <f t="shared" si="214"/>
        <v>47635.86596311476</v>
      </c>
      <c r="O20">
        <f t="shared" si="215"/>
        <v>4.0428916191665394</v>
      </c>
      <c r="P20">
        <f t="shared" si="216"/>
        <v>4.0409797388082573</v>
      </c>
      <c r="Q20">
        <f t="shared" si="217"/>
        <v>2.9651252529683862</v>
      </c>
      <c r="S20">
        <f t="shared" si="218"/>
        <v>1.5019911829158457</v>
      </c>
      <c r="T20">
        <f t="shared" si="219"/>
        <v>1.4726294568867491</v>
      </c>
    </row>
    <row r="21">
      <c r="A21">
        <v>8</v>
      </c>
      <c r="B21">
        <v>8.3300000000000001</v>
      </c>
      <c r="C21">
        <v>0.73950000000000005</v>
      </c>
      <c r="D21">
        <v>6.1645000000000003</v>
      </c>
      <c r="E21">
        <v>630.25</v>
      </c>
      <c r="G21">
        <f t="shared" si="208"/>
        <v>10.504166666666666</v>
      </c>
      <c r="H21">
        <f t="shared" si="209"/>
        <v>65.999625664165563</v>
      </c>
      <c r="I21">
        <f t="shared" si="210"/>
        <v>0.066407100000000011</v>
      </c>
      <c r="J21">
        <f t="shared" si="211"/>
        <v>4.3828437414428096</v>
      </c>
      <c r="K21">
        <f t="shared" si="212"/>
        <v>6.1600350000000006</v>
      </c>
      <c r="L21" s="24">
        <f t="shared" si="213"/>
        <v>71.098122174431168</v>
      </c>
      <c r="N21" s="1">
        <f t="shared" si="214"/>
        <v>54192.246431864747</v>
      </c>
      <c r="O21">
        <f t="shared" si="215"/>
        <v>4.1050144308865546</v>
      </c>
      <c r="P21">
        <f t="shared" si="216"/>
        <v>4.1020411338739979</v>
      </c>
      <c r="Q21">
        <f t="shared" si="217"/>
        <v>2.9185881753497531</v>
      </c>
      <c r="S21">
        <f t="shared" si="218"/>
        <v>2.1767393441875713</v>
      </c>
      <c r="T21">
        <f t="shared" si="219"/>
        <v>1.4495168172874549</v>
      </c>
    </row>
    <row r="22">
      <c r="A22">
        <v>9</v>
      </c>
      <c r="B22">
        <v>9.4600000000000009</v>
      </c>
      <c r="C22">
        <v>0.89050000000000007</v>
      </c>
      <c r="D22">
        <v>8.4310000000000009</v>
      </c>
      <c r="E22">
        <v>702.09999999999991</v>
      </c>
      <c r="G22">
        <f t="shared" si="208"/>
        <v>11.701666666666664</v>
      </c>
      <c r="H22">
        <f t="shared" si="209"/>
        <v>73.52374006951311</v>
      </c>
      <c r="I22">
        <f t="shared" si="210"/>
        <v>0.079966900000000007</v>
      </c>
      <c r="J22">
        <f t="shared" si="211"/>
        <v>5.8794655697647489</v>
      </c>
      <c r="K22">
        <f t="shared" si="212"/>
        <v>8.4241300000000017</v>
      </c>
      <c r="L22" s="24">
        <f t="shared" si="213"/>
        <v>69.736277662967012</v>
      </c>
      <c r="N22" s="1">
        <f t="shared" si="214"/>
        <v>60370.291503073771</v>
      </c>
      <c r="O22">
        <f t="shared" si="215"/>
        <v>4.0610427803583624</v>
      </c>
      <c r="P22">
        <f t="shared" si="216"/>
        <v>4.0577336398173758</v>
      </c>
      <c r="Q22">
        <f t="shared" si="217"/>
        <v>2.8320200693225828</v>
      </c>
      <c r="S22">
        <f t="shared" si="218"/>
        <v>2.9200365752236626</v>
      </c>
      <c r="T22">
        <f t="shared" si="219"/>
        <v>1.4065227674290606</v>
      </c>
    </row>
    <row r="23">
      <c r="A23">
        <v>10</v>
      </c>
      <c r="B23">
        <v>10.795</v>
      </c>
      <c r="C23">
        <v>1.0655000000000001</v>
      </c>
      <c r="D23">
        <v>11.48</v>
      </c>
      <c r="E23">
        <v>784.25</v>
      </c>
      <c r="G23">
        <f t="shared" si="208"/>
        <v>13.070833333333333</v>
      </c>
      <c r="H23">
        <f t="shared" si="209"/>
        <v>82.126467952593174</v>
      </c>
      <c r="I23">
        <f t="shared" si="210"/>
        <v>0.095681900000000014</v>
      </c>
      <c r="J23">
        <f t="shared" si="211"/>
        <v>7.858016493993226</v>
      </c>
      <c r="K23">
        <f t="shared" si="212"/>
        <v>11.502072500000001</v>
      </c>
      <c r="L23" s="24">
        <f t="shared" si="213"/>
        <v>68.449621027815553</v>
      </c>
      <c r="N23" s="1">
        <f t="shared" si="214"/>
        <v>67433.985345799185</v>
      </c>
      <c r="O23">
        <f t="shared" si="215"/>
        <v>3.9676531582866579</v>
      </c>
      <c r="P23">
        <f t="shared" si="216"/>
        <v>3.9752817318351146</v>
      </c>
      <c r="Q23">
        <f t="shared" si="217"/>
        <v>2.7158435505453724</v>
      </c>
      <c r="S23">
        <f t="shared" si="218"/>
        <v>3.9026838917417357</v>
      </c>
      <c r="T23">
        <f t="shared" si="219"/>
        <v>1.3488236993783591</v>
      </c>
    </row>
    <row r="24">
      <c r="A24">
        <v>11</v>
      </c>
      <c r="B24">
        <v>11.619999999999999</v>
      </c>
      <c r="C24">
        <v>1.2050000000000001</v>
      </c>
      <c r="D24">
        <v>14.015000000000001</v>
      </c>
      <c r="E24">
        <v>835.34999999999991</v>
      </c>
      <c r="G24">
        <f t="shared" si="208"/>
        <v>13.922499999999998</v>
      </c>
      <c r="H24">
        <f t="shared" si="209"/>
        <v>87.477647439207772</v>
      </c>
      <c r="I24">
        <f t="shared" si="210"/>
        <v>0.10820900000000001</v>
      </c>
      <c r="J24">
        <f t="shared" si="211"/>
        <v>9.4658687517492357</v>
      </c>
      <c r="K24">
        <f t="shared" si="212"/>
        <v>14.0021</v>
      </c>
      <c r="L24" s="24">
        <f t="shared" si="213"/>
        <v>67.540982887971708</v>
      </c>
      <c r="N24" s="1">
        <f t="shared" si="214"/>
        <v>71827.835076331961</v>
      </c>
      <c r="O24">
        <f t="shared" si="215"/>
        <v>4.0081416890717687</v>
      </c>
      <c r="P24">
        <f t="shared" si="216"/>
        <v>4.0044524255834331</v>
      </c>
      <c r="Q24">
        <f t="shared" si="217"/>
        <v>2.7071382923416238</v>
      </c>
      <c r="S24">
        <f t="shared" si="218"/>
        <v>4.7012237155562575</v>
      </c>
      <c r="T24">
        <f t="shared" si="219"/>
        <v>1.3445002328914675</v>
      </c>
    </row>
    <row r="25">
      <c r="A25">
        <v>12</v>
      </c>
      <c r="B25">
        <v>12.530000000000001</v>
      </c>
      <c r="C25">
        <v>1.3115000000000001</v>
      </c>
      <c r="D25">
        <v>16.434999999999999</v>
      </c>
      <c r="E25">
        <v>883.95000000000005</v>
      </c>
      <c r="G25">
        <f t="shared" si="208"/>
        <v>14.7325</v>
      </c>
      <c r="H25">
        <f t="shared" si="209"/>
        <v>92.567027538023254</v>
      </c>
      <c r="I25">
        <f t="shared" si="210"/>
        <v>0.11777270000000002</v>
      </c>
      <c r="J25">
        <f t="shared" si="211"/>
        <v>10.901868764127354</v>
      </c>
      <c r="K25">
        <f t="shared" si="212"/>
        <v>16.433095000000002</v>
      </c>
      <c r="L25" s="24">
        <f t="shared" si="213"/>
        <v>66.333244685898109</v>
      </c>
      <c r="N25" s="1">
        <f t="shared" si="214"/>
        <v>76006.721512807373</v>
      </c>
      <c r="O25">
        <f t="shared" si="215"/>
        <v>3.9668155068361663</v>
      </c>
      <c r="P25">
        <f t="shared" si="216"/>
        <v>3.9663557086286514</v>
      </c>
      <c r="Q25">
        <f t="shared" si="217"/>
        <v>2.6313174363877834</v>
      </c>
      <c r="S25">
        <f t="shared" si="218"/>
        <v>5.4144131217038503</v>
      </c>
      <c r="T25">
        <f t="shared" si="219"/>
        <v>1.3068438047819926</v>
      </c>
    </row>
    <row r="26">
      <c r="A26">
        <v>13</v>
      </c>
      <c r="B26">
        <v>13.664999999999999</v>
      </c>
      <c r="C26">
        <v>1.5</v>
      </c>
      <c r="D26">
        <v>20.504999999999999</v>
      </c>
      <c r="E26">
        <v>925.15000000000009</v>
      </c>
      <c r="G26">
        <f t="shared" si="208"/>
        <v>15.419166666666667</v>
      </c>
      <c r="H26">
        <f t="shared" si="209"/>
        <v>96.881481448953238</v>
      </c>
      <c r="I26">
        <f t="shared" si="210"/>
        <v>0.13470000000000001</v>
      </c>
      <c r="J26">
        <f t="shared" si="211"/>
        <v>13.049935551174002</v>
      </c>
      <c r="K26">
        <f t="shared" si="212"/>
        <v>20.497499999999999</v>
      </c>
      <c r="L26" s="24">
        <f t="shared" si="213"/>
        <v>63.642699591192411</v>
      </c>
      <c r="N26" s="1">
        <f t="shared" si="214"/>
        <v>79549.31659887296</v>
      </c>
      <c r="O26">
        <f t="shared" si="215"/>
        <v>4.3169667976690143</v>
      </c>
      <c r="P26">
        <f t="shared" si="216"/>
        <v>4.315387804692544</v>
      </c>
      <c r="Q26">
        <f t="shared" si="217"/>
        <v>2.7474342104920093</v>
      </c>
      <c r="S26">
        <f t="shared" si="218"/>
        <v>6.4812504914905675</v>
      </c>
      <c r="T26">
        <f t="shared" si="219"/>
        <v>1.3645132006408565</v>
      </c>
    </row>
    <row r="27">
      <c r="A27">
        <v>14</v>
      </c>
      <c r="B27">
        <v>14.93</v>
      </c>
      <c r="C27">
        <v>1.6559999999999999</v>
      </c>
      <c r="D27">
        <v>24.719999999999999</v>
      </c>
      <c r="E27">
        <v>1001.5</v>
      </c>
      <c r="G27">
        <f t="shared" si="208"/>
        <v>16.691666666666666</v>
      </c>
      <c r="H27">
        <f t="shared" si="209"/>
        <v>104.87683475233926</v>
      </c>
      <c r="I27">
        <f t="shared" si="210"/>
        <v>0.1487088</v>
      </c>
      <c r="J27">
        <f t="shared" si="211"/>
        <v>15.596108243818669</v>
      </c>
      <c r="K27">
        <f t="shared" si="212"/>
        <v>24.724079999999997</v>
      </c>
      <c r="L27" s="24">
        <f t="shared" si="213"/>
        <v>63.091052766256759</v>
      </c>
      <c r="N27" s="1">
        <f t="shared" si="214"/>
        <v>86114.295599385252</v>
      </c>
      <c r="O27">
        <f t="shared" si="215"/>
        <v>4.1025227669152153</v>
      </c>
      <c r="P27">
        <f t="shared" si="216"/>
        <v>4.103199882323346</v>
      </c>
      <c r="Q27">
        <f t="shared" si="217"/>
        <v>2.5883248036221751</v>
      </c>
      <c r="S27">
        <f t="shared" si="218"/>
        <v>7.7458071592925419</v>
      </c>
      <c r="T27">
        <f t="shared" si="219"/>
        <v>1.2854915137189533</v>
      </c>
    </row>
    <row r="28">
      <c r="A28">
        <v>15</v>
      </c>
      <c r="B28">
        <v>15.67</v>
      </c>
      <c r="C28">
        <v>1.7930000000000001</v>
      </c>
      <c r="D28">
        <v>28.100000000000001</v>
      </c>
      <c r="E28">
        <v>1048</v>
      </c>
      <c r="G28">
        <f t="shared" si="208"/>
        <v>17.466666666666665</v>
      </c>
      <c r="H28">
        <f t="shared" si="209"/>
        <v>109.74630336540343</v>
      </c>
      <c r="I28">
        <f t="shared" si="210"/>
        <v>0.16101140000000003</v>
      </c>
      <c r="J28">
        <f t="shared" si="211"/>
        <v>17.670405949688323</v>
      </c>
      <c r="K28">
        <f t="shared" si="212"/>
        <v>28.096310000000003</v>
      </c>
      <c r="L28" s="24">
        <f t="shared" si="213"/>
        <v>62.884006938392609</v>
      </c>
      <c r="N28" s="1">
        <f t="shared" si="214"/>
        <v>90112.612868852462</v>
      </c>
      <c r="O28">
        <f t="shared" si="215"/>
        <v>4.0698449703823076</v>
      </c>
      <c r="P28">
        <f t="shared" si="216"/>
        <v>4.0693105316655558</v>
      </c>
      <c r="Q28">
        <f t="shared" si="217"/>
        <v>2.5592815935570328</v>
      </c>
      <c r="S28">
        <f t="shared" si="218"/>
        <v>8.776007114912705</v>
      </c>
      <c r="T28">
        <f t="shared" si="219"/>
        <v>1.2710672034401003</v>
      </c>
    </row>
    <row r="29">
      <c r="A29">
        <v>16</v>
      </c>
      <c r="B29">
        <v>16.399999999999999</v>
      </c>
      <c r="C29">
        <v>1.897</v>
      </c>
      <c r="D29">
        <v>31.115000000000002</v>
      </c>
      <c r="E29">
        <v>1077.5</v>
      </c>
      <c r="G29">
        <f t="shared" si="208"/>
        <v>17.958333333333332</v>
      </c>
      <c r="H29">
        <f t="shared" si="209"/>
        <v>112.83553614143339</v>
      </c>
      <c r="I29">
        <f t="shared" si="210"/>
        <v>0.17035060000000002</v>
      </c>
      <c r="J29">
        <f t="shared" si="211"/>
        <v>19.221601283014866</v>
      </c>
      <c r="K29">
        <f t="shared" si="212"/>
        <v>31.110799999999998</v>
      </c>
      <c r="L29" s="24">
        <f t="shared" si="213"/>
        <v>61.775996410139363</v>
      </c>
      <c r="N29" s="1">
        <f t="shared" si="214"/>
        <v>92649.179738729508</v>
      </c>
      <c r="O29">
        <f t="shared" si="215"/>
        <v>4.1464206922928266</v>
      </c>
      <c r="P29">
        <f t="shared" si="216"/>
        <v>4.1458609954614705</v>
      </c>
      <c r="Q29">
        <f t="shared" si="217"/>
        <v>2.5614926980200927</v>
      </c>
      <c r="S29">
        <f t="shared" si="218"/>
        <v>9.5464082772093324</v>
      </c>
      <c r="T29">
        <f t="shared" si="219"/>
        <v>1.2721653484716791</v>
      </c>
    </row>
    <row r="30">
      <c r="A30">
        <v>17</v>
      </c>
      <c r="B30">
        <v>17.710000000000001</v>
      </c>
      <c r="C30">
        <v>2.1030000000000002</v>
      </c>
      <c r="D30">
        <v>37.25</v>
      </c>
      <c r="E30">
        <v>1134.5</v>
      </c>
      <c r="G30">
        <f t="shared" si="208"/>
        <v>18.908333333333335</v>
      </c>
      <c r="H30">
        <f t="shared" si="209"/>
        <v>118.80456218325402</v>
      </c>
      <c r="I30">
        <f t="shared" si="210"/>
        <v>0.18884940000000003</v>
      </c>
      <c r="J30">
        <f t="shared" si="211"/>
        <v>22.436170285570217</v>
      </c>
      <c r="K30">
        <f t="shared" si="212"/>
        <v>37.244130000000006</v>
      </c>
      <c r="L30" s="24">
        <f t="shared" si="213"/>
        <v>60.231329625691856</v>
      </c>
      <c r="N30" s="1">
        <f t="shared" si="214"/>
        <v>97550.342843237726</v>
      </c>
      <c r="O30">
        <f t="shared" si="215"/>
        <v>4.2527335243487681</v>
      </c>
      <c r="P30">
        <f t="shared" si="216"/>
        <v>4.2520633620457371</v>
      </c>
      <c r="Q30">
        <f t="shared" si="217"/>
        <v>2.5614779471528086</v>
      </c>
      <c r="S30">
        <f t="shared" si="218"/>
        <v>11.142923972328449</v>
      </c>
      <c r="T30">
        <f t="shared" si="219"/>
        <v>1.2721580224534423</v>
      </c>
    </row>
    <row r="31">
      <c r="A31">
        <v>18</v>
      </c>
      <c r="B31">
        <v>18.265000000000001</v>
      </c>
      <c r="C31">
        <v>2.21</v>
      </c>
      <c r="D31">
        <v>40.375</v>
      </c>
      <c r="E31">
        <v>1151.5</v>
      </c>
      <c r="G31">
        <f t="shared" si="208"/>
        <v>19.191666666666666</v>
      </c>
      <c r="H31">
        <f t="shared" si="209"/>
        <v>120.58479802028822</v>
      </c>
      <c r="I31">
        <f t="shared" si="210"/>
        <v>0.198458</v>
      </c>
      <c r="J31">
        <f t="shared" si="211"/>
        <v>23.931017845510357</v>
      </c>
      <c r="K31">
        <f t="shared" si="212"/>
        <v>40.365650000000002</v>
      </c>
      <c r="L31" s="24">
        <f t="shared" si="213"/>
        <v>59.27187082479346</v>
      </c>
      <c r="N31" s="1">
        <f t="shared" si="214"/>
        <v>99012.09324282789</v>
      </c>
      <c r="O31">
        <f t="shared" si="215"/>
        <v>4.4083503535068882</v>
      </c>
      <c r="P31">
        <f t="shared" si="216"/>
        <v>4.4073294723723917</v>
      </c>
      <c r="Q31">
        <f t="shared" si="217"/>
        <v>2.6129117270349282</v>
      </c>
      <c r="S31">
        <f t="shared" si="218"/>
        <v>11.885340012972719</v>
      </c>
      <c r="T31">
        <f t="shared" si="219"/>
        <v>1.2977026092318971</v>
      </c>
    </row>
    <row r="32">
      <c r="A32">
        <v>19</v>
      </c>
      <c r="B32">
        <v>19.039999999999999</v>
      </c>
      <c r="C32">
        <v>2.3075000000000001</v>
      </c>
      <c r="D32">
        <v>43.965000000000003</v>
      </c>
      <c r="E32">
        <v>1185</v>
      </c>
      <c r="G32">
        <f t="shared" si="208"/>
        <v>19.75</v>
      </c>
      <c r="H32">
        <f t="shared" si="209"/>
        <v>124.09290981679683</v>
      </c>
      <c r="I32">
        <f t="shared" si="210"/>
        <v>0.20721350000000002</v>
      </c>
      <c r="J32">
        <f t="shared" si="211"/>
        <v>25.713726168322832</v>
      </c>
      <c r="K32">
        <f t="shared" si="212"/>
        <v>43.934800000000003</v>
      </c>
      <c r="L32" s="24">
        <f t="shared" si="213"/>
        <v>58.486810345326582</v>
      </c>
      <c r="N32" s="1">
        <f t="shared" si="214"/>
        <v>101892.60138319673</v>
      </c>
      <c r="O32">
        <f t="shared" si="215"/>
        <v>4.4046095975358597</v>
      </c>
      <c r="P32">
        <f t="shared" si="216"/>
        <v>4.4015840269718751</v>
      </c>
      <c r="Q32">
        <f t="shared" si="217"/>
        <v>2.5761156617628505</v>
      </c>
      <c r="S32">
        <f t="shared" si="218"/>
        <v>12.770722101497535</v>
      </c>
      <c r="T32">
        <f t="shared" si="219"/>
        <v>1.2794278434145196</v>
      </c>
    </row>
    <row r="33">
      <c r="A33">
        <v>20</v>
      </c>
      <c r="B33">
        <v>20.454999999999998</v>
      </c>
      <c r="C33">
        <v>2.5519999999999996</v>
      </c>
      <c r="D33">
        <v>52.210000000000001</v>
      </c>
      <c r="E33">
        <v>1245.5</v>
      </c>
      <c r="G33">
        <f t="shared" si="208"/>
        <v>20.758333333333333</v>
      </c>
      <c r="H33">
        <f t="shared" si="209"/>
        <v>130.42845500153624</v>
      </c>
      <c r="I33">
        <f t="shared" si="210"/>
        <v>0.22916959999999997</v>
      </c>
      <c r="J33">
        <f t="shared" si="211"/>
        <v>29.890236861320055</v>
      </c>
      <c r="K33">
        <f t="shared" si="212"/>
        <v>52.201159999999987</v>
      </c>
      <c r="L33" s="24">
        <f t="shared" si="213"/>
        <v>57.250022718483152</v>
      </c>
      <c r="N33" s="1">
        <f t="shared" si="214"/>
        <v>107094.71309938526</v>
      </c>
      <c r="O33">
        <f t="shared" si="215"/>
        <v>4.504824661931246</v>
      </c>
      <c r="P33">
        <f t="shared" si="216"/>
        <v>4.5040619220344542</v>
      </c>
      <c r="Q33">
        <f t="shared" si="217"/>
        <v>2.5790131423834706</v>
      </c>
      <c r="S33">
        <f t="shared" si="218"/>
        <v>14.844986137174605</v>
      </c>
      <c r="T33">
        <f t="shared" si="219"/>
        <v>1.2808668771647507</v>
      </c>
    </row>
    <row r="34">
      <c r="A34">
        <v>21</v>
      </c>
      <c r="B34">
        <v>21.219999999999999</v>
      </c>
      <c r="C34">
        <v>2.6829999999999998</v>
      </c>
      <c r="D34">
        <v>56.950000000000003</v>
      </c>
      <c r="E34">
        <v>1278</v>
      </c>
      <c r="G34">
        <f t="shared" si="208"/>
        <v>21.300000000000001</v>
      </c>
      <c r="H34">
        <f t="shared" si="209"/>
        <v>133.8318470429252</v>
      </c>
      <c r="I34">
        <f t="shared" si="210"/>
        <v>0.24093339999999999</v>
      </c>
      <c r="J34">
        <f t="shared" si="211"/>
        <v>32.244561936331912</v>
      </c>
      <c r="K34">
        <f t="shared" si="212"/>
        <v>56.93325999999999</v>
      </c>
      <c r="L34" s="24">
        <f t="shared" si="213"/>
        <v>56.619072759142952</v>
      </c>
      <c r="N34" s="1">
        <f t="shared" si="214"/>
        <v>109889.23592213116</v>
      </c>
      <c r="O34">
        <f t="shared" si="215"/>
        <v>4.5483781155600171</v>
      </c>
      <c r="P34">
        <f t="shared" si="216"/>
        <v>4.5470411559523871</v>
      </c>
      <c r="Q34">
        <f t="shared" si="217"/>
        <v>2.5752495146098613</v>
      </c>
      <c r="S34">
        <f t="shared" si="218"/>
        <v>16.014261685679244</v>
      </c>
      <c r="T34">
        <f t="shared" si="219"/>
        <v>1.2789976714309876</v>
      </c>
    </row>
    <row r="35">
      <c r="A35">
        <v>22</v>
      </c>
      <c r="B35">
        <v>22.355</v>
      </c>
      <c r="C35">
        <v>2.8559999999999999</v>
      </c>
      <c r="D35">
        <v>63.855000000000004</v>
      </c>
      <c r="E35">
        <v>1321</v>
      </c>
      <c r="G35">
        <f t="shared" si="208"/>
        <v>22.016666666666666</v>
      </c>
      <c r="H35">
        <f t="shared" si="209"/>
        <v>138.33479651307056</v>
      </c>
      <c r="I35">
        <f t="shared" si="210"/>
        <v>0.2564688</v>
      </c>
      <c r="J35">
        <f t="shared" si="211"/>
        <v>35.478559259951389</v>
      </c>
      <c r="K35">
        <f t="shared" si="212"/>
        <v>63.845880000000001</v>
      </c>
      <c r="L35" s="24">
        <f t="shared" si="213"/>
        <v>55.561129527760379</v>
      </c>
      <c r="N35" s="1">
        <f t="shared" si="214"/>
        <v>113586.60457991803</v>
      </c>
      <c r="O35">
        <f t="shared" si="215"/>
        <v>4.6178715736637557</v>
      </c>
      <c r="P35">
        <f t="shared" si="216"/>
        <v>4.6172120326919943</v>
      </c>
      <c r="Q35">
        <f t="shared" si="217"/>
        <v>2.5657416064689453</v>
      </c>
      <c r="S35">
        <f t="shared" si="218"/>
        <v>17.620426456454858</v>
      </c>
      <c r="T35">
        <f t="shared" si="219"/>
        <v>1.2742755688528016</v>
      </c>
    </row>
    <row r="36">
      <c r="A36">
        <v>23</v>
      </c>
      <c r="B36">
        <v>23.370000000000001</v>
      </c>
      <c r="C36">
        <v>3.0285000000000002</v>
      </c>
      <c r="D36">
        <v>70.780000000000001</v>
      </c>
      <c r="E36">
        <v>1363</v>
      </c>
      <c r="G36">
        <f t="shared" si="208"/>
        <v>22.716666666666665</v>
      </c>
      <c r="H36">
        <f t="shared" si="209"/>
        <v>142.73302622809626</v>
      </c>
      <c r="I36">
        <f t="shared" si="210"/>
        <v>0.27195930000000001</v>
      </c>
      <c r="J36">
        <f t="shared" si="211"/>
        <v>38.817573899874702</v>
      </c>
      <c r="K36">
        <f t="shared" si="212"/>
        <v>70.776045000000011</v>
      </c>
      <c r="L36" s="24">
        <f t="shared" si="213"/>
        <v>54.842574032035465</v>
      </c>
      <c r="N36" s="1">
        <f t="shared" si="214"/>
        <v>117197.98792008196</v>
      </c>
      <c r="O36">
        <f t="shared" si="215"/>
        <v>4.6599191865487537</v>
      </c>
      <c r="P36">
        <f t="shared" si="216"/>
        <v>4.6596588025365646</v>
      </c>
      <c r="Q36">
        <f t="shared" si="217"/>
        <v>2.5556196297160252</v>
      </c>
      <c r="S36">
        <f t="shared" si="218"/>
        <v>19.278748077372772</v>
      </c>
      <c r="T36">
        <f t="shared" si="219"/>
        <v>1.2692484890984639</v>
      </c>
    </row>
    <row r="37">
      <c r="A37">
        <v>24</v>
      </c>
      <c r="B37">
        <v>24.045000000000002</v>
      </c>
      <c r="C37">
        <v>3.0750000000000002</v>
      </c>
      <c r="D37">
        <v>73.939999999999998</v>
      </c>
      <c r="E37">
        <v>1392.5</v>
      </c>
      <c r="G37">
        <f t="shared" si="208"/>
        <v>23.208333333333332</v>
      </c>
      <c r="H37">
        <f t="shared" si="209"/>
        <v>145.82225900412621</v>
      </c>
      <c r="I37">
        <f t="shared" si="210"/>
        <v>0.27613500000000002</v>
      </c>
      <c r="J37">
        <f t="shared" si="211"/>
        <v>40.266629490104393</v>
      </c>
      <c r="K37">
        <f t="shared" si="212"/>
        <v>73.938375000000008</v>
      </c>
      <c r="L37" s="24">
        <f t="shared" si="213"/>
        <v>54.458519732356493</v>
      </c>
      <c r="N37" s="1">
        <f t="shared" si="214"/>
        <v>119734.55478995902</v>
      </c>
      <c r="O37">
        <f t="shared" si="215"/>
        <v>4.5650887913660094</v>
      </c>
      <c r="P37">
        <f t="shared" si="216"/>
        <v>4.5649884631365536</v>
      </c>
      <c r="Q37">
        <f t="shared" si="217"/>
        <v>2.4860797802456527</v>
      </c>
      <c r="S37">
        <f t="shared" si="218"/>
        <v>19.998421536260345</v>
      </c>
      <c r="T37">
        <f t="shared" si="219"/>
        <v>1.2347115228590033</v>
      </c>
    </row>
    <row r="38">
      <c r="L38" s="24"/>
      <c r="N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G63" s="25" t="s">
        <v>60</v>
      </c>
      <c r="H63" s="25" t="s">
        <v>23</v>
      </c>
      <c r="I63" s="25" t="s">
        <v>25</v>
      </c>
      <c r="J63" s="26" t="s">
        <v>70</v>
      </c>
      <c r="K63" s="26"/>
    </row>
    <row r="64">
      <c r="B64">
        <v>1</v>
      </c>
      <c r="C64" s="1">
        <f t="shared" ref="C64:C118" si="220">$C$5*B64/($C$3^2*$C$4)</f>
        <v>0.00019383154156330141</v>
      </c>
      <c r="D64">
        <f t="shared" ref="D64:D118" si="221">C64*60</f>
        <v>0.011629892493798085</v>
      </c>
      <c r="E64" s="1">
        <f t="shared" ref="E64:E118" si="222">2*PI()*C64</f>
        <v>0.0012178794940185048</v>
      </c>
      <c r="G64" s="12">
        <v>0.0010084823339823799</v>
      </c>
      <c r="H64" s="28">
        <f t="shared" ref="H64:H118" si="223">G64*E64</f>
        <v>1.2282099546370616e-06</v>
      </c>
      <c r="I64" s="28">
        <f t="shared" ref="I64:I118" si="224">H64/(C64^3*$C$3^5*$C$4)</f>
        <v>130167003.37058184</v>
      </c>
      <c r="J64" s="26">
        <v>1</v>
      </c>
      <c r="K64" s="26"/>
    </row>
    <row r="65">
      <c r="B65">
        <v>2</v>
      </c>
      <c r="C65" s="1">
        <f t="shared" si="220"/>
        <v>0.00038766308312660283</v>
      </c>
      <c r="D65">
        <f t="shared" si="221"/>
        <v>0.02325978498759617</v>
      </c>
      <c r="E65" s="1">
        <f t="shared" si="222"/>
        <v>0.0024357589880370095</v>
      </c>
      <c r="G65" s="12">
        <v>0.00099432588657825407</v>
      </c>
      <c r="H65" s="28">
        <f t="shared" si="223"/>
        <v>2.4219382152708505e-06</v>
      </c>
      <c r="I65" s="28">
        <f t="shared" si="224"/>
        <v>32084949.995750181</v>
      </c>
      <c r="J65" s="26">
        <v>2</v>
      </c>
      <c r="K65" s="26"/>
    </row>
    <row r="66">
      <c r="B66">
        <v>3</v>
      </c>
      <c r="C66" s="1">
        <f t="shared" si="220"/>
        <v>0.00058149462468990419</v>
      </c>
      <c r="D66">
        <f t="shared" si="221"/>
        <v>0.034889677481394252</v>
      </c>
      <c r="E66" s="1">
        <f t="shared" si="222"/>
        <v>0.0036536384820555138</v>
      </c>
      <c r="G66" s="12">
        <v>0.00097909450035974497</v>
      </c>
      <c r="H66" s="28">
        <f t="shared" si="223"/>
        <v>3.5772573440832802e-06</v>
      </c>
      <c r="I66" s="28">
        <f t="shared" si="224"/>
        <v>14041539.101100601</v>
      </c>
      <c r="J66" s="26">
        <v>3</v>
      </c>
      <c r="K66" s="26"/>
    </row>
    <row r="67">
      <c r="B67">
        <v>4</v>
      </c>
      <c r="C67" s="1">
        <f t="shared" si="220"/>
        <v>0.00077532616625320566</v>
      </c>
      <c r="D67">
        <f t="shared" si="221"/>
        <v>0.04651956997519234</v>
      </c>
      <c r="E67" s="1">
        <f t="shared" si="222"/>
        <v>0.004871517976074019</v>
      </c>
      <c r="G67" s="12">
        <v>0.00096285355866043601</v>
      </c>
      <c r="H67" s="28">
        <f t="shared" si="223"/>
        <v>4.690558419341154e-06</v>
      </c>
      <c r="I67" s="28">
        <f t="shared" si="224"/>
        <v>7767349.8950031856</v>
      </c>
      <c r="J67" s="26">
        <v>4</v>
      </c>
      <c r="K67" s="26"/>
    </row>
    <row r="68">
      <c r="B68">
        <v>5</v>
      </c>
      <c r="C68" s="1">
        <f t="shared" si="220"/>
        <v>0.00096915770781650713</v>
      </c>
      <c r="D68">
        <f t="shared" si="221"/>
        <v>0.058149462468990429</v>
      </c>
      <c r="E68" s="1">
        <f t="shared" si="222"/>
        <v>0.0060893974700925238</v>
      </c>
      <c r="G68" s="12">
        <v>0.00094538618900731099</v>
      </c>
      <c r="H68" s="28">
        <f t="shared" si="223"/>
        <v>5.7568322676015322e-06</v>
      </c>
      <c r="I68" s="28">
        <f t="shared" si="224"/>
        <v>4880921.8805082683</v>
      </c>
      <c r="J68" s="26">
        <v>5</v>
      </c>
      <c r="K68" s="26"/>
    </row>
    <row r="69">
      <c r="B69">
        <v>6</v>
      </c>
      <c r="C69" s="1">
        <f t="shared" si="220"/>
        <v>0.0011629892493798084</v>
      </c>
      <c r="D69">
        <f t="shared" si="221"/>
        <v>0.069779354962788503</v>
      </c>
      <c r="E69" s="1">
        <f t="shared" si="222"/>
        <v>0.0073072769641110277</v>
      </c>
      <c r="G69" s="12">
        <v>0.00092623644184683699</v>
      </c>
      <c r="H69" s="28">
        <f t="shared" si="223"/>
        <v>6.7682662148275551e-06</v>
      </c>
      <c r="I69" s="28">
        <f t="shared" si="224"/>
        <v>3320870.7663759701</v>
      </c>
      <c r="J69" s="26">
        <v>6</v>
      </c>
      <c r="K69" s="26"/>
    </row>
    <row r="70">
      <c r="B70">
        <v>7</v>
      </c>
      <c r="C70" s="1">
        <f t="shared" si="220"/>
        <v>0.00135682079094311</v>
      </c>
      <c r="D70">
        <f t="shared" si="221"/>
        <v>0.081409247456586592</v>
      </c>
      <c r="E70" s="1">
        <f t="shared" si="222"/>
        <v>0.0085251564581295333</v>
      </c>
      <c r="G70" s="12">
        <v>0.00090649509081678497</v>
      </c>
      <c r="H70" s="28">
        <f t="shared" si="223"/>
        <v>7.7280124777394325e-06</v>
      </c>
      <c r="I70" s="28">
        <f t="shared" si="224"/>
        <v>2387822.2157360762</v>
      </c>
      <c r="J70" s="26">
        <v>7</v>
      </c>
      <c r="K70" s="26"/>
    </row>
    <row r="71">
      <c r="B71">
        <v>8</v>
      </c>
      <c r="C71" s="1">
        <f t="shared" si="220"/>
        <v>0.0015506523325064113</v>
      </c>
      <c r="D71">
        <f t="shared" si="221"/>
        <v>0.093039139950384681</v>
      </c>
      <c r="E71" s="1">
        <f t="shared" si="222"/>
        <v>0.0097430359521480381</v>
      </c>
      <c r="G71" s="12">
        <v>0.00088425916794695797</v>
      </c>
      <c r="H71" s="28">
        <f t="shared" si="223"/>
        <v>8.6153688643237219e-06</v>
      </c>
      <c r="I71" s="28">
        <f t="shared" si="224"/>
        <v>1783332.027370797</v>
      </c>
      <c r="J71" s="26">
        <v>8</v>
      </c>
      <c r="K71" s="26"/>
    </row>
    <row r="72">
      <c r="B72">
        <v>9</v>
      </c>
      <c r="C72" s="1">
        <f t="shared" si="220"/>
        <v>0.0017444838740697127</v>
      </c>
      <c r="D72">
        <f t="shared" si="221"/>
        <v>0.10466903244418276</v>
      </c>
      <c r="E72" s="1">
        <f t="shared" si="222"/>
        <v>0.010960915446166543</v>
      </c>
      <c r="G72" s="12">
        <v>0.00086334023389938997</v>
      </c>
      <c r="H72" s="28">
        <f t="shared" si="223"/>
        <v>9.4629993050448599e-06</v>
      </c>
      <c r="I72" s="28">
        <f t="shared" si="224"/>
        <v>1375718.4881197717</v>
      </c>
      <c r="J72" s="26">
        <v>9</v>
      </c>
      <c r="K72" s="26"/>
    </row>
    <row r="73">
      <c r="B73">
        <v>10</v>
      </c>
      <c r="C73" s="1">
        <f t="shared" si="220"/>
        <v>0.0019383154156330143</v>
      </c>
      <c r="D73">
        <f t="shared" si="221"/>
        <v>0.11629892493798086</v>
      </c>
      <c r="E73" s="1">
        <f t="shared" si="222"/>
        <v>0.012178794940185048</v>
      </c>
      <c r="G73" s="12">
        <v>0.00084028441757395605</v>
      </c>
      <c r="H73" s="28">
        <f t="shared" si="223"/>
        <v>1.0233651613066036e-05</v>
      </c>
      <c r="I73" s="28">
        <f t="shared" si="224"/>
        <v>1084573.3329078576</v>
      </c>
      <c r="J73" s="26">
        <v>10</v>
      </c>
      <c r="K73" s="26"/>
    </row>
    <row r="74">
      <c r="B74">
        <v>20</v>
      </c>
      <c r="C74" s="1">
        <f t="shared" si="220"/>
        <v>0.0038766308312660285</v>
      </c>
      <c r="D74">
        <f t="shared" si="221"/>
        <v>0.23259784987596172</v>
      </c>
      <c r="E74" s="1">
        <f t="shared" si="222"/>
        <v>0.024357589880370095</v>
      </c>
      <c r="G74" s="12">
        <v>0.00058019467032863095</v>
      </c>
      <c r="H74" s="28">
        <f t="shared" si="223"/>
        <v>1.4132143830641324e-05</v>
      </c>
      <c r="I74" s="28">
        <f t="shared" si="224"/>
        <v>187217.46297238561</v>
      </c>
      <c r="J74" s="26">
        <v>11</v>
      </c>
      <c r="K74" s="26"/>
    </row>
    <row r="75">
      <c r="B75">
        <v>30</v>
      </c>
      <c r="C75" s="1">
        <f t="shared" si="220"/>
        <v>0.0058149462468990417</v>
      </c>
      <c r="D75">
        <f t="shared" si="221"/>
        <v>0.34889677481394249</v>
      </c>
      <c r="E75" s="1">
        <f t="shared" si="222"/>
        <v>0.036536384820555136</v>
      </c>
      <c r="G75" s="12">
        <v>0.00031492833477444598</v>
      </c>
      <c r="H75" s="28">
        <f t="shared" si="223"/>
        <v>1.1506342830215774e-05</v>
      </c>
      <c r="I75" s="28">
        <f t="shared" si="224"/>
        <v>45164.981778113317</v>
      </c>
      <c r="J75" s="26">
        <v>12</v>
      </c>
      <c r="K75" s="26"/>
    </row>
    <row r="76">
      <c r="B76">
        <v>40</v>
      </c>
      <c r="C76" s="1">
        <f t="shared" si="220"/>
        <v>0.007753261662532057</v>
      </c>
      <c r="D76">
        <f t="shared" si="221"/>
        <v>0.46519569975192343</v>
      </c>
      <c r="E76" s="1">
        <f t="shared" si="222"/>
        <v>0.04871517976074019</v>
      </c>
      <c r="G76" s="12">
        <v>0.00012325702914263101</v>
      </c>
      <c r="H76" s="28">
        <f t="shared" si="223"/>
        <v>6.0044883314580618e-06</v>
      </c>
      <c r="I76" s="28">
        <f t="shared" si="224"/>
        <v>9943.1576459183343</v>
      </c>
      <c r="J76" s="26">
        <v>13</v>
      </c>
      <c r="K76" s="26"/>
    </row>
    <row r="77">
      <c r="B77">
        <v>50</v>
      </c>
      <c r="C77" s="1">
        <f t="shared" si="220"/>
        <v>0.0096915770781650697</v>
      </c>
      <c r="D77">
        <f t="shared" si="221"/>
        <v>0.5814946246899042</v>
      </c>
      <c r="E77" s="1">
        <f t="shared" si="222"/>
        <v>0.060893974700925231</v>
      </c>
      <c r="G77" s="12">
        <v>4.2335192175049203e-05</v>
      </c>
      <c r="H77" s="28">
        <f t="shared" si="223"/>
        <v>2.577958121266254e-06</v>
      </c>
      <c r="I77" s="28">
        <f t="shared" si="224"/>
        <v>2185.7180505217025</v>
      </c>
      <c r="J77" s="26">
        <v>14</v>
      </c>
      <c r="K77" s="26"/>
    </row>
    <row r="78">
      <c r="B78">
        <v>60</v>
      </c>
      <c r="C78" s="1">
        <f t="shared" si="220"/>
        <v>0.011629892493798083</v>
      </c>
      <c r="D78">
        <f t="shared" si="221"/>
        <v>0.69779354962788498</v>
      </c>
      <c r="E78" s="1">
        <f t="shared" si="222"/>
        <v>0.073072769641110272</v>
      </c>
      <c r="G78" s="12">
        <v>7.2378495016060806e-05</v>
      </c>
      <c r="H78" s="28">
        <f t="shared" si="223"/>
        <v>5.2888970932788592e-06</v>
      </c>
      <c r="I78" s="28">
        <f t="shared" si="224"/>
        <v>2595.0137281779639</v>
      </c>
      <c r="J78" s="26">
        <v>15</v>
      </c>
      <c r="K78" s="26"/>
    </row>
    <row r="79">
      <c r="B79">
        <v>70</v>
      </c>
      <c r="C79" s="1">
        <f t="shared" si="220"/>
        <v>0.013568207909431099</v>
      </c>
      <c r="D79">
        <f t="shared" si="221"/>
        <v>0.81409247456586598</v>
      </c>
      <c r="E79" s="1">
        <f t="shared" si="222"/>
        <v>0.085251564581295333</v>
      </c>
      <c r="G79" s="12">
        <v>0.00016790617022062801</v>
      </c>
      <c r="H79" s="28">
        <f t="shared" si="223"/>
        <v>1.4314263714161836e-05</v>
      </c>
      <c r="I79" s="28">
        <f t="shared" si="224"/>
        <v>4422.8599522886143</v>
      </c>
      <c r="J79" s="26">
        <v>16</v>
      </c>
      <c r="K79" s="26"/>
    </row>
    <row r="80">
      <c r="B80">
        <v>80</v>
      </c>
      <c r="C80" s="1">
        <f t="shared" si="220"/>
        <v>0.015506523325064114</v>
      </c>
      <c r="D80">
        <f t="shared" si="221"/>
        <v>0.93039139950384686</v>
      </c>
      <c r="E80" s="1">
        <f t="shared" si="222"/>
        <v>0.097430359521480381</v>
      </c>
      <c r="G80" s="12">
        <v>0.00027863606700778497</v>
      </c>
      <c r="H80" s="28">
        <f t="shared" si="223"/>
        <v>2.714761218421979e-05</v>
      </c>
      <c r="I80" s="28">
        <f t="shared" si="224"/>
        <v>5619.400287692858</v>
      </c>
      <c r="J80" s="26">
        <v>17</v>
      </c>
      <c r="K80" s="26"/>
    </row>
    <row r="81">
      <c r="B81">
        <v>90</v>
      </c>
      <c r="C81" s="1">
        <f t="shared" si="220"/>
        <v>0.017444838740697126</v>
      </c>
      <c r="D81">
        <f t="shared" si="221"/>
        <v>1.0466903244418275</v>
      </c>
      <c r="E81" s="1">
        <f t="shared" si="222"/>
        <v>0.10960915446166541</v>
      </c>
      <c r="G81" s="12">
        <v>0.000353074779256313</v>
      </c>
      <c r="H81" s="28">
        <f t="shared" si="223"/>
        <v>3.870022801602363e-05</v>
      </c>
      <c r="I81" s="28">
        <f t="shared" si="224"/>
        <v>5626.1886384913014</v>
      </c>
      <c r="J81" s="26">
        <v>18</v>
      </c>
      <c r="K81" s="26"/>
    </row>
    <row r="82">
      <c r="B82">
        <v>100</v>
      </c>
      <c r="C82" s="1">
        <f t="shared" si="220"/>
        <v>0.019383154156330139</v>
      </c>
      <c r="D82">
        <f t="shared" si="221"/>
        <v>1.1629892493798084</v>
      </c>
      <c r="E82" s="1">
        <f t="shared" si="222"/>
        <v>0.12178794940185046</v>
      </c>
      <c r="G82" s="12">
        <v>0.000370882879551079</v>
      </c>
      <c r="H82" s="28">
        <f t="shared" si="223"/>
        <v>4.5169065368779407e-05</v>
      </c>
      <c r="I82" s="28">
        <f t="shared" si="224"/>
        <v>4787.065812246532</v>
      </c>
      <c r="J82" s="26">
        <v>19</v>
      </c>
      <c r="K82" s="26"/>
    </row>
    <row r="83">
      <c r="B83">
        <v>200</v>
      </c>
      <c r="C83" s="1">
        <f t="shared" si="220"/>
        <v>0.038766308312660279</v>
      </c>
      <c r="D83">
        <f t="shared" si="221"/>
        <v>2.3259784987596168</v>
      </c>
      <c r="E83" s="1">
        <f t="shared" si="222"/>
        <v>0.24357589880370092</v>
      </c>
      <c r="G83" s="12">
        <v>0.00030878917710228299</v>
      </c>
      <c r="H83" s="28">
        <f t="shared" si="223"/>
        <v>7.521360135354377e-05</v>
      </c>
      <c r="I83" s="28">
        <f t="shared" si="224"/>
        <v>996.40222992181668</v>
      </c>
      <c r="J83" s="26">
        <v>20</v>
      </c>
      <c r="K83" s="26"/>
    </row>
    <row r="84">
      <c r="B84">
        <v>300</v>
      </c>
      <c r="C84" s="1">
        <f t="shared" si="220"/>
        <v>0.058149462468990429</v>
      </c>
      <c r="D84">
        <f t="shared" si="221"/>
        <v>3.4889677481394257</v>
      </c>
      <c r="E84" s="1">
        <f t="shared" si="222"/>
        <v>0.36536384820555146</v>
      </c>
      <c r="G84" s="12">
        <v>0.00027224712227544502</v>
      </c>
      <c r="H84" s="28">
        <f t="shared" si="223"/>
        <v>9.94692562574439e-05</v>
      </c>
      <c r="I84" s="28">
        <f t="shared" si="224"/>
        <v>390.43918755423425</v>
      </c>
      <c r="J84" s="26">
        <v>21</v>
      </c>
      <c r="K84" s="26"/>
    </row>
    <row r="85">
      <c r="B85">
        <v>400</v>
      </c>
      <c r="C85" s="1">
        <f t="shared" si="220"/>
        <v>0.077532616625320558</v>
      </c>
      <c r="D85">
        <f t="shared" si="221"/>
        <v>4.6519569975192336</v>
      </c>
      <c r="E85" s="1">
        <f t="shared" si="222"/>
        <v>0.48715179760740185</v>
      </c>
      <c r="G85" s="12">
        <v>0.00026771927573545701</v>
      </c>
      <c r="H85" s="28">
        <f t="shared" si="223"/>
        <v>0.00013041992642867957</v>
      </c>
      <c r="I85" s="28">
        <f t="shared" si="224"/>
        <v>215.96942438133371</v>
      </c>
      <c r="J85" s="26">
        <v>22</v>
      </c>
      <c r="K85" s="26"/>
    </row>
    <row r="86">
      <c r="B86">
        <v>500</v>
      </c>
      <c r="C86" s="1">
        <f t="shared" si="220"/>
        <v>0.096915770781650715</v>
      </c>
      <c r="D86">
        <f t="shared" si="221"/>
        <v>5.8149462468990425</v>
      </c>
      <c r="E86" s="1">
        <f t="shared" si="222"/>
        <v>0.60893974700925246</v>
      </c>
      <c r="G86" s="12">
        <v>0.00028531062267720699</v>
      </c>
      <c r="H86" s="28">
        <f t="shared" si="223"/>
        <v>0.0001737369783921107</v>
      </c>
      <c r="I86" s="28">
        <f t="shared" si="224"/>
        <v>147.30264490418199</v>
      </c>
      <c r="J86" s="26">
        <v>23</v>
      </c>
      <c r="K86" s="26"/>
    </row>
    <row r="87">
      <c r="B87">
        <v>600</v>
      </c>
      <c r="C87" s="1">
        <f t="shared" si="220"/>
        <v>0.11629892493798086</v>
      </c>
      <c r="D87">
        <f t="shared" si="221"/>
        <v>6.9779354962788513</v>
      </c>
      <c r="E87" s="1">
        <f t="shared" si="222"/>
        <v>0.73072769641110291</v>
      </c>
      <c r="G87" s="12">
        <v>0.00032495599270153098</v>
      </c>
      <c r="H87" s="28">
        <f t="shared" si="223"/>
        <v>0.0002374543439817729</v>
      </c>
      <c r="I87" s="28">
        <f t="shared" si="224"/>
        <v>116.50770880591674</v>
      </c>
      <c r="J87" s="26">
        <v>24</v>
      </c>
      <c r="K87" s="26"/>
    </row>
    <row r="88">
      <c r="B88">
        <v>700</v>
      </c>
      <c r="C88" s="1">
        <f t="shared" si="220"/>
        <v>0.13568207909431099</v>
      </c>
      <c r="D88">
        <f t="shared" si="221"/>
        <v>8.1409247456586584</v>
      </c>
      <c r="E88" s="1">
        <f t="shared" si="222"/>
        <v>0.85251564581295325</v>
      </c>
      <c r="G88" s="12">
        <v>0.000355525313094843</v>
      </c>
      <c r="H88" s="28">
        <f t="shared" si="223"/>
        <v>0.00030309089189590251</v>
      </c>
      <c r="I88" s="28">
        <f t="shared" si="224"/>
        <v>93.649844269920166</v>
      </c>
      <c r="J88" s="26">
        <v>25</v>
      </c>
      <c r="K88" s="26"/>
    </row>
    <row r="89">
      <c r="B89">
        <v>800</v>
      </c>
      <c r="C89" s="1">
        <f t="shared" si="220"/>
        <v>0.15506523325064112</v>
      </c>
      <c r="D89">
        <f t="shared" si="221"/>
        <v>9.3039139950384673</v>
      </c>
      <c r="E89" s="1">
        <f t="shared" si="222"/>
        <v>0.9743035952148037</v>
      </c>
      <c r="G89" s="12">
        <v>0.00033590933294825199</v>
      </c>
      <c r="H89" s="28">
        <f t="shared" si="223"/>
        <v>0.00032727767075768844</v>
      </c>
      <c r="I89" s="28">
        <f t="shared" si="224"/>
        <v>67.744604009049013</v>
      </c>
      <c r="J89" s="26">
        <v>26</v>
      </c>
      <c r="K89" s="26"/>
    </row>
    <row r="90">
      <c r="B90">
        <v>900</v>
      </c>
      <c r="C90" s="1">
        <f t="shared" si="220"/>
        <v>0.17444838740697127</v>
      </c>
      <c r="D90">
        <f t="shared" si="221"/>
        <v>10.466903244418276</v>
      </c>
      <c r="E90" s="1">
        <f t="shared" si="222"/>
        <v>1.0960915446166544</v>
      </c>
      <c r="G90" s="12">
        <v>0.00029318047005366102</v>
      </c>
      <c r="H90" s="28">
        <f t="shared" si="223"/>
        <v>0.00032135263427255408</v>
      </c>
      <c r="I90" s="28">
        <f t="shared" si="224"/>
        <v>46.717826549882453</v>
      </c>
      <c r="J90" s="26">
        <v>27</v>
      </c>
      <c r="K90" s="26"/>
    </row>
    <row r="91">
      <c r="B91">
        <v>1000</v>
      </c>
      <c r="C91" s="1">
        <f t="shared" si="220"/>
        <v>0.19383154156330143</v>
      </c>
      <c r="D91">
        <f t="shared" si="221"/>
        <v>11.629892493798085</v>
      </c>
      <c r="E91" s="1">
        <f t="shared" si="222"/>
        <v>1.2178794940185049</v>
      </c>
      <c r="G91" s="12">
        <v>0.00027649348165726599</v>
      </c>
      <c r="H91" s="28">
        <f t="shared" si="223"/>
        <v>0.00033673574154016587</v>
      </c>
      <c r="I91" s="28">
        <f t="shared" si="224"/>
        <v>35.687613700384425</v>
      </c>
      <c r="J91" s="26">
        <v>28</v>
      </c>
      <c r="K91" s="26"/>
    </row>
    <row r="92">
      <c r="B92">
        <v>2000</v>
      </c>
      <c r="C92" s="1">
        <f t="shared" si="220"/>
        <v>0.38766308312660286</v>
      </c>
      <c r="D92">
        <f t="shared" si="221"/>
        <v>23.25978498759617</v>
      </c>
      <c r="E92" s="1">
        <f t="shared" si="222"/>
        <v>2.4357589880370099</v>
      </c>
      <c r="G92" s="12">
        <v>0.00035662270298869402</v>
      </c>
      <c r="H92" s="28">
        <f t="shared" si="223"/>
        <v>0.00086864695414276452</v>
      </c>
      <c r="I92" s="28">
        <f t="shared" si="224"/>
        <v>11.50751654683085</v>
      </c>
      <c r="J92" s="26">
        <v>29</v>
      </c>
      <c r="K92" s="26"/>
    </row>
    <row r="93">
      <c r="B93">
        <v>3000</v>
      </c>
      <c r="C93" s="1">
        <f t="shared" si="220"/>
        <v>0.58149462468990432</v>
      </c>
      <c r="D93">
        <f t="shared" si="221"/>
        <v>34.889677481394259</v>
      </c>
      <c r="E93" s="1">
        <f t="shared" si="222"/>
        <v>3.6536384820555146</v>
      </c>
      <c r="G93" s="12">
        <v>0.00040676385140454998</v>
      </c>
      <c r="H93" s="1">
        <f t="shared" si="223"/>
        <v>0.0014861680606007748</v>
      </c>
      <c r="I93" s="1">
        <f t="shared" si="224"/>
        <v>5.8335436694953078</v>
      </c>
      <c r="J93" s="26">
        <v>30</v>
      </c>
    </row>
    <row r="94">
      <c r="B94">
        <v>4000</v>
      </c>
      <c r="C94" s="1">
        <f t="shared" si="220"/>
        <v>0.77532616625320572</v>
      </c>
      <c r="D94">
        <f t="shared" si="221"/>
        <v>46.51956997519234</v>
      </c>
      <c r="E94" s="1">
        <f t="shared" si="222"/>
        <v>4.8715179760740197</v>
      </c>
      <c r="G94" s="12">
        <v>0.00045234157558300399</v>
      </c>
      <c r="H94" s="1">
        <f t="shared" si="223"/>
        <v>0.0022035901167782486</v>
      </c>
      <c r="I94" s="1">
        <f t="shared" si="224"/>
        <v>3.6490442996319694</v>
      </c>
      <c r="J94" s="26">
        <v>31</v>
      </c>
    </row>
    <row r="95">
      <c r="B95">
        <v>5000</v>
      </c>
      <c r="C95" s="1">
        <f t="shared" si="220"/>
        <v>0.96915770781650712</v>
      </c>
      <c r="D95">
        <f t="shared" si="221"/>
        <v>58.149462468990428</v>
      </c>
      <c r="E95" s="1">
        <f t="shared" si="222"/>
        <v>6.089397470092524</v>
      </c>
      <c r="G95" s="12">
        <v>0.00055238862576425499</v>
      </c>
      <c r="H95" s="1">
        <f t="shared" si="223"/>
        <v>0.0033637139002367401</v>
      </c>
      <c r="I95" s="1">
        <f t="shared" si="224"/>
        <v>2.8519199469877119</v>
      </c>
      <c r="J95" s="26">
        <v>32</v>
      </c>
    </row>
    <row r="96">
      <c r="B96">
        <v>6000</v>
      </c>
      <c r="C96" s="1">
        <f t="shared" si="220"/>
        <v>1.1629892493798086</v>
      </c>
      <c r="D96">
        <f t="shared" si="221"/>
        <v>69.779354962788517</v>
      </c>
      <c r="E96" s="1">
        <f t="shared" si="222"/>
        <v>7.3072769641110291</v>
      </c>
      <c r="G96" s="12">
        <v>0.00066655016053247698</v>
      </c>
      <c r="H96" s="1">
        <f t="shared" si="223"/>
        <v>0.0048706666334834775</v>
      </c>
      <c r="I96" s="1">
        <f t="shared" si="224"/>
        <v>2.389807658638357</v>
      </c>
      <c r="J96" s="26">
        <v>33</v>
      </c>
    </row>
    <row r="97">
      <c r="B97">
        <v>7000</v>
      </c>
      <c r="C97" s="1">
        <f t="shared" si="220"/>
        <v>1.35682079094311</v>
      </c>
      <c r="D97">
        <f t="shared" si="221"/>
        <v>81.409247456586598</v>
      </c>
      <c r="E97" s="1">
        <f t="shared" si="222"/>
        <v>8.5251564581295334</v>
      </c>
      <c r="G97" s="12">
        <v>0.00078454481858115</v>
      </c>
      <c r="H97" s="1">
        <f t="shared" si="223"/>
        <v>0.006688367326819154</v>
      </c>
      <c r="I97" s="1">
        <f t="shared" si="224"/>
        <v>2.0665898425999631</v>
      </c>
      <c r="J97" s="26">
        <v>34</v>
      </c>
    </row>
    <row r="98">
      <c r="B98">
        <v>8000</v>
      </c>
      <c r="C98" s="1">
        <f t="shared" si="220"/>
        <v>1.5506523325064114</v>
      </c>
      <c r="D98">
        <f t="shared" si="221"/>
        <v>93.03913995038468</v>
      </c>
      <c r="E98" s="1">
        <f t="shared" si="222"/>
        <v>9.7430359521480394</v>
      </c>
      <c r="G98" s="12">
        <v>0.00097998538186714105</v>
      </c>
      <c r="H98" s="1">
        <f t="shared" si="223"/>
        <v>0.0095480328081110812</v>
      </c>
      <c r="I98" s="1">
        <f t="shared" si="224"/>
        <v>1.9763881237403294</v>
      </c>
      <c r="J98" s="26">
        <v>35</v>
      </c>
    </row>
    <row r="99">
      <c r="B99">
        <v>9000</v>
      </c>
      <c r="C99" s="1">
        <f t="shared" si="220"/>
        <v>1.7444838740697128</v>
      </c>
      <c r="D99">
        <f t="shared" si="221"/>
        <v>104.66903244418278</v>
      </c>
      <c r="E99" s="1">
        <f t="shared" si="222"/>
        <v>10.960915446166544</v>
      </c>
      <c r="G99" s="12">
        <v>0.00113163415515183</v>
      </c>
      <c r="H99" s="1">
        <f t="shared" si="223"/>
        <v>0.01240374629061332</v>
      </c>
      <c r="I99" s="1">
        <f t="shared" si="224"/>
        <v>1.8032404466992491</v>
      </c>
      <c r="J99" s="26">
        <v>36</v>
      </c>
    </row>
    <row r="100">
      <c r="B100">
        <v>10000</v>
      </c>
      <c r="C100" s="1">
        <f t="shared" si="220"/>
        <v>1.9383154156330142</v>
      </c>
      <c r="D100">
        <f t="shared" si="221"/>
        <v>116.29892493798086</v>
      </c>
      <c r="E100" s="1">
        <f t="shared" si="222"/>
        <v>12.178794940185048</v>
      </c>
      <c r="G100" s="12">
        <v>0.0014046059679757601</v>
      </c>
      <c r="H100" s="1">
        <f t="shared" si="223"/>
        <v>0.017106408055736908</v>
      </c>
      <c r="I100" s="1">
        <f t="shared" si="224"/>
        <v>1.8129554044427565</v>
      </c>
      <c r="J100" s="26">
        <v>37</v>
      </c>
    </row>
    <row r="101">
      <c r="B101">
        <v>20000</v>
      </c>
      <c r="C101" s="1">
        <f t="shared" si="220"/>
        <v>3.8766308312660285</v>
      </c>
      <c r="D101">
        <f t="shared" si="221"/>
        <v>232.59784987596171</v>
      </c>
      <c r="E101" s="1">
        <f t="shared" si="222"/>
        <v>24.357589880370096</v>
      </c>
      <c r="G101" s="12">
        <v>0.0047942033017780699</v>
      </c>
      <c r="H101" s="1">
        <f t="shared" si="223"/>
        <v>0.11677523782782642</v>
      </c>
      <c r="I101" s="1">
        <f t="shared" si="224"/>
        <v>1.5469955603424177</v>
      </c>
      <c r="J101" s="26">
        <v>38</v>
      </c>
    </row>
    <row r="102">
      <c r="B102">
        <v>30000</v>
      </c>
      <c r="C102" s="1">
        <f t="shared" si="220"/>
        <v>5.8149462468990425</v>
      </c>
      <c r="D102">
        <f t="shared" si="221"/>
        <v>348.89677481394256</v>
      </c>
      <c r="E102" s="1">
        <f t="shared" si="222"/>
        <v>36.536384820555142</v>
      </c>
      <c r="G102" s="12">
        <v>0.010725621167702599</v>
      </c>
      <c r="H102" s="1">
        <f t="shared" si="223"/>
        <v>0.39187542242267415</v>
      </c>
      <c r="I102" s="1">
        <f t="shared" si="224"/>
        <v>1.5381991110618265</v>
      </c>
      <c r="J102" s="26">
        <v>39</v>
      </c>
    </row>
    <row r="103">
      <c r="B103">
        <v>40000</v>
      </c>
      <c r="C103" s="1">
        <f t="shared" si="220"/>
        <v>7.753261662532057</v>
      </c>
      <c r="D103">
        <f t="shared" si="221"/>
        <v>465.19569975192343</v>
      </c>
      <c r="E103" s="1">
        <f t="shared" si="222"/>
        <v>48.715179760740192</v>
      </c>
      <c r="G103" s="12">
        <v>0.0188463675267425</v>
      </c>
      <c r="H103" s="1">
        <f t="shared" si="223"/>
        <v>0.91810418190223742</v>
      </c>
      <c r="I103" s="1">
        <f t="shared" si="224"/>
        <v>1.5203384721732121</v>
      </c>
      <c r="J103" s="26">
        <v>40</v>
      </c>
    </row>
    <row r="104">
      <c r="B104">
        <v>50000</v>
      </c>
      <c r="C104" s="1">
        <f t="shared" si="220"/>
        <v>9.6915770781650714</v>
      </c>
      <c r="D104">
        <f t="shared" si="221"/>
        <v>581.4946246899043</v>
      </c>
      <c r="E104" s="1">
        <f t="shared" si="222"/>
        <v>60.893974700925241</v>
      </c>
      <c r="G104" s="12">
        <v>0.027820107444726998</v>
      </c>
      <c r="H104" s="1">
        <f t="shared" si="223"/>
        <v>1.6940769189162279</v>
      </c>
      <c r="I104" s="1">
        <f t="shared" si="224"/>
        <v>1.4363206562985753</v>
      </c>
      <c r="J104" s="26">
        <v>41</v>
      </c>
    </row>
    <row r="105">
      <c r="B105">
        <v>60000</v>
      </c>
      <c r="C105" s="1">
        <f t="shared" si="220"/>
        <v>11.629892493798085</v>
      </c>
      <c r="D105">
        <f t="shared" si="221"/>
        <v>697.79354962788511</v>
      </c>
      <c r="E105" s="1">
        <f t="shared" si="222"/>
        <v>73.072769641110284</v>
      </c>
      <c r="G105" s="12">
        <v>0.039679801510996898</v>
      </c>
      <c r="H105" s="1">
        <f t="shared" si="223"/>
        <v>2.8995129952180561</v>
      </c>
      <c r="I105" s="1">
        <f t="shared" si="224"/>
        <v>1.4226550252193642</v>
      </c>
      <c r="J105" s="26">
        <v>42</v>
      </c>
    </row>
    <row r="106">
      <c r="B106">
        <v>70000</v>
      </c>
      <c r="C106" s="1">
        <f t="shared" si="220"/>
        <v>13.568207909431099</v>
      </c>
      <c r="D106">
        <f t="shared" si="221"/>
        <v>814.09247456586593</v>
      </c>
      <c r="E106" s="1">
        <f t="shared" si="222"/>
        <v>85.251564581295327</v>
      </c>
      <c r="G106" s="12">
        <v>0.051333689248606797</v>
      </c>
      <c r="H106" s="1">
        <f t="shared" si="223"/>
        <v>4.3762773241737483</v>
      </c>
      <c r="I106" s="1">
        <f t="shared" si="224"/>
        <v>1.3521940145651572</v>
      </c>
      <c r="J106" s="26">
        <v>43</v>
      </c>
    </row>
    <row r="107">
      <c r="B107">
        <v>80000</v>
      </c>
      <c r="C107" s="1">
        <f t="shared" si="220"/>
        <v>15.506523325064114</v>
      </c>
      <c r="D107">
        <f t="shared" si="221"/>
        <v>930.39139950384686</v>
      </c>
      <c r="E107" s="1">
        <f t="shared" si="222"/>
        <v>97.430359521480383</v>
      </c>
      <c r="G107" s="12">
        <v>0.072215820505742295</v>
      </c>
      <c r="H107" s="1">
        <f t="shared" si="223"/>
        <v>7.0360133550131669</v>
      </c>
      <c r="I107" s="1">
        <f t="shared" si="224"/>
        <v>1.4564144795892695</v>
      </c>
      <c r="J107" s="26">
        <v>44</v>
      </c>
    </row>
    <row r="108">
      <c r="B108">
        <v>90000</v>
      </c>
      <c r="C108" s="1">
        <f t="shared" si="220"/>
        <v>17.444838740697126</v>
      </c>
      <c r="D108">
        <f t="shared" si="221"/>
        <v>1046.6903244418274</v>
      </c>
      <c r="E108" s="1">
        <f t="shared" si="222"/>
        <v>109.60915446166541</v>
      </c>
      <c r="G108" s="12">
        <v>0.092857341457490694</v>
      </c>
      <c r="H108" s="1">
        <f t="shared" si="223"/>
        <v>10.178014682713705</v>
      </c>
      <c r="I108" s="1">
        <f t="shared" si="224"/>
        <v>1.4796664905067709</v>
      </c>
      <c r="J108" s="26">
        <v>45</v>
      </c>
    </row>
    <row r="109">
      <c r="B109">
        <v>100000</v>
      </c>
      <c r="C109" s="1">
        <f t="shared" si="220"/>
        <v>19.383154156330143</v>
      </c>
      <c r="D109">
        <f t="shared" si="221"/>
        <v>1162.9892493798086</v>
      </c>
      <c r="E109" s="1">
        <f t="shared" si="222"/>
        <v>121.78794940185048</v>
      </c>
      <c r="G109" s="12">
        <v>0.114845080160213</v>
      </c>
      <c r="H109" s="1">
        <f t="shared" si="223"/>
        <v>13.986746811603483</v>
      </c>
      <c r="I109" s="1">
        <f t="shared" si="224"/>
        <v>1.4823303723405006</v>
      </c>
      <c r="J109" s="26">
        <v>46</v>
      </c>
    </row>
    <row r="110">
      <c r="B110">
        <v>200000</v>
      </c>
      <c r="C110" s="1">
        <f t="shared" si="220"/>
        <v>38.766308312660286</v>
      </c>
      <c r="D110">
        <f t="shared" si="221"/>
        <v>2325.9784987596172</v>
      </c>
      <c r="E110" s="1">
        <f t="shared" si="222"/>
        <v>243.57589880370097</v>
      </c>
      <c r="G110" s="12">
        <v>0.47684815970876698</v>
      </c>
      <c r="H110" s="1">
        <f t="shared" si="223"/>
        <v>116.14871909395366</v>
      </c>
      <c r="I110" s="1">
        <f t="shared" si="224"/>
        <v>1.5386956697337466</v>
      </c>
      <c r="J110" s="26">
        <v>47</v>
      </c>
    </row>
    <row r="111">
      <c r="B111">
        <v>300000</v>
      </c>
      <c r="C111" s="1">
        <f t="shared" si="220"/>
        <v>58.149462468990414</v>
      </c>
      <c r="D111">
        <f t="shared" si="221"/>
        <v>3488.9677481394247</v>
      </c>
      <c r="E111" s="1">
        <f t="shared" si="222"/>
        <v>365.36384820555134</v>
      </c>
      <c r="G111" s="12">
        <v>1.0715695061842601</v>
      </c>
      <c r="H111" s="1">
        <f t="shared" si="223"/>
        <v>391.51275839920362</v>
      </c>
      <c r="I111" s="1">
        <f t="shared" si="224"/>
        <v>1.536775573257217</v>
      </c>
      <c r="J111" s="26">
        <v>48</v>
      </c>
    </row>
    <row r="112">
      <c r="B112">
        <v>400000</v>
      </c>
      <c r="C112" s="1">
        <f t="shared" si="220"/>
        <v>77.532616625320571</v>
      </c>
      <c r="D112">
        <f t="shared" si="221"/>
        <v>4651.9569975192344</v>
      </c>
      <c r="E112" s="1">
        <f t="shared" si="222"/>
        <v>487.15179760740193</v>
      </c>
      <c r="G112" s="12">
        <v>1.96632191622425</v>
      </c>
      <c r="H112" s="1">
        <f t="shared" si="223"/>
        <v>957.89725616347459</v>
      </c>
      <c r="I112" s="1">
        <f t="shared" si="224"/>
        <v>1.5862339804586179</v>
      </c>
      <c r="J112" s="26">
        <v>49</v>
      </c>
    </row>
    <row r="113">
      <c r="B113">
        <v>500000</v>
      </c>
      <c r="C113" s="1">
        <f t="shared" si="220"/>
        <v>96.915770781650707</v>
      </c>
      <c r="D113">
        <f t="shared" si="221"/>
        <v>5814.9462468990423</v>
      </c>
      <c r="E113" s="1">
        <f t="shared" si="222"/>
        <v>608.93974700925241</v>
      </c>
      <c r="G113" s="12">
        <v>2.9749097517647898</v>
      </c>
      <c r="H113" s="1">
        <f t="shared" si="223"/>
        <v>1811.5407916150091</v>
      </c>
      <c r="I113" s="1">
        <f t="shared" si="224"/>
        <v>1.5359122302360919</v>
      </c>
      <c r="J113" s="26">
        <v>50</v>
      </c>
    </row>
    <row r="114">
      <c r="B114">
        <v>600000</v>
      </c>
      <c r="C114" s="1">
        <f t="shared" si="220"/>
        <v>116.29892493798083</v>
      </c>
      <c r="D114">
        <f t="shared" si="221"/>
        <v>6977.9354962788493</v>
      </c>
      <c r="E114" s="1">
        <f t="shared" si="222"/>
        <v>730.72769641110267</v>
      </c>
      <c r="G114" s="12">
        <v>4.3429805256514502</v>
      </c>
      <c r="H114" s="1">
        <f t="shared" si="223"/>
        <v>3173.5361550675639</v>
      </c>
      <c r="I114" s="1">
        <f t="shared" si="224"/>
        <v>1.5571053367128214</v>
      </c>
      <c r="J114" s="26">
        <v>51</v>
      </c>
    </row>
    <row r="115">
      <c r="B115">
        <v>700000</v>
      </c>
      <c r="C115" s="1">
        <f t="shared" si="220"/>
        <v>135.68207909431101</v>
      </c>
      <c r="D115">
        <f t="shared" si="221"/>
        <v>8140.92474565866</v>
      </c>
      <c r="E115" s="1">
        <f t="shared" si="222"/>
        <v>852.51564581295338</v>
      </c>
      <c r="G115" s="12">
        <v>6.1918511006933299</v>
      </c>
      <c r="H115" s="1">
        <f t="shared" si="223"/>
        <v>5278.6499398852202</v>
      </c>
      <c r="I115" s="1">
        <f t="shared" si="224"/>
        <v>1.6310115481644305</v>
      </c>
      <c r="J115" s="26">
        <v>52</v>
      </c>
    </row>
    <row r="116">
      <c r="B116">
        <v>800000</v>
      </c>
      <c r="C116" s="1">
        <f t="shared" si="220"/>
        <v>155.06523325064114</v>
      </c>
      <c r="D116">
        <f t="shared" si="221"/>
        <v>9303.9139950384688</v>
      </c>
      <c r="E116" s="1">
        <f t="shared" si="222"/>
        <v>974.30359521480386</v>
      </c>
      <c r="G116" s="12">
        <v>8.4166174815328301</v>
      </c>
      <c r="H116" s="1">
        <f t="shared" si="223"/>
        <v>8200.3406718052047</v>
      </c>
      <c r="I116" s="1">
        <f t="shared" si="224"/>
        <v>1.6974235677754126</v>
      </c>
      <c r="J116" s="26">
        <v>53</v>
      </c>
    </row>
    <row r="117">
      <c r="B117">
        <v>900000</v>
      </c>
      <c r="C117" s="1">
        <f t="shared" si="220"/>
        <v>174.44838740697128</v>
      </c>
      <c r="D117">
        <f t="shared" si="221"/>
        <v>10466.903244418278</v>
      </c>
      <c r="E117" s="1">
        <f t="shared" si="222"/>
        <v>1096.0915446166543</v>
      </c>
      <c r="G117" s="12">
        <v>9.9647870642999798</v>
      </c>
      <c r="H117" s="1">
        <f t="shared" si="223"/>
        <v>10922.318845084621</v>
      </c>
      <c r="I117" s="1">
        <f t="shared" si="224"/>
        <v>1.587872458186836</v>
      </c>
      <c r="J117" s="26">
        <v>54</v>
      </c>
    </row>
    <row r="118">
      <c r="B118">
        <v>1000000</v>
      </c>
      <c r="C118" s="1">
        <f t="shared" si="220"/>
        <v>193.83154156330141</v>
      </c>
      <c r="D118">
        <f t="shared" si="221"/>
        <v>11629.892493798085</v>
      </c>
      <c r="E118" s="1">
        <f t="shared" si="222"/>
        <v>1217.8794940185048</v>
      </c>
      <c r="G118" s="12">
        <v>13.504804110370999</v>
      </c>
      <c r="H118" s="1">
        <f t="shared" si="223"/>
        <v>16447.223996757657</v>
      </c>
      <c r="I118" s="1">
        <f t="shared" si="224"/>
        <v>1.7430943735147495</v>
      </c>
      <c r="J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G98" activeCellId="0" sqref="G98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0.066500000000000004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A10">
        <v>1</v>
      </c>
      <c r="B10">
        <v>1.0750000000000002</v>
      </c>
      <c r="C10">
        <v>0.1215</v>
      </c>
      <c r="D10">
        <v>0.13100000000000001</v>
      </c>
      <c r="E10">
        <v>73.129999999999995</v>
      </c>
      <c r="G10">
        <f t="shared" ref="G10:G37" si="225">E10/60</f>
        <v>1.2188333333333332</v>
      </c>
      <c r="H10">
        <f t="shared" ref="H10:H37" si="226">2*PI()*G10</f>
        <v>7.6581556919007179</v>
      </c>
      <c r="I10">
        <f t="shared" ref="I10:I37" si="227">$C$2*C10</f>
        <v>0.010910700000000001</v>
      </c>
      <c r="J10">
        <f t="shared" ref="J10:J37" si="228">I10*H10</f>
        <v>0.083555839307621171</v>
      </c>
      <c r="K10">
        <f t="shared" ref="K10:K37" si="229">B10*C10</f>
        <v>0.13061250000000002</v>
      </c>
      <c r="L10" s="24">
        <f t="shared" ref="L10:L37" si="230">J10/D10*100</f>
        <v>63.783083440932188</v>
      </c>
      <c r="N10" s="1">
        <f t="shared" ref="N10:N37" si="231">G10*($C$3)^2*$C$4/$C$5</f>
        <v>6288.1062777663929</v>
      </c>
      <c r="O10">
        <f t="shared" ref="O10:O37" si="232">D10/(G10^3*$C$3^5*$C$4)</f>
        <v>55.839300559992537</v>
      </c>
      <c r="P10">
        <f t="shared" ref="P10:P37" si="233">K10/(G10^3*$C$3^5*$C$4)</f>
        <v>55.674127056427679</v>
      </c>
      <c r="Q10">
        <f t="shared" ref="Q10:Q37" si="234">J10/(G10^3*$C$3^5*$C$4)</f>
        <v>35.616027669012958</v>
      </c>
      <c r="S10">
        <f t="shared" ref="S10:S37" si="235">J10*0.49665</f>
        <v>0.04149800759213005</v>
      </c>
      <c r="T10">
        <f t="shared" ref="T10:T37" si="236">Q10*0.49665</f>
        <v>17.688700141815286</v>
      </c>
    </row>
    <row r="11">
      <c r="A11">
        <v>1.2</v>
      </c>
      <c r="B11">
        <v>1.2149999999999999</v>
      </c>
      <c r="C11">
        <v>0.123</v>
      </c>
      <c r="D11">
        <v>0.14950000000000002</v>
      </c>
      <c r="E11">
        <v>87.150000000000006</v>
      </c>
      <c r="G11">
        <f t="shared" si="225"/>
        <v>1.4525000000000001</v>
      </c>
      <c r="H11">
        <f t="shared" si="226"/>
        <v>9.1263266586783498</v>
      </c>
      <c r="I11">
        <f t="shared" si="227"/>
        <v>0.0110454</v>
      </c>
      <c r="J11">
        <f t="shared" si="228"/>
        <v>0.10080392847576584</v>
      </c>
      <c r="K11">
        <f t="shared" si="229"/>
        <v>0.14944499999999997</v>
      </c>
      <c r="L11" s="24">
        <f t="shared" si="230"/>
        <v>67.427376906866783</v>
      </c>
      <c r="N11" s="1">
        <f t="shared" si="231"/>
        <v>7493.6204308401648</v>
      </c>
      <c r="O11">
        <f t="shared" si="232"/>
        <v>37.652551624014436</v>
      </c>
      <c r="P11">
        <f t="shared" si="233"/>
        <v>37.63869951472131</v>
      </c>
      <c r="Q11">
        <f t="shared" si="234"/>
        <v>25.388127898576801</v>
      </c>
      <c r="S11">
        <f t="shared" si="235"/>
        <v>0.050064271077489106</v>
      </c>
      <c r="T11">
        <f t="shared" si="236"/>
        <v>12.609013720828168</v>
      </c>
    </row>
    <row r="12">
      <c r="A12">
        <v>1.3999999999999999</v>
      </c>
      <c r="B12">
        <v>1.5</v>
      </c>
      <c r="C12">
        <v>0.13150000000000001</v>
      </c>
      <c r="D12">
        <v>0.19750000000000001</v>
      </c>
      <c r="E12">
        <v>114.15000000000001</v>
      </c>
      <c r="G12">
        <f t="shared" si="225"/>
        <v>1.9025000000000001</v>
      </c>
      <c r="H12">
        <f t="shared" si="226"/>
        <v>11.953760046909164</v>
      </c>
      <c r="I12">
        <f t="shared" si="227"/>
        <v>0.011808700000000002</v>
      </c>
      <c r="J12">
        <f t="shared" si="228"/>
        <v>0.14115836626593625</v>
      </c>
      <c r="K12">
        <f t="shared" si="229"/>
        <v>0.19725000000000001</v>
      </c>
      <c r="L12" s="24">
        <f t="shared" si="230"/>
        <v>71.472590514398107</v>
      </c>
      <c r="N12" s="1">
        <f t="shared" si="231"/>
        <v>9815.224006659837</v>
      </c>
      <c r="O12">
        <f t="shared" si="232"/>
        <v>22.135775767089019</v>
      </c>
      <c r="P12">
        <f t="shared" si="233"/>
        <v>22.107755797763591</v>
      </c>
      <c r="Q12">
        <f t="shared" si="234"/>
        <v>15.8210123711969</v>
      </c>
      <c r="S12">
        <f t="shared" si="235"/>
        <v>0.070106302605977236</v>
      </c>
      <c r="T12">
        <f t="shared" si="236"/>
        <v>7.8575057941549407</v>
      </c>
    </row>
    <row r="13">
      <c r="A13">
        <v>1.6000000000000001</v>
      </c>
      <c r="B13">
        <v>1.6599999999999999</v>
      </c>
      <c r="C13">
        <v>0.13650000000000001</v>
      </c>
      <c r="D13">
        <v>0.22650000000000001</v>
      </c>
      <c r="E13">
        <v>129.60000000000002</v>
      </c>
      <c r="G13">
        <f t="shared" si="225"/>
        <v>2.1600000000000006</v>
      </c>
      <c r="H13">
        <f t="shared" si="226"/>
        <v>13.571680263507909</v>
      </c>
      <c r="I13">
        <f t="shared" si="227"/>
        <v>0.012257700000000002</v>
      </c>
      <c r="J13">
        <f t="shared" si="228"/>
        <v>0.16635758516600091</v>
      </c>
      <c r="K13">
        <f t="shared" si="229"/>
        <v>0.22659000000000001</v>
      </c>
      <c r="L13" s="24">
        <f t="shared" si="230"/>
        <v>73.447057468433073</v>
      </c>
      <c r="N13" s="1">
        <f t="shared" si="231"/>
        <v>11143.69716393443</v>
      </c>
      <c r="O13">
        <f t="shared" si="232"/>
        <v>17.346369614956846</v>
      </c>
      <c r="P13">
        <f t="shared" si="233"/>
        <v>17.353262212154842</v>
      </c>
      <c r="Q13">
        <f t="shared" si="234"/>
        <v>12.740398059784168</v>
      </c>
      <c r="S13">
        <f t="shared" si="235"/>
        <v>0.082621494672694348</v>
      </c>
      <c r="T13">
        <f t="shared" si="236"/>
        <v>6.3275186963918069</v>
      </c>
    </row>
    <row r="14">
      <c r="A14">
        <v>1.8</v>
      </c>
      <c r="B14">
        <v>1.8650000000000002</v>
      </c>
      <c r="C14">
        <v>0.14599999999999999</v>
      </c>
      <c r="D14">
        <v>0.27250000000000002</v>
      </c>
      <c r="E14">
        <v>147.39999999999998</v>
      </c>
      <c r="G14">
        <f t="shared" si="225"/>
        <v>2.4566666666666661</v>
      </c>
      <c r="H14">
        <f t="shared" si="226"/>
        <v>15.435691904637846</v>
      </c>
      <c r="I14">
        <f t="shared" si="227"/>
        <v>0.013110800000000001</v>
      </c>
      <c r="J14">
        <f t="shared" si="228"/>
        <v>0.20237426942332587</v>
      </c>
      <c r="K14">
        <f t="shared" si="229"/>
        <v>0.27229000000000003</v>
      </c>
      <c r="L14" s="24">
        <f t="shared" si="230"/>
        <v>74.265786944339766</v>
      </c>
      <c r="N14" s="1">
        <f t="shared" si="231"/>
        <v>12674.23581762295</v>
      </c>
      <c r="O14">
        <f t="shared" si="232"/>
        <v>14.18500360032046</v>
      </c>
      <c r="P14">
        <f t="shared" si="233"/>
        <v>14.174072037912874</v>
      </c>
      <c r="Q14">
        <f t="shared" si="234"/>
        <v>10.534604551860918</v>
      </c>
      <c r="S14">
        <f t="shared" si="235"/>
        <v>0.10050918090909479</v>
      </c>
      <c r="T14">
        <f t="shared" si="236"/>
        <v>5.2320113506817245</v>
      </c>
    </row>
    <row r="15">
      <c r="A15">
        <v>2</v>
      </c>
      <c r="B15">
        <v>2.2199999999999998</v>
      </c>
      <c r="C15">
        <v>0.161</v>
      </c>
      <c r="D15">
        <v>0.35750000000000004</v>
      </c>
      <c r="E15">
        <v>178.55000000000001</v>
      </c>
      <c r="G15">
        <f t="shared" si="225"/>
        <v>2.9758333333333336</v>
      </c>
      <c r="H15">
        <f t="shared" si="226"/>
        <v>18.697712276615253</v>
      </c>
      <c r="I15">
        <f t="shared" si="227"/>
        <v>0.014457800000000002</v>
      </c>
      <c r="J15">
        <f t="shared" si="228"/>
        <v>0.27032778455284801</v>
      </c>
      <c r="K15">
        <f t="shared" si="229"/>
        <v>0.35741999999999996</v>
      </c>
      <c r="L15" s="24">
        <f t="shared" si="230"/>
        <v>75.616163511286146</v>
      </c>
      <c r="N15" s="1">
        <f t="shared" si="231"/>
        <v>15352.678461577871</v>
      </c>
      <c r="O15">
        <f t="shared" si="232"/>
        <v>10.4701252467132</v>
      </c>
      <c r="P15">
        <f t="shared" si="233"/>
        <v>10.467782281623023</v>
      </c>
      <c r="Q15">
        <f t="shared" si="234"/>
        <v>7.917107026391105</v>
      </c>
      <c r="S15">
        <f t="shared" si="235"/>
        <v>0.13425829419817195</v>
      </c>
      <c r="T15">
        <f t="shared" si="236"/>
        <v>3.9320312046571422</v>
      </c>
    </row>
    <row r="16">
      <c r="A16">
        <v>3</v>
      </c>
      <c r="B16">
        <v>3.415</v>
      </c>
      <c r="C16">
        <v>0.23599999999999999</v>
      </c>
      <c r="D16">
        <v>0.80600000000000005</v>
      </c>
      <c r="E16">
        <v>279.14999999999998</v>
      </c>
      <c r="G16">
        <f t="shared" si="225"/>
        <v>4.6524999999999999</v>
      </c>
      <c r="H16">
        <f t="shared" si="226"/>
        <v>29.232519641653024</v>
      </c>
      <c r="I16">
        <f t="shared" si="227"/>
        <v>0.021192800000000001</v>
      </c>
      <c r="J16">
        <f t="shared" si="228"/>
        <v>0.61951894226162429</v>
      </c>
      <c r="K16">
        <f t="shared" si="229"/>
        <v>0.80593999999999999</v>
      </c>
      <c r="L16" s="24">
        <f t="shared" si="230"/>
        <v>76.86339234015189</v>
      </c>
      <c r="N16" s="1">
        <f t="shared" si="231"/>
        <v>24002.801414446723</v>
      </c>
      <c r="O16">
        <f t="shared" si="232"/>
        <v>6.1769991213758919</v>
      </c>
      <c r="P16">
        <f t="shared" si="233"/>
        <v>6.1765392951385687</v>
      </c>
      <c r="Q16">
        <f t="shared" si="234"/>
        <v>4.7478510695108875</v>
      </c>
      <c r="S16">
        <f t="shared" si="235"/>
        <v>0.30768408267423569</v>
      </c>
      <c r="T16">
        <f t="shared" si="236"/>
        <v>2.3580202336725824</v>
      </c>
    </row>
    <row r="17">
      <c r="A17">
        <v>4</v>
      </c>
      <c r="B17">
        <v>4.1600000000000001</v>
      </c>
      <c r="C17">
        <v>0.29749999999999999</v>
      </c>
      <c r="D17">
        <v>1.2389999999999999</v>
      </c>
      <c r="E17">
        <v>344.19999999999999</v>
      </c>
      <c r="G17">
        <f t="shared" si="225"/>
        <v>5.7366666666666664</v>
      </c>
      <c r="H17">
        <f t="shared" si="226"/>
        <v>36.044539712186889</v>
      </c>
      <c r="I17">
        <f t="shared" si="227"/>
        <v>0.0267155</v>
      </c>
      <c r="J17">
        <f t="shared" si="228"/>
        <v>0.96294790068092884</v>
      </c>
      <c r="K17">
        <f t="shared" si="229"/>
        <v>1.2376</v>
      </c>
      <c r="L17" s="24">
        <f t="shared" si="230"/>
        <v>77.719765995232365</v>
      </c>
      <c r="N17" s="1">
        <f t="shared" si="231"/>
        <v>29596.146325819671</v>
      </c>
      <c r="O17">
        <f t="shared" si="232"/>
        <v>5.0651708951278751</v>
      </c>
      <c r="P17">
        <f t="shared" si="233"/>
        <v>5.0594475381842283</v>
      </c>
      <c r="Q17">
        <f t="shared" si="234"/>
        <v>3.936638966952001</v>
      </c>
      <c r="S17">
        <f t="shared" si="235"/>
        <v>0.47824807487318327</v>
      </c>
      <c r="T17">
        <f t="shared" si="236"/>
        <v>1.9551317429367112</v>
      </c>
    </row>
    <row r="18">
      <c r="A18">
        <v>5</v>
      </c>
      <c r="B18">
        <v>5.1099999999999994</v>
      </c>
      <c r="C18">
        <v>0.3775</v>
      </c>
      <c r="D18">
        <v>1.931</v>
      </c>
      <c r="E18">
        <v>411.60000000000002</v>
      </c>
      <c r="G18">
        <f t="shared" si="225"/>
        <v>6.8600000000000003</v>
      </c>
      <c r="H18">
        <f t="shared" si="226"/>
        <v>43.102651207251967</v>
      </c>
      <c r="I18">
        <f t="shared" si="227"/>
        <v>0.033899499999999999</v>
      </c>
      <c r="J18">
        <f t="shared" si="228"/>
        <v>1.461158324600238</v>
      </c>
      <c r="K18">
        <f t="shared" si="229"/>
        <v>1.9290249999999998</v>
      </c>
      <c r="L18" s="24">
        <f t="shared" si="230"/>
        <v>75.668478746775662</v>
      </c>
      <c r="N18" s="1">
        <f t="shared" si="231"/>
        <v>35391.556733606565</v>
      </c>
      <c r="O18">
        <f t="shared" si="232"/>
        <v>4.6164864993114687</v>
      </c>
      <c r="P18">
        <f t="shared" si="233"/>
        <v>4.611764820991354</v>
      </c>
      <c r="Q18">
        <f t="shared" si="234"/>
        <v>3.493225105579266</v>
      </c>
      <c r="S18">
        <f t="shared" si="235"/>
        <v>0.72568428191270817</v>
      </c>
      <c r="T18">
        <f t="shared" si="236"/>
        <v>1.7349102486859425</v>
      </c>
    </row>
    <row r="19">
      <c r="A19">
        <v>6</v>
      </c>
      <c r="B19">
        <v>6.5199999999999996</v>
      </c>
      <c r="C19">
        <v>0.51350000000000007</v>
      </c>
      <c r="D19">
        <v>3.3515000000000001</v>
      </c>
      <c r="E19">
        <v>513.70000000000005</v>
      </c>
      <c r="G19">
        <f t="shared" si="225"/>
        <v>8.5616666666666674</v>
      </c>
      <c r="H19">
        <f t="shared" si="226"/>
        <v>53.794538204969228</v>
      </c>
      <c r="I19">
        <f t="shared" si="227"/>
        <v>0.046112300000000009</v>
      </c>
      <c r="J19">
        <f t="shared" si="228"/>
        <v>2.480589884069003</v>
      </c>
      <c r="K19">
        <f t="shared" si="229"/>
        <v>3.3480200000000004</v>
      </c>
      <c r="L19" s="24">
        <f t="shared" si="230"/>
        <v>74.014318486319638</v>
      </c>
      <c r="N19" s="1">
        <f t="shared" si="231"/>
        <v>44170.657662909849</v>
      </c>
      <c r="O19">
        <f t="shared" si="232"/>
        <v>4.121600754770129</v>
      </c>
      <c r="P19">
        <f t="shared" si="233"/>
        <v>4.1173211275504968</v>
      </c>
      <c r="Q19">
        <f t="shared" si="234"/>
        <v>3.0505747093701179</v>
      </c>
      <c r="S19">
        <f t="shared" si="235"/>
        <v>1.2319849659228703</v>
      </c>
      <c r="T19">
        <f t="shared" si="236"/>
        <v>1.5150679294086691</v>
      </c>
    </row>
    <row r="20">
      <c r="A20">
        <v>7</v>
      </c>
      <c r="B20">
        <v>7.0999999999999996</v>
      </c>
      <c r="C20">
        <v>0.58050000000000002</v>
      </c>
      <c r="D20">
        <v>4.1234999999999999</v>
      </c>
      <c r="E20">
        <v>554</v>
      </c>
      <c r="G20">
        <f t="shared" si="225"/>
        <v>9.2333333333333325</v>
      </c>
      <c r="H20">
        <f t="shared" si="226"/>
        <v>58.014744336291507</v>
      </c>
      <c r="I20">
        <f t="shared" si="227"/>
        <v>0.052128900000000006</v>
      </c>
      <c r="J20">
        <f t="shared" si="228"/>
        <v>3.0242448060321068</v>
      </c>
      <c r="K20">
        <f t="shared" si="229"/>
        <v>4.12155</v>
      </c>
      <c r="L20" s="24">
        <f t="shared" si="230"/>
        <v>73.341695308163139</v>
      </c>
      <c r="N20" s="1">
        <f t="shared" si="231"/>
        <v>47635.86596311476</v>
      </c>
      <c r="O20">
        <f t="shared" si="232"/>
        <v>4.0428916191665394</v>
      </c>
      <c r="P20">
        <f t="shared" si="233"/>
        <v>4.0409797388082573</v>
      </c>
      <c r="Q20">
        <f t="shared" si="234"/>
        <v>2.9651252529683862</v>
      </c>
      <c r="S20">
        <f t="shared" si="235"/>
        <v>1.5019911829158457</v>
      </c>
      <c r="T20">
        <f t="shared" si="236"/>
        <v>1.4726294568867491</v>
      </c>
    </row>
    <row r="21">
      <c r="A21">
        <v>8</v>
      </c>
      <c r="B21">
        <v>8.3300000000000001</v>
      </c>
      <c r="C21">
        <v>0.73950000000000005</v>
      </c>
      <c r="D21">
        <v>6.1645000000000003</v>
      </c>
      <c r="E21">
        <v>630.25</v>
      </c>
      <c r="G21">
        <f t="shared" si="225"/>
        <v>10.504166666666666</v>
      </c>
      <c r="H21">
        <f t="shared" si="226"/>
        <v>65.999625664165563</v>
      </c>
      <c r="I21">
        <f t="shared" si="227"/>
        <v>0.066407100000000011</v>
      </c>
      <c r="J21">
        <f t="shared" si="228"/>
        <v>4.3828437414428096</v>
      </c>
      <c r="K21">
        <f t="shared" si="229"/>
        <v>6.1600350000000006</v>
      </c>
      <c r="L21" s="24">
        <f t="shared" si="230"/>
        <v>71.098122174431168</v>
      </c>
      <c r="N21" s="1">
        <f t="shared" si="231"/>
        <v>54192.246431864747</v>
      </c>
      <c r="O21">
        <f t="shared" si="232"/>
        <v>4.1050144308865546</v>
      </c>
      <c r="P21">
        <f t="shared" si="233"/>
        <v>4.1020411338739979</v>
      </c>
      <c r="Q21">
        <f t="shared" si="234"/>
        <v>2.9185881753497531</v>
      </c>
      <c r="S21">
        <f t="shared" si="235"/>
        <v>2.1767393441875713</v>
      </c>
      <c r="T21">
        <f t="shared" si="236"/>
        <v>1.4495168172874549</v>
      </c>
    </row>
    <row r="22">
      <c r="A22">
        <v>9</v>
      </c>
      <c r="B22">
        <v>9.4600000000000009</v>
      </c>
      <c r="C22">
        <v>0.89050000000000007</v>
      </c>
      <c r="D22">
        <v>8.4310000000000009</v>
      </c>
      <c r="E22">
        <v>702.09999999999991</v>
      </c>
      <c r="G22">
        <f t="shared" si="225"/>
        <v>11.701666666666664</v>
      </c>
      <c r="H22">
        <f t="shared" si="226"/>
        <v>73.52374006951311</v>
      </c>
      <c r="I22">
        <f t="shared" si="227"/>
        <v>0.079966900000000007</v>
      </c>
      <c r="J22">
        <f t="shared" si="228"/>
        <v>5.8794655697647489</v>
      </c>
      <c r="K22">
        <f t="shared" si="229"/>
        <v>8.4241300000000017</v>
      </c>
      <c r="L22" s="24">
        <f t="shared" si="230"/>
        <v>69.736277662967012</v>
      </c>
      <c r="N22" s="1">
        <f t="shared" si="231"/>
        <v>60370.291503073771</v>
      </c>
      <c r="O22">
        <f t="shared" si="232"/>
        <v>4.0610427803583624</v>
      </c>
      <c r="P22">
        <f t="shared" si="233"/>
        <v>4.0577336398173758</v>
      </c>
      <c r="Q22">
        <f t="shared" si="234"/>
        <v>2.8320200693225828</v>
      </c>
      <c r="S22">
        <f t="shared" si="235"/>
        <v>2.9200365752236626</v>
      </c>
      <c r="T22">
        <f t="shared" si="236"/>
        <v>1.4065227674290606</v>
      </c>
    </row>
    <row r="23">
      <c r="A23">
        <v>10</v>
      </c>
      <c r="B23">
        <v>10.795</v>
      </c>
      <c r="C23">
        <v>1.0655000000000001</v>
      </c>
      <c r="D23">
        <v>11.48</v>
      </c>
      <c r="E23">
        <v>784.25</v>
      </c>
      <c r="G23">
        <f t="shared" si="225"/>
        <v>13.070833333333333</v>
      </c>
      <c r="H23">
        <f t="shared" si="226"/>
        <v>82.126467952593174</v>
      </c>
      <c r="I23">
        <f t="shared" si="227"/>
        <v>0.095681900000000014</v>
      </c>
      <c r="J23">
        <f t="shared" si="228"/>
        <v>7.858016493993226</v>
      </c>
      <c r="K23">
        <f t="shared" si="229"/>
        <v>11.502072500000001</v>
      </c>
      <c r="L23" s="24">
        <f t="shared" si="230"/>
        <v>68.449621027815553</v>
      </c>
      <c r="N23" s="1">
        <f t="shared" si="231"/>
        <v>67433.985345799185</v>
      </c>
      <c r="O23">
        <f t="shared" si="232"/>
        <v>3.9676531582866579</v>
      </c>
      <c r="P23">
        <f t="shared" si="233"/>
        <v>3.9752817318351146</v>
      </c>
      <c r="Q23">
        <f t="shared" si="234"/>
        <v>2.7158435505453724</v>
      </c>
      <c r="S23">
        <f t="shared" si="235"/>
        <v>3.9026838917417357</v>
      </c>
      <c r="T23">
        <f t="shared" si="236"/>
        <v>1.3488236993783591</v>
      </c>
    </row>
    <row r="24">
      <c r="A24">
        <v>11</v>
      </c>
      <c r="B24">
        <v>11.619999999999999</v>
      </c>
      <c r="C24">
        <v>1.2050000000000001</v>
      </c>
      <c r="D24">
        <v>14.015000000000001</v>
      </c>
      <c r="E24">
        <v>835.34999999999991</v>
      </c>
      <c r="G24">
        <f t="shared" si="225"/>
        <v>13.922499999999998</v>
      </c>
      <c r="H24">
        <f t="shared" si="226"/>
        <v>87.477647439207772</v>
      </c>
      <c r="I24">
        <f t="shared" si="227"/>
        <v>0.10820900000000001</v>
      </c>
      <c r="J24">
        <f t="shared" si="228"/>
        <v>9.4658687517492357</v>
      </c>
      <c r="K24">
        <f t="shared" si="229"/>
        <v>14.0021</v>
      </c>
      <c r="L24" s="24">
        <f t="shared" si="230"/>
        <v>67.540982887971708</v>
      </c>
      <c r="N24" s="1">
        <f t="shared" si="231"/>
        <v>71827.835076331961</v>
      </c>
      <c r="O24">
        <f t="shared" si="232"/>
        <v>4.0081416890717687</v>
      </c>
      <c r="P24">
        <f t="shared" si="233"/>
        <v>4.0044524255834331</v>
      </c>
      <c r="Q24">
        <f t="shared" si="234"/>
        <v>2.7071382923416238</v>
      </c>
      <c r="S24">
        <f t="shared" si="235"/>
        <v>4.7012237155562575</v>
      </c>
      <c r="T24">
        <f t="shared" si="236"/>
        <v>1.3445002328914675</v>
      </c>
    </row>
    <row r="25">
      <c r="A25">
        <v>12</v>
      </c>
      <c r="B25">
        <v>12.530000000000001</v>
      </c>
      <c r="C25">
        <v>1.3115000000000001</v>
      </c>
      <c r="D25">
        <v>16.434999999999999</v>
      </c>
      <c r="E25">
        <v>883.95000000000005</v>
      </c>
      <c r="G25">
        <f t="shared" si="225"/>
        <v>14.7325</v>
      </c>
      <c r="H25">
        <f t="shared" si="226"/>
        <v>92.567027538023254</v>
      </c>
      <c r="I25">
        <f t="shared" si="227"/>
        <v>0.11777270000000002</v>
      </c>
      <c r="J25">
        <f t="shared" si="228"/>
        <v>10.901868764127354</v>
      </c>
      <c r="K25">
        <f t="shared" si="229"/>
        <v>16.433095000000002</v>
      </c>
      <c r="L25" s="24">
        <f t="shared" si="230"/>
        <v>66.333244685898109</v>
      </c>
      <c r="N25" s="1">
        <f t="shared" si="231"/>
        <v>76006.721512807373</v>
      </c>
      <c r="O25">
        <f t="shared" si="232"/>
        <v>3.9668155068361663</v>
      </c>
      <c r="P25">
        <f t="shared" si="233"/>
        <v>3.9663557086286514</v>
      </c>
      <c r="Q25">
        <f t="shared" si="234"/>
        <v>2.6313174363877834</v>
      </c>
      <c r="S25">
        <f t="shared" si="235"/>
        <v>5.4144131217038503</v>
      </c>
      <c r="T25">
        <f t="shared" si="236"/>
        <v>1.3068438047819926</v>
      </c>
    </row>
    <row r="26">
      <c r="A26">
        <v>13</v>
      </c>
      <c r="B26">
        <v>13.664999999999999</v>
      </c>
      <c r="C26">
        <v>1.5</v>
      </c>
      <c r="D26">
        <v>20.504999999999999</v>
      </c>
      <c r="E26">
        <v>925.15000000000009</v>
      </c>
      <c r="G26">
        <f t="shared" si="225"/>
        <v>15.419166666666667</v>
      </c>
      <c r="H26">
        <f t="shared" si="226"/>
        <v>96.881481448953238</v>
      </c>
      <c r="I26">
        <f t="shared" si="227"/>
        <v>0.13470000000000001</v>
      </c>
      <c r="J26">
        <f t="shared" si="228"/>
        <v>13.049935551174002</v>
      </c>
      <c r="K26">
        <f t="shared" si="229"/>
        <v>20.497499999999999</v>
      </c>
      <c r="L26" s="24">
        <f t="shared" si="230"/>
        <v>63.642699591192411</v>
      </c>
      <c r="N26" s="1">
        <f t="shared" si="231"/>
        <v>79549.31659887296</v>
      </c>
      <c r="O26">
        <f t="shared" si="232"/>
        <v>4.3169667976690143</v>
      </c>
      <c r="P26">
        <f t="shared" si="233"/>
        <v>4.315387804692544</v>
      </c>
      <c r="Q26">
        <f t="shared" si="234"/>
        <v>2.7474342104920093</v>
      </c>
      <c r="S26">
        <f t="shared" si="235"/>
        <v>6.4812504914905675</v>
      </c>
      <c r="T26">
        <f t="shared" si="236"/>
        <v>1.3645132006408565</v>
      </c>
    </row>
    <row r="27">
      <c r="A27">
        <v>14</v>
      </c>
      <c r="B27">
        <v>14.93</v>
      </c>
      <c r="C27">
        <v>1.6559999999999999</v>
      </c>
      <c r="D27">
        <v>24.719999999999999</v>
      </c>
      <c r="E27">
        <v>1001.5</v>
      </c>
      <c r="G27">
        <f t="shared" si="225"/>
        <v>16.691666666666666</v>
      </c>
      <c r="H27">
        <f t="shared" si="226"/>
        <v>104.87683475233926</v>
      </c>
      <c r="I27">
        <f t="shared" si="227"/>
        <v>0.1487088</v>
      </c>
      <c r="J27">
        <f t="shared" si="228"/>
        <v>15.596108243818669</v>
      </c>
      <c r="K27">
        <f t="shared" si="229"/>
        <v>24.724079999999997</v>
      </c>
      <c r="L27" s="24">
        <f t="shared" si="230"/>
        <v>63.091052766256759</v>
      </c>
      <c r="N27" s="1">
        <f t="shared" si="231"/>
        <v>86114.295599385252</v>
      </c>
      <c r="O27">
        <f t="shared" si="232"/>
        <v>4.1025227669152153</v>
      </c>
      <c r="P27">
        <f t="shared" si="233"/>
        <v>4.103199882323346</v>
      </c>
      <c r="Q27">
        <f t="shared" si="234"/>
        <v>2.5883248036221751</v>
      </c>
      <c r="S27">
        <f t="shared" si="235"/>
        <v>7.7458071592925419</v>
      </c>
      <c r="T27">
        <f t="shared" si="236"/>
        <v>1.2854915137189533</v>
      </c>
    </row>
    <row r="28">
      <c r="A28">
        <v>15</v>
      </c>
      <c r="B28">
        <v>15.67</v>
      </c>
      <c r="C28">
        <v>1.7930000000000001</v>
      </c>
      <c r="D28">
        <v>28.100000000000001</v>
      </c>
      <c r="E28">
        <v>1048</v>
      </c>
      <c r="G28">
        <f t="shared" si="225"/>
        <v>17.466666666666665</v>
      </c>
      <c r="H28">
        <f t="shared" si="226"/>
        <v>109.74630336540343</v>
      </c>
      <c r="I28">
        <f t="shared" si="227"/>
        <v>0.16101140000000003</v>
      </c>
      <c r="J28">
        <f t="shared" si="228"/>
        <v>17.670405949688323</v>
      </c>
      <c r="K28">
        <f t="shared" si="229"/>
        <v>28.096310000000003</v>
      </c>
      <c r="L28" s="24">
        <f t="shared" si="230"/>
        <v>62.884006938392609</v>
      </c>
      <c r="N28" s="1">
        <f t="shared" si="231"/>
        <v>90112.612868852462</v>
      </c>
      <c r="O28">
        <f t="shared" si="232"/>
        <v>4.0698449703823076</v>
      </c>
      <c r="P28">
        <f t="shared" si="233"/>
        <v>4.0693105316655558</v>
      </c>
      <c r="Q28">
        <f t="shared" si="234"/>
        <v>2.5592815935570328</v>
      </c>
      <c r="S28">
        <f t="shared" si="235"/>
        <v>8.776007114912705</v>
      </c>
      <c r="T28">
        <f t="shared" si="236"/>
        <v>1.2710672034401003</v>
      </c>
    </row>
    <row r="29">
      <c r="A29">
        <v>16</v>
      </c>
      <c r="B29">
        <v>16.399999999999999</v>
      </c>
      <c r="C29">
        <v>1.897</v>
      </c>
      <c r="D29">
        <v>31.115000000000002</v>
      </c>
      <c r="E29">
        <v>1077.5</v>
      </c>
      <c r="G29">
        <f t="shared" si="225"/>
        <v>17.958333333333332</v>
      </c>
      <c r="H29">
        <f t="shared" si="226"/>
        <v>112.83553614143339</v>
      </c>
      <c r="I29">
        <f t="shared" si="227"/>
        <v>0.17035060000000002</v>
      </c>
      <c r="J29">
        <f t="shared" si="228"/>
        <v>19.221601283014866</v>
      </c>
      <c r="K29">
        <f t="shared" si="229"/>
        <v>31.110799999999998</v>
      </c>
      <c r="L29" s="24">
        <f t="shared" si="230"/>
        <v>61.775996410139363</v>
      </c>
      <c r="N29" s="1">
        <f t="shared" si="231"/>
        <v>92649.179738729508</v>
      </c>
      <c r="O29">
        <f t="shared" si="232"/>
        <v>4.1464206922928266</v>
      </c>
      <c r="P29">
        <f t="shared" si="233"/>
        <v>4.1458609954614705</v>
      </c>
      <c r="Q29">
        <f t="shared" si="234"/>
        <v>2.5614926980200927</v>
      </c>
      <c r="S29">
        <f t="shared" si="235"/>
        <v>9.5464082772093324</v>
      </c>
      <c r="T29">
        <f t="shared" si="236"/>
        <v>1.2721653484716791</v>
      </c>
    </row>
    <row r="30">
      <c r="A30">
        <v>17</v>
      </c>
      <c r="B30">
        <v>17.710000000000001</v>
      </c>
      <c r="C30">
        <v>2.1030000000000002</v>
      </c>
      <c r="D30">
        <v>37.25</v>
      </c>
      <c r="E30">
        <v>1134.5</v>
      </c>
      <c r="G30">
        <f t="shared" si="225"/>
        <v>18.908333333333335</v>
      </c>
      <c r="H30">
        <f t="shared" si="226"/>
        <v>118.80456218325402</v>
      </c>
      <c r="I30">
        <f t="shared" si="227"/>
        <v>0.18884940000000003</v>
      </c>
      <c r="J30">
        <f t="shared" si="228"/>
        <v>22.436170285570217</v>
      </c>
      <c r="K30">
        <f t="shared" si="229"/>
        <v>37.244130000000006</v>
      </c>
      <c r="L30" s="24">
        <f t="shared" si="230"/>
        <v>60.231329625691856</v>
      </c>
      <c r="N30" s="1">
        <f t="shared" si="231"/>
        <v>97550.342843237726</v>
      </c>
      <c r="O30">
        <f t="shared" si="232"/>
        <v>4.2527335243487681</v>
      </c>
      <c r="P30">
        <f t="shared" si="233"/>
        <v>4.2520633620457371</v>
      </c>
      <c r="Q30">
        <f t="shared" si="234"/>
        <v>2.5614779471528086</v>
      </c>
      <c r="S30">
        <f t="shared" si="235"/>
        <v>11.142923972328449</v>
      </c>
      <c r="T30">
        <f t="shared" si="236"/>
        <v>1.2721580224534423</v>
      </c>
    </row>
    <row r="31">
      <c r="A31">
        <v>18</v>
      </c>
      <c r="B31">
        <v>18.265000000000001</v>
      </c>
      <c r="C31">
        <v>2.21</v>
      </c>
      <c r="D31">
        <v>40.375</v>
      </c>
      <c r="E31">
        <v>1151.5</v>
      </c>
      <c r="G31">
        <f t="shared" si="225"/>
        <v>19.191666666666666</v>
      </c>
      <c r="H31">
        <f t="shared" si="226"/>
        <v>120.58479802028822</v>
      </c>
      <c r="I31">
        <f t="shared" si="227"/>
        <v>0.198458</v>
      </c>
      <c r="J31">
        <f t="shared" si="228"/>
        <v>23.931017845510357</v>
      </c>
      <c r="K31">
        <f t="shared" si="229"/>
        <v>40.365650000000002</v>
      </c>
      <c r="L31" s="24">
        <f t="shared" si="230"/>
        <v>59.27187082479346</v>
      </c>
      <c r="N31" s="1">
        <f t="shared" si="231"/>
        <v>99012.09324282789</v>
      </c>
      <c r="O31">
        <f t="shared" si="232"/>
        <v>4.4083503535068882</v>
      </c>
      <c r="P31">
        <f t="shared" si="233"/>
        <v>4.4073294723723917</v>
      </c>
      <c r="Q31">
        <f t="shared" si="234"/>
        <v>2.6129117270349282</v>
      </c>
      <c r="S31">
        <f t="shared" si="235"/>
        <v>11.885340012972719</v>
      </c>
      <c r="T31">
        <f t="shared" si="236"/>
        <v>1.2977026092318971</v>
      </c>
    </row>
    <row r="32">
      <c r="A32">
        <v>19</v>
      </c>
      <c r="B32">
        <v>19.039999999999999</v>
      </c>
      <c r="C32">
        <v>2.3075000000000001</v>
      </c>
      <c r="D32">
        <v>43.965000000000003</v>
      </c>
      <c r="E32">
        <v>1185</v>
      </c>
      <c r="G32">
        <f t="shared" si="225"/>
        <v>19.75</v>
      </c>
      <c r="H32">
        <f t="shared" si="226"/>
        <v>124.09290981679683</v>
      </c>
      <c r="I32">
        <f t="shared" si="227"/>
        <v>0.20721350000000002</v>
      </c>
      <c r="J32">
        <f t="shared" si="228"/>
        <v>25.713726168322832</v>
      </c>
      <c r="K32">
        <f t="shared" si="229"/>
        <v>43.934800000000003</v>
      </c>
      <c r="L32" s="24">
        <f t="shared" si="230"/>
        <v>58.486810345326582</v>
      </c>
      <c r="N32" s="1">
        <f t="shared" si="231"/>
        <v>101892.60138319673</v>
      </c>
      <c r="O32">
        <f t="shared" si="232"/>
        <v>4.4046095975358597</v>
      </c>
      <c r="P32">
        <f t="shared" si="233"/>
        <v>4.4015840269718751</v>
      </c>
      <c r="Q32">
        <f t="shared" si="234"/>
        <v>2.5761156617628505</v>
      </c>
      <c r="S32">
        <f t="shared" si="235"/>
        <v>12.770722101497535</v>
      </c>
      <c r="T32">
        <f t="shared" si="236"/>
        <v>1.2794278434145196</v>
      </c>
    </row>
    <row r="33">
      <c r="A33">
        <v>20</v>
      </c>
      <c r="B33">
        <v>20.454999999999998</v>
      </c>
      <c r="C33">
        <v>2.5519999999999996</v>
      </c>
      <c r="D33">
        <v>52.210000000000001</v>
      </c>
      <c r="E33">
        <v>1245.5</v>
      </c>
      <c r="G33">
        <f t="shared" si="225"/>
        <v>20.758333333333333</v>
      </c>
      <c r="H33">
        <f t="shared" si="226"/>
        <v>130.42845500153624</v>
      </c>
      <c r="I33">
        <f t="shared" si="227"/>
        <v>0.22916959999999997</v>
      </c>
      <c r="J33">
        <f t="shared" si="228"/>
        <v>29.890236861320055</v>
      </c>
      <c r="K33">
        <f t="shared" si="229"/>
        <v>52.201159999999987</v>
      </c>
      <c r="L33" s="24">
        <f t="shared" si="230"/>
        <v>57.250022718483152</v>
      </c>
      <c r="N33" s="1">
        <f t="shared" si="231"/>
        <v>107094.71309938526</v>
      </c>
      <c r="O33">
        <f t="shared" si="232"/>
        <v>4.504824661931246</v>
      </c>
      <c r="P33">
        <f t="shared" si="233"/>
        <v>4.5040619220344542</v>
      </c>
      <c r="Q33">
        <f t="shared" si="234"/>
        <v>2.5790131423834706</v>
      </c>
      <c r="S33">
        <f t="shared" si="235"/>
        <v>14.844986137174605</v>
      </c>
      <c r="T33">
        <f t="shared" si="236"/>
        <v>1.2808668771647507</v>
      </c>
    </row>
    <row r="34">
      <c r="A34">
        <v>21</v>
      </c>
      <c r="B34">
        <v>21.219999999999999</v>
      </c>
      <c r="C34">
        <v>2.6829999999999998</v>
      </c>
      <c r="D34">
        <v>56.950000000000003</v>
      </c>
      <c r="E34">
        <v>1278</v>
      </c>
      <c r="G34">
        <f t="shared" si="225"/>
        <v>21.300000000000001</v>
      </c>
      <c r="H34">
        <f t="shared" si="226"/>
        <v>133.8318470429252</v>
      </c>
      <c r="I34">
        <f t="shared" si="227"/>
        <v>0.24093339999999999</v>
      </c>
      <c r="J34">
        <f t="shared" si="228"/>
        <v>32.244561936331912</v>
      </c>
      <c r="K34">
        <f t="shared" si="229"/>
        <v>56.93325999999999</v>
      </c>
      <c r="L34" s="24">
        <f t="shared" si="230"/>
        <v>56.619072759142952</v>
      </c>
      <c r="N34" s="1">
        <f t="shared" si="231"/>
        <v>109889.23592213116</v>
      </c>
      <c r="O34">
        <f t="shared" si="232"/>
        <v>4.5483781155600171</v>
      </c>
      <c r="P34">
        <f t="shared" si="233"/>
        <v>4.5470411559523871</v>
      </c>
      <c r="Q34">
        <f t="shared" si="234"/>
        <v>2.5752495146098613</v>
      </c>
      <c r="S34">
        <f t="shared" si="235"/>
        <v>16.014261685679244</v>
      </c>
      <c r="T34">
        <f t="shared" si="236"/>
        <v>1.2789976714309876</v>
      </c>
    </row>
    <row r="35">
      <c r="A35">
        <v>22</v>
      </c>
      <c r="B35">
        <v>22.355</v>
      </c>
      <c r="C35">
        <v>2.8559999999999999</v>
      </c>
      <c r="D35">
        <v>63.855000000000004</v>
      </c>
      <c r="E35">
        <v>1321</v>
      </c>
      <c r="G35">
        <f t="shared" si="225"/>
        <v>22.016666666666666</v>
      </c>
      <c r="H35">
        <f t="shared" si="226"/>
        <v>138.33479651307056</v>
      </c>
      <c r="I35">
        <f t="shared" si="227"/>
        <v>0.2564688</v>
      </c>
      <c r="J35">
        <f t="shared" si="228"/>
        <v>35.478559259951389</v>
      </c>
      <c r="K35">
        <f t="shared" si="229"/>
        <v>63.845880000000001</v>
      </c>
      <c r="L35" s="24">
        <f t="shared" si="230"/>
        <v>55.561129527760379</v>
      </c>
      <c r="N35" s="1">
        <f t="shared" si="231"/>
        <v>113586.60457991803</v>
      </c>
      <c r="O35">
        <f t="shared" si="232"/>
        <v>4.6178715736637557</v>
      </c>
      <c r="P35">
        <f t="shared" si="233"/>
        <v>4.6172120326919943</v>
      </c>
      <c r="Q35">
        <f t="shared" si="234"/>
        <v>2.5657416064689453</v>
      </c>
      <c r="S35">
        <f t="shared" si="235"/>
        <v>17.620426456454858</v>
      </c>
      <c r="T35">
        <f t="shared" si="236"/>
        <v>1.2742755688528016</v>
      </c>
    </row>
    <row r="36">
      <c r="A36">
        <v>23</v>
      </c>
      <c r="B36">
        <v>23.370000000000001</v>
      </c>
      <c r="C36">
        <v>3.0285000000000002</v>
      </c>
      <c r="D36">
        <v>70.780000000000001</v>
      </c>
      <c r="E36">
        <v>1363</v>
      </c>
      <c r="G36">
        <f t="shared" si="225"/>
        <v>22.716666666666665</v>
      </c>
      <c r="H36">
        <f t="shared" si="226"/>
        <v>142.73302622809626</v>
      </c>
      <c r="I36">
        <f t="shared" si="227"/>
        <v>0.27195930000000001</v>
      </c>
      <c r="J36">
        <f t="shared" si="228"/>
        <v>38.817573899874702</v>
      </c>
      <c r="K36">
        <f t="shared" si="229"/>
        <v>70.776045000000011</v>
      </c>
      <c r="L36" s="24">
        <f t="shared" si="230"/>
        <v>54.842574032035465</v>
      </c>
      <c r="N36" s="1">
        <f t="shared" si="231"/>
        <v>117197.98792008196</v>
      </c>
      <c r="O36">
        <f t="shared" si="232"/>
        <v>4.6599191865487537</v>
      </c>
      <c r="P36">
        <f t="shared" si="233"/>
        <v>4.6596588025365646</v>
      </c>
      <c r="Q36">
        <f t="shared" si="234"/>
        <v>2.5556196297160252</v>
      </c>
      <c r="S36">
        <f t="shared" si="235"/>
        <v>19.278748077372772</v>
      </c>
      <c r="T36">
        <f t="shared" si="236"/>
        <v>1.2692484890984639</v>
      </c>
    </row>
    <row r="37">
      <c r="A37">
        <v>24</v>
      </c>
      <c r="B37">
        <v>24.045000000000002</v>
      </c>
      <c r="C37">
        <v>3.0750000000000002</v>
      </c>
      <c r="D37">
        <v>73.939999999999998</v>
      </c>
      <c r="E37">
        <v>1392.5</v>
      </c>
      <c r="G37">
        <f t="shared" si="225"/>
        <v>23.208333333333332</v>
      </c>
      <c r="H37">
        <f t="shared" si="226"/>
        <v>145.82225900412621</v>
      </c>
      <c r="I37">
        <f t="shared" si="227"/>
        <v>0.27613500000000002</v>
      </c>
      <c r="J37">
        <f t="shared" si="228"/>
        <v>40.266629490104393</v>
      </c>
      <c r="K37">
        <f t="shared" si="229"/>
        <v>73.938375000000008</v>
      </c>
      <c r="L37" s="24">
        <f t="shared" si="230"/>
        <v>54.458519732356493</v>
      </c>
      <c r="N37" s="1">
        <f t="shared" si="231"/>
        <v>119734.55478995902</v>
      </c>
      <c r="O37">
        <f t="shared" si="232"/>
        <v>4.5650887913660094</v>
      </c>
      <c r="P37">
        <f t="shared" si="233"/>
        <v>4.5649884631365536</v>
      </c>
      <c r="Q37">
        <f t="shared" si="234"/>
        <v>2.4860797802456527</v>
      </c>
      <c r="S37">
        <f t="shared" si="235"/>
        <v>19.998421536260345</v>
      </c>
      <c r="T37">
        <f t="shared" si="236"/>
        <v>1.2347115228590033</v>
      </c>
    </row>
    <row r="38">
      <c r="L38" s="24"/>
      <c r="N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G63" s="25" t="s">
        <v>60</v>
      </c>
      <c r="H63" s="25" t="s">
        <v>23</v>
      </c>
      <c r="I63" s="25" t="s">
        <v>25</v>
      </c>
      <c r="J63" s="26" t="s">
        <v>70</v>
      </c>
      <c r="K63" s="26"/>
    </row>
    <row r="64">
      <c r="B64">
        <v>1</v>
      </c>
      <c r="C64" s="1">
        <f t="shared" ref="C64:C118" si="237">$C$5*B64/($C$3^2*$C$4)</f>
        <v>0.00019383154156330141</v>
      </c>
      <c r="D64">
        <f t="shared" ref="D64:D118" si="238">C64*60</f>
        <v>0.011629892493798085</v>
      </c>
      <c r="E64" s="1">
        <f t="shared" ref="E64:E118" si="239">2*PI()*C64</f>
        <v>0.0012178794940185048</v>
      </c>
      <c r="G64" s="11">
        <v>0.00102147195391417</v>
      </c>
      <c r="H64" s="28">
        <f t="shared" ref="H64:H118" si="240">G64*E64</f>
        <v>1.2440297463870828e-06</v>
      </c>
      <c r="I64" s="28">
        <f t="shared" ref="I64:I118" si="241">H64/(C64^3*$C$3^5*$C$4)</f>
        <v>131843601.80415781</v>
      </c>
      <c r="J64" s="26">
        <v>1</v>
      </c>
      <c r="K64" s="26"/>
    </row>
    <row r="65">
      <c r="B65">
        <v>2</v>
      </c>
      <c r="C65" s="1">
        <f t="shared" si="237"/>
        <v>0.00038766308312660283</v>
      </c>
      <c r="D65">
        <f t="shared" si="238"/>
        <v>0.02325978498759617</v>
      </c>
      <c r="E65" s="1">
        <f t="shared" si="239"/>
        <v>0.0024357589880370095</v>
      </c>
      <c r="G65" s="11">
        <v>0.0010196827930997201</v>
      </c>
      <c r="H65" s="28">
        <f t="shared" si="240"/>
        <v>2.4837015282393254e-06</v>
      </c>
      <c r="I65" s="28">
        <f t="shared" si="241"/>
        <v>32903167.733787637</v>
      </c>
      <c r="J65" s="26">
        <v>2</v>
      </c>
      <c r="K65" s="26"/>
    </row>
    <row r="66">
      <c r="B66">
        <v>3</v>
      </c>
      <c r="C66" s="1">
        <f t="shared" si="237"/>
        <v>0.00058149462468990419</v>
      </c>
      <c r="D66">
        <f t="shared" si="238"/>
        <v>0.034889677481394252</v>
      </c>
      <c r="E66" s="1">
        <f t="shared" si="239"/>
        <v>0.0036536384820555138</v>
      </c>
      <c r="G66" s="11">
        <v>0.00101785759631501</v>
      </c>
      <c r="H66" s="28">
        <f t="shared" si="240"/>
        <v>3.7188836831490472e-06</v>
      </c>
      <c r="I66" s="28">
        <f t="shared" si="241"/>
        <v>14597454.313917732</v>
      </c>
      <c r="J66" s="26">
        <v>3</v>
      </c>
      <c r="K66" s="26"/>
    </row>
    <row r="67">
      <c r="B67">
        <v>4</v>
      </c>
      <c r="C67" s="1">
        <f t="shared" si="237"/>
        <v>0.00077532616625320566</v>
      </c>
      <c r="D67">
        <f t="shared" si="238"/>
        <v>0.04651956997519234</v>
      </c>
      <c r="E67" s="1">
        <f t="shared" si="239"/>
        <v>0.004871517976074019</v>
      </c>
      <c r="G67" s="11">
        <v>0.0010159967525008801</v>
      </c>
      <c r="H67" s="28">
        <f t="shared" si="240"/>
        <v>4.9494464434408633e-06</v>
      </c>
      <c r="I67" s="28">
        <f t="shared" si="241"/>
        <v>8196056.6047452018</v>
      </c>
      <c r="J67" s="26">
        <v>4</v>
      </c>
      <c r="K67" s="26"/>
    </row>
    <row r="68">
      <c r="B68">
        <v>5</v>
      </c>
      <c r="C68" s="1">
        <f t="shared" si="237"/>
        <v>0.00096915770781650713</v>
      </c>
      <c r="D68">
        <f t="shared" si="238"/>
        <v>0.058149462468990429</v>
      </c>
      <c r="E68" s="1">
        <f t="shared" si="239"/>
        <v>0.0060893974700925238</v>
      </c>
      <c r="G68" s="11">
        <v>0.0010140998948451501</v>
      </c>
      <c r="H68" s="28">
        <f t="shared" si="240"/>
        <v>6.1752573340911513e-06</v>
      </c>
      <c r="I68" s="28">
        <f t="shared" si="241"/>
        <v>5235682.9656758914</v>
      </c>
      <c r="J68" s="26">
        <v>5</v>
      </c>
      <c r="K68" s="26"/>
    </row>
    <row r="69">
      <c r="B69">
        <v>6</v>
      </c>
      <c r="C69" s="1">
        <f t="shared" si="237"/>
        <v>0.0011629892493798084</v>
      </c>
      <c r="D69">
        <f t="shared" si="238"/>
        <v>0.069779354962788503</v>
      </c>
      <c r="E69" s="1">
        <f t="shared" si="239"/>
        <v>0.0073072769641110277</v>
      </c>
      <c r="G69" s="11">
        <v>0.00101216764118307</v>
      </c>
      <c r="H69" s="28">
        <f t="shared" si="240"/>
        <v>7.3961892882356434e-06</v>
      </c>
      <c r="I69" s="28">
        <f t="shared" si="241"/>
        <v>3628963.1657921774</v>
      </c>
      <c r="J69" s="26">
        <v>6</v>
      </c>
      <c r="K69" s="26"/>
    </row>
    <row r="70">
      <c r="B70">
        <v>7</v>
      </c>
      <c r="C70" s="1">
        <f t="shared" si="237"/>
        <v>0.00135682079094311</v>
      </c>
      <c r="D70">
        <f t="shared" si="238"/>
        <v>0.081409247456586592</v>
      </c>
      <c r="E70" s="1">
        <f t="shared" si="239"/>
        <v>0.0085251564581295333</v>
      </c>
      <c r="G70" s="11">
        <v>0.0010102001152857401</v>
      </c>
      <c r="H70" s="28">
        <f t="shared" si="240"/>
        <v>8.612114036831427e-06</v>
      </c>
      <c r="I70" s="28">
        <f t="shared" si="241"/>
        <v>2660994.3087998144</v>
      </c>
      <c r="J70" s="26">
        <v>7</v>
      </c>
      <c r="K70" s="26"/>
    </row>
    <row r="71">
      <c r="B71">
        <v>8</v>
      </c>
      <c r="C71" s="1">
        <f t="shared" si="237"/>
        <v>0.0015506523325064113</v>
      </c>
      <c r="D71">
        <f t="shared" si="238"/>
        <v>0.093039139950384681</v>
      </c>
      <c r="E71" s="1">
        <f t="shared" si="239"/>
        <v>0.0097430359521480381</v>
      </c>
      <c r="G71" s="11">
        <v>0.0010081969057010201</v>
      </c>
      <c r="H71" s="28">
        <f t="shared" si="240"/>
        <v>9.8228986990894442e-06</v>
      </c>
      <c r="I71" s="28">
        <f t="shared" si="241"/>
        <v>2033283.7894202233</v>
      </c>
      <c r="J71" s="26">
        <v>8</v>
      </c>
      <c r="K71" s="26"/>
    </row>
    <row r="72">
      <c r="B72">
        <v>9</v>
      </c>
      <c r="C72" s="1">
        <f t="shared" si="237"/>
        <v>0.0017444838740697127</v>
      </c>
      <c r="D72">
        <f t="shared" si="238"/>
        <v>0.10466903244418276</v>
      </c>
      <c r="E72" s="1">
        <f t="shared" si="239"/>
        <v>0.010960915446166543</v>
      </c>
      <c r="G72" s="11">
        <v>0.00100615931443113</v>
      </c>
      <c r="H72" s="28">
        <f t="shared" si="240"/>
        <v>1.1028427170852512e-05</v>
      </c>
      <c r="I72" s="28">
        <f t="shared" si="241"/>
        <v>1603298.3480972901</v>
      </c>
      <c r="J72" s="26">
        <v>9</v>
      </c>
      <c r="K72" s="26"/>
    </row>
    <row r="73">
      <c r="B73">
        <v>10</v>
      </c>
      <c r="C73" s="1">
        <f t="shared" si="237"/>
        <v>0.0019383154156330143</v>
      </c>
      <c r="D73">
        <f t="shared" si="238"/>
        <v>0.11629892493798086</v>
      </c>
      <c r="E73" s="1">
        <f t="shared" si="239"/>
        <v>0.012178794940185048</v>
      </c>
      <c r="G73" s="11">
        <v>0.0010040862505313101</v>
      </c>
      <c r="H73" s="28">
        <f t="shared" si="240"/>
        <v>1.2228560547480095e-05</v>
      </c>
      <c r="I73" s="28">
        <f t="shared" si="241"/>
        <v>1295995.9133954193</v>
      </c>
      <c r="J73" s="26">
        <v>10</v>
      </c>
      <c r="K73" s="26"/>
    </row>
    <row r="74">
      <c r="B74">
        <v>20</v>
      </c>
      <c r="C74" s="1">
        <f t="shared" si="237"/>
        <v>0.0038766308312660285</v>
      </c>
      <c r="D74">
        <f t="shared" si="238"/>
        <v>0.23259784987596172</v>
      </c>
      <c r="E74" s="1">
        <f t="shared" si="239"/>
        <v>0.024357589880370095</v>
      </c>
      <c r="G74" s="11">
        <v>0.00098147163208668099</v>
      </c>
      <c r="H74" s="28">
        <f t="shared" si="240"/>
        <v>2.3906283493584864e-05</v>
      </c>
      <c r="I74" s="28">
        <f t="shared" si="241"/>
        <v>316701.68365138053</v>
      </c>
      <c r="J74" s="26">
        <v>11</v>
      </c>
      <c r="K74" s="26"/>
    </row>
    <row r="75">
      <c r="B75">
        <v>30</v>
      </c>
      <c r="C75" s="1">
        <f t="shared" si="237"/>
        <v>0.0058149462468990417</v>
      </c>
      <c r="D75">
        <f t="shared" si="238"/>
        <v>0.34889677481394249</v>
      </c>
      <c r="E75" s="1">
        <f t="shared" si="239"/>
        <v>0.036536384820555136</v>
      </c>
      <c r="G75" s="11">
        <v>0.00095555630117001296</v>
      </c>
      <c r="H75" s="28">
        <f t="shared" si="240"/>
        <v>3.4912572737253871e-05</v>
      </c>
      <c r="I75" s="28">
        <f t="shared" si="241"/>
        <v>137039.69495540898</v>
      </c>
      <c r="J75" s="26">
        <v>12</v>
      </c>
      <c r="K75" s="26"/>
    </row>
    <row r="76">
      <c r="B76">
        <v>40</v>
      </c>
      <c r="C76" s="1">
        <f t="shared" si="237"/>
        <v>0.007753261662532057</v>
      </c>
      <c r="D76">
        <f t="shared" si="238"/>
        <v>0.46519569975192343</v>
      </c>
      <c r="E76" s="1">
        <f t="shared" si="239"/>
        <v>0.04871517976074019</v>
      </c>
      <c r="G76" s="11">
        <v>0.00092655070364016203</v>
      </c>
      <c r="H76" s="28">
        <f t="shared" si="240"/>
        <v>4.5137084085270801e-05</v>
      </c>
      <c r="I76" s="28">
        <f t="shared" si="241"/>
        <v>74744.943775739899</v>
      </c>
      <c r="J76" s="26">
        <v>13</v>
      </c>
      <c r="K76" s="26"/>
    </row>
    <row r="77">
      <c r="B77">
        <v>50</v>
      </c>
      <c r="C77" s="1">
        <f t="shared" si="237"/>
        <v>0.0096915770781650697</v>
      </c>
      <c r="D77">
        <f t="shared" si="238"/>
        <v>0.5814946246899042</v>
      </c>
      <c r="E77" s="1">
        <f t="shared" si="239"/>
        <v>0.060893974700925231</v>
      </c>
      <c r="G77" s="11">
        <v>0.00089467879576231096</v>
      </c>
      <c r="H77" s="28">
        <f t="shared" si="240"/>
        <v>5.4480547954604414e-05</v>
      </c>
      <c r="I77" s="28">
        <f t="shared" si="241"/>
        <v>46191.253490263145</v>
      </c>
      <c r="J77" s="26">
        <v>14</v>
      </c>
      <c r="K77" s="26"/>
    </row>
    <row r="78">
      <c r="B78">
        <v>60</v>
      </c>
      <c r="C78" s="1">
        <f t="shared" si="237"/>
        <v>0.011629892493798083</v>
      </c>
      <c r="D78">
        <f t="shared" si="238"/>
        <v>0.69779354962788498</v>
      </c>
      <c r="E78" s="1">
        <f t="shared" si="239"/>
        <v>0.073072769641110272</v>
      </c>
      <c r="G78" s="11">
        <v>0.00086021548882113201</v>
      </c>
      <c r="H78" s="28">
        <f t="shared" si="240"/>
        <v>6.2858328256341651e-05</v>
      </c>
      <c r="I78" s="28">
        <f t="shared" si="241"/>
        <v>30841.633308164448</v>
      </c>
      <c r="J78" s="26">
        <v>15</v>
      </c>
      <c r="K78" s="26"/>
    </row>
    <row r="79">
      <c r="B79">
        <v>70</v>
      </c>
      <c r="C79" s="1">
        <f t="shared" si="237"/>
        <v>0.013568207909431099</v>
      </c>
      <c r="D79">
        <f t="shared" si="238"/>
        <v>0.81409247456586598</v>
      </c>
      <c r="E79" s="1">
        <f t="shared" si="239"/>
        <v>0.085251564581295333</v>
      </c>
      <c r="G79" s="11">
        <v>0.00082344575021501198</v>
      </c>
      <c r="H79" s="28">
        <f t="shared" si="240"/>
        <v>7.0200038553648283e-05</v>
      </c>
      <c r="I79" s="28">
        <f t="shared" si="241"/>
        <v>21690.597949573126</v>
      </c>
      <c r="J79" s="26">
        <v>16</v>
      </c>
      <c r="K79" s="26"/>
    </row>
    <row r="80">
      <c r="B80">
        <v>80</v>
      </c>
      <c r="C80" s="1">
        <f t="shared" si="237"/>
        <v>0.015506523325064114</v>
      </c>
      <c r="D80">
        <f t="shared" si="238"/>
        <v>0.93039139950384686</v>
      </c>
      <c r="E80" s="1">
        <f t="shared" si="239"/>
        <v>0.097430359521480381</v>
      </c>
      <c r="G80" s="11">
        <v>0.00078466156684277701</v>
      </c>
      <c r="H80" s="28">
        <f t="shared" si="240"/>
        <v>7.6449858560179873e-05</v>
      </c>
      <c r="I80" s="28">
        <f t="shared" si="241"/>
        <v>15824.683006075573</v>
      </c>
      <c r="J80" s="26">
        <v>17</v>
      </c>
      <c r="K80" s="26"/>
    </row>
    <row r="81">
      <c r="B81">
        <v>90</v>
      </c>
      <c r="C81" s="1">
        <f t="shared" si="237"/>
        <v>0.017444838740697126</v>
      </c>
      <c r="D81">
        <f t="shared" si="238"/>
        <v>1.0466903244418275</v>
      </c>
      <c r="E81" s="1">
        <f t="shared" si="239"/>
        <v>0.10960915446166541</v>
      </c>
      <c r="G81" s="11">
        <v>0.00074417510031780595</v>
      </c>
      <c r="H81" s="28">
        <f t="shared" si="240"/>
        <v>8.1568403517259742e-05</v>
      </c>
      <c r="I81" s="28">
        <f t="shared" si="241"/>
        <v>11858.30804249183</v>
      </c>
      <c r="J81" s="26">
        <v>18</v>
      </c>
      <c r="K81" s="26"/>
    </row>
    <row r="82">
      <c r="B82">
        <v>100</v>
      </c>
      <c r="C82" s="1">
        <f t="shared" si="237"/>
        <v>0.019383154156330139</v>
      </c>
      <c r="D82">
        <f t="shared" si="238"/>
        <v>1.1629892493798084</v>
      </c>
      <c r="E82" s="1">
        <f t="shared" si="239"/>
        <v>0.12178794940185046</v>
      </c>
      <c r="G82" s="11">
        <v>0.000702322858900473</v>
      </c>
      <c r="H82" s="28">
        <f t="shared" si="240"/>
        <v>8.553446080353377e-05</v>
      </c>
      <c r="I82" s="28">
        <f t="shared" si="241"/>
        <v>9065.0335520237095</v>
      </c>
      <c r="J82" s="26">
        <v>19</v>
      </c>
      <c r="K82" s="26"/>
    </row>
    <row r="83">
      <c r="B83">
        <v>200</v>
      </c>
      <c r="C83" s="1">
        <f t="shared" si="237"/>
        <v>0.038766308312660279</v>
      </c>
      <c r="D83">
        <f t="shared" si="238"/>
        <v>2.3259784987596168</v>
      </c>
      <c r="E83" s="1">
        <f t="shared" si="239"/>
        <v>0.24357589880370092</v>
      </c>
      <c r="G83" s="11">
        <v>0.00028390898782080902</v>
      </c>
      <c r="H83" s="28">
        <f t="shared" si="240"/>
        <v>6.915338688690254e-05</v>
      </c>
      <c r="I83" s="28">
        <f t="shared" si="241"/>
        <v>916.11872933550592</v>
      </c>
      <c r="J83" s="26">
        <v>20</v>
      </c>
      <c r="K83" s="26"/>
    </row>
    <row r="84">
      <c r="B84">
        <v>300</v>
      </c>
      <c r="C84" s="1">
        <f t="shared" si="237"/>
        <v>0.058149462468990429</v>
      </c>
      <c r="D84">
        <f t="shared" si="238"/>
        <v>3.4889677481394257</v>
      </c>
      <c r="E84" s="1">
        <f t="shared" si="239"/>
        <v>0.36536384820555146</v>
      </c>
      <c r="G84" s="11">
        <v>5.9015234428611001e-05</v>
      </c>
      <c r="H84" s="28">
        <f t="shared" si="240"/>
        <v>2.1562033153590063e-05</v>
      </c>
      <c r="I84" s="28">
        <f t="shared" si="241"/>
        <v>84.635826417724388</v>
      </c>
      <c r="J84" s="26">
        <v>21</v>
      </c>
      <c r="K84" s="26"/>
    </row>
    <row r="85">
      <c r="B85">
        <v>400</v>
      </c>
      <c r="C85" s="1">
        <f t="shared" si="237"/>
        <v>0.077532616625320558</v>
      </c>
      <c r="D85">
        <f t="shared" si="238"/>
        <v>4.6519569975192336</v>
      </c>
      <c r="E85" s="1">
        <f t="shared" si="239"/>
        <v>0.48715179760740185</v>
      </c>
      <c r="G85" s="11">
        <v>0.00011224092041022201</v>
      </c>
      <c r="H85" s="28">
        <f t="shared" si="240"/>
        <v>5.4678366142948968e-05</v>
      </c>
      <c r="I85" s="28">
        <f t="shared" si="241"/>
        <v>90.544869832158611</v>
      </c>
      <c r="J85" s="26">
        <v>22</v>
      </c>
      <c r="K85" s="26"/>
    </row>
    <row r="86">
      <c r="B86">
        <v>500</v>
      </c>
      <c r="C86" s="1">
        <f t="shared" si="237"/>
        <v>0.096915770781650715</v>
      </c>
      <c r="D86">
        <f t="shared" si="238"/>
        <v>5.8149462468990425</v>
      </c>
      <c r="E86" s="1">
        <f t="shared" si="239"/>
        <v>0.60893974700925246</v>
      </c>
      <c r="G86" s="11">
        <v>0.00028572553502965699</v>
      </c>
      <c r="H86" s="28">
        <f t="shared" si="240"/>
        <v>0.00017398963501504263</v>
      </c>
      <c r="I86" s="28">
        <f t="shared" si="241"/>
        <v>147.51685945513634</v>
      </c>
      <c r="J86" s="26">
        <v>23</v>
      </c>
      <c r="K86" s="26"/>
    </row>
    <row r="87">
      <c r="B87">
        <v>600</v>
      </c>
      <c r="C87" s="1">
        <f t="shared" si="237"/>
        <v>0.11629892493798086</v>
      </c>
      <c r="D87">
        <f t="shared" si="238"/>
        <v>6.9779354962788513</v>
      </c>
      <c r="E87" s="1">
        <f t="shared" si="239"/>
        <v>0.73072769641110291</v>
      </c>
      <c r="G87" s="11">
        <v>0.00037139930346361601</v>
      </c>
      <c r="H87" s="28">
        <f t="shared" si="240"/>
        <v>0.00027139175746865627</v>
      </c>
      <c r="I87" s="28">
        <f t="shared" si="241"/>
        <v>133.15920577098936</v>
      </c>
      <c r="J87" s="26">
        <v>24</v>
      </c>
      <c r="K87" s="26"/>
    </row>
    <row r="88">
      <c r="B88">
        <v>700</v>
      </c>
      <c r="C88" s="1">
        <f t="shared" si="237"/>
        <v>0.13568207909431099</v>
      </c>
      <c r="D88">
        <f t="shared" si="238"/>
        <v>8.1409247456586584</v>
      </c>
      <c r="E88" s="1">
        <f t="shared" si="239"/>
        <v>0.85251564581295325</v>
      </c>
      <c r="G88" s="11">
        <v>0.00031529124272536898</v>
      </c>
      <c r="H88" s="28">
        <f t="shared" si="240"/>
        <v>0.00026879071741118653</v>
      </c>
      <c r="I88" s="28">
        <f t="shared" si="241"/>
        <v>83.051683504244693</v>
      </c>
      <c r="J88" s="26">
        <v>25</v>
      </c>
      <c r="K88" s="26"/>
    </row>
    <row r="89">
      <c r="B89">
        <v>800</v>
      </c>
      <c r="C89" s="1">
        <f t="shared" si="237"/>
        <v>0.15506523325064112</v>
      </c>
      <c r="D89">
        <f t="shared" si="238"/>
        <v>9.3039139950384673</v>
      </c>
      <c r="E89" s="1">
        <f t="shared" si="239"/>
        <v>0.9743035952148037</v>
      </c>
      <c r="G89" s="11">
        <v>0.000226926415289052</v>
      </c>
      <c r="H89" s="28">
        <f t="shared" si="240"/>
        <v>0.00022109522226533096</v>
      </c>
      <c r="I89" s="28">
        <f t="shared" si="241"/>
        <v>45.765445121818338</v>
      </c>
      <c r="J89" s="26">
        <v>26</v>
      </c>
      <c r="K89" s="26"/>
    </row>
    <row r="90">
      <c r="B90">
        <v>900</v>
      </c>
      <c r="C90" s="1">
        <f t="shared" si="237"/>
        <v>0.17444838740697127</v>
      </c>
      <c r="D90">
        <f t="shared" si="238"/>
        <v>10.466903244418276</v>
      </c>
      <c r="E90" s="1">
        <f t="shared" si="239"/>
        <v>1.0960915446166544</v>
      </c>
      <c r="G90" s="11">
        <v>0.00022215775811464499</v>
      </c>
      <c r="H90" s="28">
        <f t="shared" si="240"/>
        <v>0.0002435052402404543</v>
      </c>
      <c r="I90" s="28">
        <f t="shared" si="241"/>
        <v>35.400474009783458</v>
      </c>
      <c r="J90" s="26">
        <v>27</v>
      </c>
      <c r="K90" s="26"/>
    </row>
    <row r="91">
      <c r="B91">
        <v>1000</v>
      </c>
      <c r="C91" s="1">
        <f t="shared" si="237"/>
        <v>0.19383154156330143</v>
      </c>
      <c r="D91">
        <f t="shared" si="238"/>
        <v>11.629892493798085</v>
      </c>
      <c r="E91" s="1">
        <f t="shared" si="239"/>
        <v>1.2178794940185049</v>
      </c>
      <c r="G91" s="11">
        <v>0.00029497610319632298</v>
      </c>
      <c r="H91" s="28">
        <f t="shared" si="240"/>
        <v>0.00035924534730828815</v>
      </c>
      <c r="I91" s="28">
        <f t="shared" si="241"/>
        <v>38.073205771860067</v>
      </c>
      <c r="J91" s="26">
        <v>28</v>
      </c>
      <c r="K91" s="26"/>
    </row>
    <row r="92">
      <c r="B92">
        <v>2000</v>
      </c>
      <c r="C92" s="1">
        <f t="shared" si="237"/>
        <v>0.38766308312660286</v>
      </c>
      <c r="D92">
        <f t="shared" si="238"/>
        <v>23.25978498759617</v>
      </c>
      <c r="E92" s="1">
        <f t="shared" si="239"/>
        <v>2.4357589880370099</v>
      </c>
      <c r="G92" s="11">
        <v>0.00033040077901949302</v>
      </c>
      <c r="H92" s="28">
        <f t="shared" si="240"/>
        <v>0.00080477666715116005</v>
      </c>
      <c r="I92" s="28">
        <f t="shared" si="241"/>
        <v>10.66138638900159</v>
      </c>
      <c r="J92" s="26">
        <v>29</v>
      </c>
      <c r="K92" s="26"/>
    </row>
    <row r="93">
      <c r="B93">
        <v>3000</v>
      </c>
      <c r="C93" s="1">
        <f t="shared" si="237"/>
        <v>0.58149462468990432</v>
      </c>
      <c r="D93">
        <f t="shared" si="238"/>
        <v>34.889677481394259</v>
      </c>
      <c r="E93" s="1">
        <f t="shared" si="239"/>
        <v>3.6536384820555146</v>
      </c>
      <c r="G93" s="11">
        <v>0.00039044148575230199</v>
      </c>
      <c r="H93" s="1">
        <f t="shared" si="240"/>
        <v>0.0014265320373355404</v>
      </c>
      <c r="I93" s="1">
        <f t="shared" si="241"/>
        <v>5.5994588743664506</v>
      </c>
      <c r="J93" s="26">
        <v>30</v>
      </c>
    </row>
    <row r="94">
      <c r="B94">
        <v>4000</v>
      </c>
      <c r="C94" s="1">
        <f t="shared" si="237"/>
        <v>0.77532616625320572</v>
      </c>
      <c r="D94">
        <f t="shared" si="238"/>
        <v>46.51956997519234</v>
      </c>
      <c r="E94" s="1">
        <f t="shared" si="239"/>
        <v>4.8715179760740197</v>
      </c>
      <c r="G94" s="11">
        <v>0.00046296790750095801</v>
      </c>
      <c r="H94" s="1">
        <f t="shared" si="240"/>
        <v>0.0022553564837362911</v>
      </c>
      <c r="I94" s="1">
        <f t="shared" si="241"/>
        <v>3.7347670321958089</v>
      </c>
      <c r="J94" s="26">
        <v>31</v>
      </c>
    </row>
    <row r="95">
      <c r="B95">
        <v>5000</v>
      </c>
      <c r="C95" s="1">
        <f t="shared" si="237"/>
        <v>0.96915770781650712</v>
      </c>
      <c r="D95">
        <f t="shared" si="238"/>
        <v>58.149462468990428</v>
      </c>
      <c r="E95" s="1">
        <f t="shared" si="239"/>
        <v>6.089397470092524</v>
      </c>
      <c r="G95" s="11">
        <v>0.00056189779958568098</v>
      </c>
      <c r="H95" s="1">
        <f t="shared" si="240"/>
        <v>0.003421619039247602</v>
      </c>
      <c r="I95" s="1">
        <f t="shared" si="241"/>
        <v>2.9010147350333155</v>
      </c>
      <c r="J95" s="26">
        <v>32</v>
      </c>
    </row>
    <row r="96">
      <c r="B96">
        <v>6000</v>
      </c>
      <c r="C96" s="1">
        <f t="shared" si="237"/>
        <v>1.1629892493798086</v>
      </c>
      <c r="D96">
        <f t="shared" si="238"/>
        <v>69.779354962788517</v>
      </c>
      <c r="E96" s="1">
        <f t="shared" si="239"/>
        <v>7.3072769641110291</v>
      </c>
      <c r="G96" s="11">
        <v>0.00068259128419766396</v>
      </c>
      <c r="H96" s="1">
        <f t="shared" si="240"/>
        <v>0.004987883566920555</v>
      </c>
      <c r="I96" s="1">
        <f t="shared" si="241"/>
        <v>2.4473205098206363</v>
      </c>
      <c r="J96" s="26">
        <v>33</v>
      </c>
    </row>
    <row r="97">
      <c r="B97">
        <v>7000</v>
      </c>
      <c r="C97" s="1">
        <f t="shared" si="237"/>
        <v>1.35682079094311</v>
      </c>
      <c r="D97">
        <f t="shared" si="238"/>
        <v>81.409247456586598</v>
      </c>
      <c r="E97" s="1">
        <f t="shared" si="239"/>
        <v>8.5251564581295334</v>
      </c>
      <c r="G97" s="11">
        <v>0.00084929210326695995</v>
      </c>
      <c r="H97" s="1">
        <f t="shared" si="240"/>
        <v>0.0072403480590047383</v>
      </c>
      <c r="I97" s="1">
        <f t="shared" si="241"/>
        <v>2.2371423434878173</v>
      </c>
      <c r="J97" s="26">
        <v>34</v>
      </c>
    </row>
    <row r="98">
      <c r="B98">
        <v>8000</v>
      </c>
      <c r="C98" s="1">
        <f t="shared" si="237"/>
        <v>1.5506523325064114</v>
      </c>
      <c r="D98">
        <f t="shared" si="238"/>
        <v>93.03913995038468</v>
      </c>
      <c r="E98" s="1">
        <f t="shared" si="239"/>
        <v>9.7430359521480394</v>
      </c>
      <c r="G98" s="11">
        <v>0.00100371545199334</v>
      </c>
      <c r="H98" s="1">
        <f t="shared" si="240"/>
        <v>0.0097792357344976301</v>
      </c>
      <c r="I98" s="1">
        <f t="shared" si="241"/>
        <v>2.0242458057432868</v>
      </c>
      <c r="J98" s="26">
        <v>35</v>
      </c>
    </row>
    <row r="99">
      <c r="B99">
        <v>9000</v>
      </c>
      <c r="C99" s="1">
        <f t="shared" si="237"/>
        <v>1.7444838740697128</v>
      </c>
      <c r="D99">
        <f t="shared" si="238"/>
        <v>104.66903244418278</v>
      </c>
      <c r="E99" s="1">
        <f t="shared" si="239"/>
        <v>10.960915446166544</v>
      </c>
      <c r="G99" s="11">
        <v>0.00120916410391794</v>
      </c>
      <c r="H99" s="1">
        <f t="shared" si="240"/>
        <v>0.013253545503584277</v>
      </c>
      <c r="I99" s="1">
        <f t="shared" si="241"/>
        <v>1.9267831471462966</v>
      </c>
      <c r="J99" s="26">
        <v>36</v>
      </c>
    </row>
    <row r="100">
      <c r="B100">
        <v>10000</v>
      </c>
      <c r="C100" s="1">
        <f t="shared" si="237"/>
        <v>1.9383154156330142</v>
      </c>
      <c r="D100">
        <f t="shared" si="238"/>
        <v>116.29892493798086</v>
      </c>
      <c r="E100" s="1">
        <f t="shared" si="239"/>
        <v>12.178794940185048</v>
      </c>
      <c r="G100" s="11">
        <v>0.0013804500823576501</v>
      </c>
      <c r="H100" s="1">
        <f t="shared" si="240"/>
        <v>0.016812218478195383</v>
      </c>
      <c r="I100" s="1">
        <f t="shared" si="241"/>
        <v>1.7817768786647648</v>
      </c>
      <c r="J100" s="26">
        <v>37</v>
      </c>
    </row>
    <row r="101">
      <c r="B101">
        <v>20000</v>
      </c>
      <c r="C101" s="1">
        <f t="shared" si="237"/>
        <v>3.8766308312660285</v>
      </c>
      <c r="D101">
        <f t="shared" si="238"/>
        <v>232.59784987596171</v>
      </c>
      <c r="E101" s="1">
        <f t="shared" si="239"/>
        <v>24.357589880370096</v>
      </c>
      <c r="G101" s="11">
        <v>0.0047705776152856096</v>
      </c>
      <c r="H101" s="1">
        <f t="shared" si="240"/>
        <v>0.11619977304560086</v>
      </c>
      <c r="I101" s="1">
        <f t="shared" si="241"/>
        <v>1.5393720137772724</v>
      </c>
      <c r="J101" s="26">
        <v>38</v>
      </c>
    </row>
    <row r="102">
      <c r="B102">
        <v>30000</v>
      </c>
      <c r="C102" s="1">
        <f t="shared" si="237"/>
        <v>5.8149462468990425</v>
      </c>
      <c r="D102">
        <f t="shared" si="238"/>
        <v>348.89677481394256</v>
      </c>
      <c r="E102" s="1">
        <f t="shared" si="239"/>
        <v>36.536384820555142</v>
      </c>
      <c r="G102" s="11">
        <v>0.0099967762708181099</v>
      </c>
      <c r="H102" s="1">
        <f t="shared" si="240"/>
        <v>0.36524606479560462</v>
      </c>
      <c r="I102" s="1">
        <f t="shared" si="241"/>
        <v>1.4336728971521282</v>
      </c>
      <c r="J102" s="26">
        <v>39</v>
      </c>
    </row>
    <row r="103">
      <c r="B103">
        <v>40000</v>
      </c>
      <c r="C103" s="1">
        <f t="shared" si="237"/>
        <v>7.753261662532057</v>
      </c>
      <c r="D103">
        <f t="shared" si="238"/>
        <v>465.19569975192343</v>
      </c>
      <c r="E103" s="1">
        <f t="shared" si="239"/>
        <v>48.715179760740192</v>
      </c>
      <c r="G103" s="11">
        <v>0.017282556392420701</v>
      </c>
      <c r="H103" s="1">
        <f t="shared" si="240"/>
        <v>0.84192284138190399</v>
      </c>
      <c r="I103" s="1">
        <f t="shared" si="241"/>
        <v>1.3941856616993304</v>
      </c>
      <c r="J103" s="26">
        <v>40</v>
      </c>
    </row>
    <row r="104">
      <c r="B104">
        <v>50000</v>
      </c>
      <c r="C104" s="1">
        <f t="shared" si="237"/>
        <v>9.6915770781650714</v>
      </c>
      <c r="D104">
        <f t="shared" si="238"/>
        <v>581.4946246899043</v>
      </c>
      <c r="E104" s="1">
        <f t="shared" si="239"/>
        <v>60.893974700925241</v>
      </c>
      <c r="G104" s="11">
        <v>0.027630889611782901</v>
      </c>
      <c r="H104" s="1">
        <f t="shared" si="240"/>
        <v>1.6825546929839661</v>
      </c>
      <c r="I104" s="1">
        <f t="shared" si="241"/>
        <v>1.4265515537694917</v>
      </c>
      <c r="J104" s="26">
        <v>41</v>
      </c>
    </row>
    <row r="105">
      <c r="B105">
        <v>60000</v>
      </c>
      <c r="C105" s="1">
        <f t="shared" si="237"/>
        <v>11.629892493798085</v>
      </c>
      <c r="D105">
        <f t="shared" si="238"/>
        <v>697.79354962788511</v>
      </c>
      <c r="E105" s="1">
        <f t="shared" si="239"/>
        <v>73.072769641110284</v>
      </c>
      <c r="G105" s="11">
        <v>0.038922234027354202</v>
      </c>
      <c r="H105" s="1">
        <f t="shared" si="240"/>
        <v>2.8441554409982377</v>
      </c>
      <c r="I105" s="1">
        <f t="shared" si="241"/>
        <v>1.3954936699074334</v>
      </c>
      <c r="J105" s="26">
        <v>42</v>
      </c>
    </row>
    <row r="106">
      <c r="B106">
        <v>70000</v>
      </c>
      <c r="C106" s="1">
        <f t="shared" si="237"/>
        <v>13.568207909431099</v>
      </c>
      <c r="D106">
        <f t="shared" si="238"/>
        <v>814.09247456586593</v>
      </c>
      <c r="E106" s="1">
        <f t="shared" si="239"/>
        <v>85.251564581295327</v>
      </c>
      <c r="G106" s="11">
        <v>0.052786040090678901</v>
      </c>
      <c r="H106" s="1">
        <f t="shared" si="240"/>
        <v>4.5000925057813568</v>
      </c>
      <c r="I106" s="1">
        <f t="shared" si="241"/>
        <v>1.3904507645561361</v>
      </c>
      <c r="J106" s="26">
        <v>43</v>
      </c>
    </row>
    <row r="107">
      <c r="B107">
        <v>80000</v>
      </c>
      <c r="C107" s="1">
        <f t="shared" si="237"/>
        <v>15.506523325064114</v>
      </c>
      <c r="D107">
        <f t="shared" si="238"/>
        <v>930.39139950384686</v>
      </c>
      <c r="E107" s="1">
        <f t="shared" si="239"/>
        <v>97.430359521480383</v>
      </c>
      <c r="G107" s="11">
        <v>0.068252906634860194</v>
      </c>
      <c r="H107" s="1">
        <f t="shared" si="240"/>
        <v>6.6499052318204628</v>
      </c>
      <c r="I107" s="1">
        <f t="shared" si="241"/>
        <v>1.3764923087616334</v>
      </c>
      <c r="J107" s="26">
        <v>44</v>
      </c>
    </row>
    <row r="108">
      <c r="B108">
        <v>90000</v>
      </c>
      <c r="C108" s="1">
        <f t="shared" si="237"/>
        <v>17.444838740697126</v>
      </c>
      <c r="D108">
        <f t="shared" si="238"/>
        <v>1046.6903244418274</v>
      </c>
      <c r="E108" s="1">
        <f t="shared" si="239"/>
        <v>109.60915446166541</v>
      </c>
      <c r="G108" s="11">
        <v>0.083801848187474798</v>
      </c>
      <c r="H108" s="1">
        <f t="shared" si="240"/>
        <v>9.1854497221539599</v>
      </c>
      <c r="I108" s="1">
        <f t="shared" si="241"/>
        <v>1.3353686920092109</v>
      </c>
      <c r="J108" s="26">
        <v>45</v>
      </c>
    </row>
    <row r="109">
      <c r="B109">
        <v>100000</v>
      </c>
      <c r="C109" s="1">
        <f t="shared" si="237"/>
        <v>19.383154156330143</v>
      </c>
      <c r="D109">
        <f t="shared" si="238"/>
        <v>1162.9892493798086</v>
      </c>
      <c r="E109" s="1">
        <f t="shared" si="239"/>
        <v>121.78794940185048</v>
      </c>
      <c r="G109" s="11">
        <v>0.10586350881185699</v>
      </c>
      <c r="H109" s="1">
        <f t="shared" si="240"/>
        <v>12.892899654680793</v>
      </c>
      <c r="I109" s="1">
        <f t="shared" si="241"/>
        <v>1.3664032818422547</v>
      </c>
      <c r="J109" s="26">
        <v>46</v>
      </c>
    </row>
    <row r="110">
      <c r="B110">
        <v>200000</v>
      </c>
      <c r="C110" s="1">
        <f t="shared" si="237"/>
        <v>38.766308312660286</v>
      </c>
      <c r="D110">
        <f t="shared" si="238"/>
        <v>2325.9784987596172</v>
      </c>
      <c r="E110" s="1">
        <f t="shared" si="239"/>
        <v>243.57589880370097</v>
      </c>
      <c r="G110" s="11">
        <v>0.41558292293826798</v>
      </c>
      <c r="H110" s="1">
        <f t="shared" si="240"/>
        <v>101.22598398215781</v>
      </c>
      <c r="I110" s="1">
        <f t="shared" si="241"/>
        <v>1.3410047431680372</v>
      </c>
      <c r="J110" s="26">
        <v>47</v>
      </c>
    </row>
    <row r="111">
      <c r="B111">
        <v>300000</v>
      </c>
      <c r="C111" s="1">
        <f t="shared" si="237"/>
        <v>58.149462468990414</v>
      </c>
      <c r="D111">
        <f t="shared" si="238"/>
        <v>3488.9677481394247</v>
      </c>
      <c r="E111" s="1">
        <f t="shared" si="239"/>
        <v>365.36384820555134</v>
      </c>
      <c r="G111" s="11">
        <v>0.95637070786987999</v>
      </c>
      <c r="H111" s="1">
        <f t="shared" si="240"/>
        <v>349.42328213840653</v>
      </c>
      <c r="I111" s="1">
        <f t="shared" si="241"/>
        <v>1.3715649188886312</v>
      </c>
      <c r="J111" s="26">
        <v>48</v>
      </c>
    </row>
    <row r="112">
      <c r="B112">
        <v>400000</v>
      </c>
      <c r="C112" s="1">
        <f t="shared" si="237"/>
        <v>77.532616625320571</v>
      </c>
      <c r="D112">
        <f t="shared" si="238"/>
        <v>4651.9569975192344</v>
      </c>
      <c r="E112" s="1">
        <f t="shared" si="239"/>
        <v>487.15179760740193</v>
      </c>
      <c r="G112" s="12">
        <v>1.6926185899999999</v>
      </c>
      <c r="H112" s="1">
        <f t="shared" si="240"/>
        <v>824.56218878220602</v>
      </c>
      <c r="I112" s="1">
        <f t="shared" si="241"/>
        <v>1.3654372161855892</v>
      </c>
      <c r="J112" s="26">
        <v>49</v>
      </c>
    </row>
    <row r="113">
      <c r="B113">
        <v>500000</v>
      </c>
      <c r="C113" s="1">
        <f t="shared" si="237"/>
        <v>96.915770781650707</v>
      </c>
      <c r="D113">
        <f t="shared" si="238"/>
        <v>5814.9462468990423</v>
      </c>
      <c r="E113" s="1">
        <f t="shared" si="239"/>
        <v>608.93974700925241</v>
      </c>
      <c r="G113" s="12"/>
      <c r="H113" s="1">
        <f t="shared" si="240"/>
        <v>0</v>
      </c>
      <c r="I113" s="1">
        <f t="shared" si="241"/>
        <v>0</v>
      </c>
      <c r="J113" s="26">
        <v>50</v>
      </c>
    </row>
    <row r="114">
      <c r="B114">
        <v>600000</v>
      </c>
      <c r="C114" s="1">
        <f t="shared" si="237"/>
        <v>116.29892493798083</v>
      </c>
      <c r="D114">
        <f t="shared" si="238"/>
        <v>6977.9354962788493</v>
      </c>
      <c r="E114" s="1">
        <f t="shared" si="239"/>
        <v>730.72769641110267</v>
      </c>
      <c r="G114" s="12"/>
      <c r="H114" s="1">
        <f t="shared" si="240"/>
        <v>0</v>
      </c>
      <c r="I114" s="1">
        <f t="shared" si="241"/>
        <v>0</v>
      </c>
      <c r="J114" s="26">
        <v>51</v>
      </c>
    </row>
    <row r="115">
      <c r="B115">
        <v>700000</v>
      </c>
      <c r="C115" s="1">
        <f t="shared" si="237"/>
        <v>135.68207909431101</v>
      </c>
      <c r="D115">
        <f t="shared" si="238"/>
        <v>8140.92474565866</v>
      </c>
      <c r="E115" s="1">
        <f t="shared" si="239"/>
        <v>852.51564581295338</v>
      </c>
      <c r="G115" s="12"/>
      <c r="H115" s="1">
        <f t="shared" si="240"/>
        <v>0</v>
      </c>
      <c r="I115" s="1">
        <f t="shared" si="241"/>
        <v>0</v>
      </c>
      <c r="J115" s="26">
        <v>52</v>
      </c>
    </row>
    <row r="116">
      <c r="B116">
        <v>800000</v>
      </c>
      <c r="C116" s="1">
        <f t="shared" si="237"/>
        <v>155.06523325064114</v>
      </c>
      <c r="D116">
        <f t="shared" si="238"/>
        <v>9303.9139950384688</v>
      </c>
      <c r="E116" s="1">
        <f t="shared" si="239"/>
        <v>974.30359521480386</v>
      </c>
      <c r="G116" s="12"/>
      <c r="H116" s="1">
        <f t="shared" si="240"/>
        <v>0</v>
      </c>
      <c r="I116" s="1">
        <f t="shared" si="241"/>
        <v>0</v>
      </c>
      <c r="J116" s="26">
        <v>53</v>
      </c>
    </row>
    <row r="117">
      <c r="B117">
        <v>900000</v>
      </c>
      <c r="C117" s="1">
        <f t="shared" si="237"/>
        <v>174.44838740697128</v>
      </c>
      <c r="D117">
        <f t="shared" si="238"/>
        <v>10466.903244418278</v>
      </c>
      <c r="E117" s="1">
        <f t="shared" si="239"/>
        <v>1096.0915446166543</v>
      </c>
      <c r="G117" s="12"/>
      <c r="H117" s="1">
        <f t="shared" si="240"/>
        <v>0</v>
      </c>
      <c r="I117" s="1">
        <f t="shared" si="241"/>
        <v>0</v>
      </c>
      <c r="J117" s="26">
        <v>54</v>
      </c>
    </row>
    <row r="118">
      <c r="B118">
        <v>1000000</v>
      </c>
      <c r="C118" s="1">
        <f t="shared" si="237"/>
        <v>193.83154156330141</v>
      </c>
      <c r="D118">
        <f t="shared" si="238"/>
        <v>11629.892493798085</v>
      </c>
      <c r="E118" s="1">
        <f t="shared" si="239"/>
        <v>1217.8794940185048</v>
      </c>
      <c r="G118" s="12"/>
      <c r="H118" s="1">
        <f t="shared" si="240"/>
        <v>0</v>
      </c>
      <c r="I118" s="1">
        <f t="shared" si="241"/>
        <v>0</v>
      </c>
      <c r="J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M66" activeCellId="0" sqref="M66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0.066500000000000004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 ht="15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R9" t="s">
        <v>72</v>
      </c>
      <c r="S9" s="23" t="s">
        <v>68</v>
      </c>
      <c r="T9" s="23" t="s">
        <v>69</v>
      </c>
    </row>
    <row r="10" ht="15">
      <c r="A10">
        <v>1</v>
      </c>
      <c r="B10" s="33">
        <v>1.01</v>
      </c>
      <c r="C10" s="33">
        <v>0.121</v>
      </c>
      <c r="D10" s="33">
        <v>0.123</v>
      </c>
      <c r="E10" s="34">
        <v>67.450000000000003</v>
      </c>
      <c r="G10">
        <f t="shared" ref="G10:G37" si="242">E10/60</f>
        <v>1.1241666666666668</v>
      </c>
      <c r="H10">
        <f t="shared" ref="H10:H37" si="243">2*PI()*G10</f>
        <v>7.0633474828210518</v>
      </c>
      <c r="I10">
        <f t="shared" ref="I10:I37" si="244">$C$2*C10</f>
        <v>0.0108658</v>
      </c>
      <c r="J10">
        <f t="shared" ref="J10:J37" si="245">I10*H10</f>
        <v>0.07674892107883699</v>
      </c>
      <c r="K10">
        <f t="shared" ref="K10:K37" si="246">B10*C10</f>
        <v>0.12221</v>
      </c>
      <c r="L10" s="24">
        <f t="shared" ref="L10:L37" si="247">J10/D10*100</f>
        <v>62.397496812062592</v>
      </c>
      <c r="N10" s="1">
        <f t="shared" ref="N10:N37" si="248">G10*($C$3)^2*$C$4/$C$5</f>
        <v>5799.7096736680342</v>
      </c>
      <c r="O10">
        <f t="shared" ref="O10:O37" si="249">D10/(G10^3*$C$3^5*$C$4)</f>
        <v>66.82125741171474</v>
      </c>
      <c r="P10">
        <f t="shared" ref="P10:P37" si="250">K10/(G10^3*$C$3^5*$C$4)</f>
        <v>66.392080229964705</v>
      </c>
      <c r="Q10">
        <f t="shared" ref="Q10:Q37" si="251">J10/(G10^3*$C$3^5*$C$4)</f>
        <v>41.694791963254843</v>
      </c>
      <c r="R10">
        <f>I10*0.49665</f>
        <v>0.0053964995700000002</v>
      </c>
      <c r="S10">
        <f t="shared" ref="S10:S37" si="252">J10*0.49665</f>
        <v>0.038117351653804386</v>
      </c>
      <c r="T10">
        <f t="shared" ref="T10:T37" si="253">Q10*0.49665</f>
        <v>20.707718428550518</v>
      </c>
    </row>
    <row r="11" ht="15">
      <c r="A11">
        <v>1.2</v>
      </c>
      <c r="B11" s="33">
        <v>1.2250000000000001</v>
      </c>
      <c r="C11" s="33">
        <v>0.126</v>
      </c>
      <c r="D11" s="33">
        <v>0.1545</v>
      </c>
      <c r="E11" s="34">
        <v>87.150000000000006</v>
      </c>
      <c r="G11">
        <f t="shared" si="242"/>
        <v>1.4525000000000001</v>
      </c>
      <c r="H11">
        <f t="shared" si="243"/>
        <v>9.1263266586783498</v>
      </c>
      <c r="I11">
        <f t="shared" si="244"/>
        <v>0.0113148</v>
      </c>
      <c r="J11">
        <f t="shared" si="245"/>
        <v>0.10326256087761379</v>
      </c>
      <c r="K11">
        <f t="shared" si="246"/>
        <v>0.15435000000000001</v>
      </c>
      <c r="L11" s="24">
        <f t="shared" si="247"/>
        <v>66.836608982274299</v>
      </c>
      <c r="N11" s="1">
        <f t="shared" si="248"/>
        <v>7493.6204308401648</v>
      </c>
      <c r="O11">
        <f t="shared" si="249"/>
        <v>38.911834287024945</v>
      </c>
      <c r="P11">
        <f t="shared" si="250"/>
        <v>38.874055807134638</v>
      </c>
      <c r="Q11">
        <f t="shared" si="251"/>
        <v>26.007350530249404</v>
      </c>
      <c r="R11">
        <f>I11*0.49665</f>
        <v>0.0056194954199999996</v>
      </c>
      <c r="S11">
        <f t="shared" si="252"/>
        <v>0.051285350859866886</v>
      </c>
      <c r="T11">
        <f t="shared" si="253"/>
        <v>12.916550640848365</v>
      </c>
    </row>
    <row r="12" ht="15">
      <c r="A12">
        <v>1.3999999999999999</v>
      </c>
      <c r="B12" s="33">
        <v>1.415</v>
      </c>
      <c r="C12" s="33">
        <v>0.1285</v>
      </c>
      <c r="D12" s="33">
        <v>0.18149999999999999</v>
      </c>
      <c r="E12" s="34">
        <v>105.7</v>
      </c>
      <c r="G12">
        <f t="shared" si="242"/>
        <v>1.7616666666666667</v>
      </c>
      <c r="H12">
        <f t="shared" si="243"/>
        <v>11.068878116148039</v>
      </c>
      <c r="I12">
        <f t="shared" si="244"/>
        <v>0.011539300000000001</v>
      </c>
      <c r="J12">
        <f t="shared" si="245"/>
        <v>0.12772710524566708</v>
      </c>
      <c r="K12">
        <f t="shared" si="246"/>
        <v>0.1818275</v>
      </c>
      <c r="L12" s="24">
        <f t="shared" si="247"/>
        <v>70.373060741414378</v>
      </c>
      <c r="N12" s="1">
        <f t="shared" si="248"/>
        <v>9088.6480727459038</v>
      </c>
      <c r="O12">
        <f t="shared" si="249"/>
        <v>25.621648081097497</v>
      </c>
      <c r="P12">
        <f t="shared" si="250"/>
        <v>25.667879980527577</v>
      </c>
      <c r="Q12">
        <f t="shared" si="251"/>
        <v>18.030737967062169</v>
      </c>
      <c r="R12">
        <f>I12*0.49665</f>
        <v>0.0057309933450000001</v>
      </c>
      <c r="S12">
        <f t="shared" si="252"/>
        <v>0.063435666820260556</v>
      </c>
      <c r="T12">
        <f t="shared" si="253"/>
        <v>8.9549660113414262</v>
      </c>
    </row>
    <row r="13" ht="15">
      <c r="A13">
        <v>1.6000000000000001</v>
      </c>
      <c r="B13" s="33">
        <v>1.6000000000000001</v>
      </c>
      <c r="C13" s="33">
        <v>0.13800000000000001</v>
      </c>
      <c r="D13" s="33">
        <v>0.221</v>
      </c>
      <c r="E13" s="34">
        <v>120.95</v>
      </c>
      <c r="G13">
        <f t="shared" si="242"/>
        <v>2.0158333333333336</v>
      </c>
      <c r="H13">
        <f t="shared" si="243"/>
        <v>12.66585438172285</v>
      </c>
      <c r="I13">
        <f t="shared" si="244"/>
        <v>0.012392400000000001</v>
      </c>
      <c r="J13">
        <f t="shared" si="245"/>
        <v>0.15696033384006228</v>
      </c>
      <c r="K13">
        <f t="shared" si="246"/>
        <v>0.22080000000000002</v>
      </c>
      <c r="L13" s="24">
        <f t="shared" si="247"/>
        <v>71.022775493240857</v>
      </c>
      <c r="N13" s="1">
        <f t="shared" si="248"/>
        <v>10399.924166495905</v>
      </c>
      <c r="O13">
        <f t="shared" si="249"/>
        <v>20.822364753247737</v>
      </c>
      <c r="P13">
        <f t="shared" si="250"/>
        <v>20.803520984240276</v>
      </c>
      <c r="Q13">
        <f t="shared" si="251"/>
        <v>14.788621371082854</v>
      </c>
      <c r="R13">
        <f>I13*0.49665</f>
        <v>0.0061546854600000008</v>
      </c>
      <c r="S13">
        <f t="shared" si="252"/>
        <v>0.077954349801666933</v>
      </c>
      <c r="T13">
        <f t="shared" si="253"/>
        <v>7.3447688039482992</v>
      </c>
    </row>
    <row r="14" ht="15">
      <c r="A14">
        <v>1.8</v>
      </c>
      <c r="B14" s="33">
        <v>1.8100000000000001</v>
      </c>
      <c r="C14" s="33">
        <v>0.14949999999999999</v>
      </c>
      <c r="D14" s="33">
        <v>0.27100000000000002</v>
      </c>
      <c r="E14" s="34">
        <v>141.65000000000001</v>
      </c>
      <c r="G14">
        <f t="shared" si="242"/>
        <v>2.3608333333333333</v>
      </c>
      <c r="H14">
        <f t="shared" si="243"/>
        <v>14.833553312699806</v>
      </c>
      <c r="I14">
        <f t="shared" si="244"/>
        <v>0.013425100000000001</v>
      </c>
      <c r="J14">
        <f t="shared" si="245"/>
        <v>0.19914193657832618</v>
      </c>
      <c r="K14">
        <f t="shared" si="246"/>
        <v>0.27059499999999997</v>
      </c>
      <c r="L14" s="24">
        <f t="shared" si="247"/>
        <v>73.484109438496731</v>
      </c>
      <c r="N14" s="1">
        <f t="shared" si="248"/>
        <v>12179.820241290987</v>
      </c>
      <c r="O14">
        <f t="shared" si="249"/>
        <v>15.895527642048307</v>
      </c>
      <c r="P14">
        <f t="shared" si="250"/>
        <v>15.871772333210558</v>
      </c>
      <c r="Q14">
        <f t="shared" si="251"/>
        <v>11.68068692830928</v>
      </c>
      <c r="R14">
        <f>I14*0.49665</f>
        <v>0.0066675759149999996</v>
      </c>
      <c r="S14">
        <f t="shared" si="252"/>
        <v>0.098903842801625702</v>
      </c>
      <c r="T14">
        <f t="shared" si="253"/>
        <v>5.8012131629448032</v>
      </c>
    </row>
    <row r="15" ht="15">
      <c r="A15">
        <v>2</v>
      </c>
      <c r="B15" s="33">
        <v>2.0299999999999998</v>
      </c>
      <c r="C15" s="33">
        <v>0.154</v>
      </c>
      <c r="D15" s="33">
        <v>0.3125</v>
      </c>
      <c r="E15" s="34">
        <v>163.59999999999999</v>
      </c>
      <c r="G15">
        <f t="shared" si="242"/>
        <v>2.7266666666666666</v>
      </c>
      <c r="H15">
        <f t="shared" si="243"/>
        <v>17.132151937576339</v>
      </c>
      <c r="I15">
        <f t="shared" si="244"/>
        <v>0.0138292</v>
      </c>
      <c r="J15">
        <f t="shared" si="245"/>
        <v>0.23692395557513071</v>
      </c>
      <c r="K15">
        <f t="shared" si="246"/>
        <v>0.31261999999999995</v>
      </c>
      <c r="L15" s="24">
        <f t="shared" si="247"/>
        <v>75.815665784041826</v>
      </c>
      <c r="N15" s="1">
        <f t="shared" si="248"/>
        <v>14067.197963114755</v>
      </c>
      <c r="O15">
        <f t="shared" si="249"/>
        <v>11.897494644845853</v>
      </c>
      <c r="P15">
        <f t="shared" si="250"/>
        <v>11.902063282789472</v>
      </c>
      <c r="Q15">
        <f t="shared" si="251"/>
        <v>9.0201647766106063</v>
      </c>
      <c r="R15">
        <f>I15*0.49665</f>
        <v>0.0068682721800000001</v>
      </c>
      <c r="S15">
        <f t="shared" si="252"/>
        <v>0.11766828253638867</v>
      </c>
      <c r="T15">
        <f t="shared" si="253"/>
        <v>4.4798648363036575</v>
      </c>
    </row>
    <row r="16" ht="15">
      <c r="A16">
        <v>3</v>
      </c>
      <c r="B16" s="33">
        <v>3.0049999999999999</v>
      </c>
      <c r="C16" s="33">
        <v>0.20799999999999999</v>
      </c>
      <c r="D16" s="33">
        <v>0.625</v>
      </c>
      <c r="E16" s="34">
        <v>249.65000000000001</v>
      </c>
      <c r="G16">
        <f t="shared" si="242"/>
        <v>4.1608333333333336</v>
      </c>
      <c r="H16">
        <f t="shared" si="243"/>
        <v>26.143286865623065</v>
      </c>
      <c r="I16">
        <f t="shared" si="244"/>
        <v>0.018678400000000001</v>
      </c>
      <c r="J16">
        <f t="shared" si="245"/>
        <v>0.48831476939085389</v>
      </c>
      <c r="K16">
        <f t="shared" si="246"/>
        <v>0.62503999999999993</v>
      </c>
      <c r="L16" s="24">
        <f t="shared" si="247"/>
        <v>78.13036310253662</v>
      </c>
      <c r="N16" s="1">
        <f t="shared" si="248"/>
        <v>21466.234544569677</v>
      </c>
      <c r="O16">
        <f t="shared" si="249"/>
        <v>6.6963894034378653</v>
      </c>
      <c r="P16">
        <f t="shared" si="250"/>
        <v>6.6968179723596846</v>
      </c>
      <c r="Q16">
        <f t="shared" si="251"/>
        <v>5.2319133556657897</v>
      </c>
      <c r="R16">
        <f>I16*0.49665</f>
        <v>0.0092766273599999994</v>
      </c>
      <c r="S16">
        <f t="shared" si="252"/>
        <v>0.24252153021796757</v>
      </c>
      <c r="T16">
        <f t="shared" si="253"/>
        <v>2.5984297680914143</v>
      </c>
    </row>
    <row r="17" ht="15">
      <c r="A17">
        <v>4</v>
      </c>
      <c r="B17" s="33">
        <v>4.0099999999999998</v>
      </c>
      <c r="C17" s="33">
        <v>0.27950000000000003</v>
      </c>
      <c r="D17" s="33">
        <v>1.123</v>
      </c>
      <c r="E17" s="34">
        <v>332.35000000000002</v>
      </c>
      <c r="G17">
        <f t="shared" si="242"/>
        <v>5.5391666666666675</v>
      </c>
      <c r="H17">
        <f t="shared" si="243"/>
        <v>34.803610614018929</v>
      </c>
      <c r="I17">
        <f t="shared" si="244"/>
        <v>0.025099100000000003</v>
      </c>
      <c r="J17">
        <f t="shared" si="245"/>
        <v>0.87353930316232264</v>
      </c>
      <c r="K17">
        <f t="shared" si="246"/>
        <v>1.120795</v>
      </c>
      <c r="L17" s="24">
        <f t="shared" si="247"/>
        <v>77.786224680527397</v>
      </c>
      <c r="N17" s="1">
        <f t="shared" si="248"/>
        <v>28577.220311987712</v>
      </c>
      <c r="O17">
        <f t="shared" si="249"/>
        <v>5.0997407775680665</v>
      </c>
      <c r="P17">
        <f t="shared" si="250"/>
        <v>5.0897274842336611</v>
      </c>
      <c r="Q17">
        <f t="shared" si="251"/>
        <v>3.9668958193635713</v>
      </c>
      <c r="R17">
        <f>I17*0.49665</f>
        <v>0.012465468015000002</v>
      </c>
      <c r="S17">
        <f t="shared" si="252"/>
        <v>0.4338432949155675</v>
      </c>
      <c r="T17">
        <f t="shared" si="253"/>
        <v>1.9701588086869175</v>
      </c>
    </row>
    <row r="18" ht="15">
      <c r="A18">
        <v>5</v>
      </c>
      <c r="B18" s="33">
        <v>4.9900000000000002</v>
      </c>
      <c r="C18" s="33">
        <v>0.35849999999999999</v>
      </c>
      <c r="D18" s="33">
        <v>1.7925</v>
      </c>
      <c r="E18" s="34">
        <v>406.75</v>
      </c>
      <c r="G18">
        <f t="shared" si="242"/>
        <v>6.7791666666666668</v>
      </c>
      <c r="H18">
        <f t="shared" si="243"/>
        <v>42.594760394921614</v>
      </c>
      <c r="I18">
        <f t="shared" si="244"/>
        <v>0.032193300000000001</v>
      </c>
      <c r="J18">
        <f t="shared" si="245"/>
        <v>1.3712658998218301</v>
      </c>
      <c r="K18">
        <f t="shared" si="246"/>
        <v>1.788915</v>
      </c>
      <c r="L18" s="24">
        <f t="shared" si="247"/>
        <v>76.500189669279223</v>
      </c>
      <c r="N18" s="1">
        <f t="shared" si="248"/>
        <v>34974.527943135254</v>
      </c>
      <c r="O18">
        <f t="shared" si="249"/>
        <v>4.4404999942047434</v>
      </c>
      <c r="P18">
        <f t="shared" si="250"/>
        <v>4.4316189942163344</v>
      </c>
      <c r="Q18">
        <f t="shared" si="251"/>
        <v>3.3969909178309616</v>
      </c>
      <c r="R18">
        <f>I18*0.49665</f>
        <v>0.015988802444999999</v>
      </c>
      <c r="S18">
        <f t="shared" si="252"/>
        <v>0.68103920914651195</v>
      </c>
      <c r="T18">
        <f t="shared" si="253"/>
        <v>1.6871155393407471</v>
      </c>
    </row>
    <row r="19" ht="15">
      <c r="A19">
        <v>6</v>
      </c>
      <c r="B19" s="33">
        <v>6.0300000000000002</v>
      </c>
      <c r="C19" s="33">
        <v>0.46850000000000003</v>
      </c>
      <c r="D19" s="33">
        <v>2.8264999999999998</v>
      </c>
      <c r="E19" s="34">
        <v>478.60000000000002</v>
      </c>
      <c r="G19">
        <f t="shared" si="242"/>
        <v>7.9766666666666675</v>
      </c>
      <c r="H19">
        <f t="shared" si="243"/>
        <v>50.118874800269168</v>
      </c>
      <c r="I19">
        <f t="shared" si="244"/>
        <v>0.042071300000000006</v>
      </c>
      <c r="J19">
        <f t="shared" si="245"/>
        <v>2.1085662173845647</v>
      </c>
      <c r="K19">
        <f t="shared" si="246"/>
        <v>2.8250550000000003</v>
      </c>
      <c r="L19" s="24">
        <f t="shared" si="247"/>
        <v>74.599901552611527</v>
      </c>
      <c r="N19" s="1">
        <f t="shared" si="248"/>
        <v>41152.573014344271</v>
      </c>
      <c r="O19">
        <f t="shared" si="249"/>
        <v>4.2981968473512078</v>
      </c>
      <c r="P19">
        <f t="shared" si="250"/>
        <v>4.2959994673956379</v>
      </c>
      <c r="Q19">
        <f t="shared" si="251"/>
        <v>3.2064506166614537</v>
      </c>
      <c r="R19">
        <f>I19*0.49665</f>
        <v>0.020894711145000001</v>
      </c>
      <c r="S19">
        <f t="shared" si="252"/>
        <v>1.0472194118640441</v>
      </c>
      <c r="T19">
        <f t="shared" si="253"/>
        <v>1.5924836987649109</v>
      </c>
    </row>
    <row r="20" ht="15">
      <c r="A20">
        <v>7</v>
      </c>
      <c r="B20" s="33">
        <v>7.0099999999999998</v>
      </c>
      <c r="C20" s="33">
        <v>0.56200000000000006</v>
      </c>
      <c r="D20" s="33">
        <v>3.9430000000000001</v>
      </c>
      <c r="E20" s="34">
        <v>543.75</v>
      </c>
      <c r="G20">
        <f t="shared" si="242"/>
        <v>9.0625</v>
      </c>
      <c r="H20">
        <f t="shared" si="243"/>
        <v>56.941366846314999</v>
      </c>
      <c r="I20">
        <f t="shared" si="244"/>
        <v>0.050467600000000008</v>
      </c>
      <c r="J20">
        <f t="shared" si="245"/>
        <v>2.8736941254530874</v>
      </c>
      <c r="K20">
        <f t="shared" si="246"/>
        <v>3.9396200000000001</v>
      </c>
      <c r="L20" s="24">
        <f t="shared" si="247"/>
        <v>72.880906047504126</v>
      </c>
      <c r="N20" s="1">
        <f t="shared" si="248"/>
        <v>46754.516457479505</v>
      </c>
      <c r="O20">
        <f t="shared" si="249"/>
        <v>4.0886916704454803</v>
      </c>
      <c r="P20">
        <f t="shared" si="250"/>
        <v>4.0851867813138281</v>
      </c>
      <c r="Q20">
        <f t="shared" si="251"/>
        <v>2.9798755349094974</v>
      </c>
      <c r="R20">
        <f>I20*0.49665</f>
        <v>0.025064733540000002</v>
      </c>
      <c r="S20">
        <f t="shared" si="252"/>
        <v>1.4272201874062758</v>
      </c>
      <c r="T20">
        <f t="shared" si="253"/>
        <v>1.4799551844128018</v>
      </c>
    </row>
    <row r="21" ht="15">
      <c r="A21">
        <v>8</v>
      </c>
      <c r="B21" s="33">
        <v>8</v>
      </c>
      <c r="C21" s="33">
        <v>0.67000000000000004</v>
      </c>
      <c r="D21" s="33">
        <v>5.3579999999999997</v>
      </c>
      <c r="E21" s="34">
        <v>610.85000000000002</v>
      </c>
      <c r="G21">
        <f t="shared" si="242"/>
        <v>10.180833333333334</v>
      </c>
      <c r="H21">
        <f t="shared" si="243"/>
        <v>63.968062414844177</v>
      </c>
      <c r="I21">
        <f t="shared" si="244"/>
        <v>0.060166000000000004</v>
      </c>
      <c r="J21">
        <f t="shared" si="245"/>
        <v>3.8487024432515149</v>
      </c>
      <c r="K21">
        <f t="shared" si="246"/>
        <v>5.3600000000000003</v>
      </c>
      <c r="L21" s="24">
        <f t="shared" si="247"/>
        <v>71.830952654936837</v>
      </c>
      <c r="N21" s="1">
        <f t="shared" si="248"/>
        <v>52524.131269979523</v>
      </c>
      <c r="O21">
        <f t="shared" si="249"/>
        <v>3.91881145584868</v>
      </c>
      <c r="P21">
        <f t="shared" si="250"/>
        <v>3.9202742447459737</v>
      </c>
      <c r="Q21">
        <f t="shared" si="251"/>
        <v>2.8149196014869062</v>
      </c>
      <c r="R21">
        <f>I21*0.49665</f>
        <v>0.029881443900000002</v>
      </c>
      <c r="S21">
        <f t="shared" si="252"/>
        <v>1.9114580684408649</v>
      </c>
      <c r="T21">
        <f t="shared" si="253"/>
        <v>1.398029820078472</v>
      </c>
    </row>
    <row r="22" ht="15">
      <c r="A22">
        <v>9</v>
      </c>
      <c r="B22" s="33">
        <v>9.0099999999999998</v>
      </c>
      <c r="C22" s="33">
        <v>0.78900000000000003</v>
      </c>
      <c r="D22" s="33">
        <v>7.1100000000000003</v>
      </c>
      <c r="E22" s="34">
        <v>682.10000000000002</v>
      </c>
      <c r="G22">
        <f t="shared" si="242"/>
        <v>11.368333333333334</v>
      </c>
      <c r="H22">
        <f t="shared" si="243"/>
        <v>71.429344967119931</v>
      </c>
      <c r="I22">
        <f t="shared" si="244"/>
        <v>0.070852200000000004</v>
      </c>
      <c r="J22">
        <f t="shared" si="245"/>
        <v>5.0609262354793749</v>
      </c>
      <c r="K22">
        <f t="shared" si="246"/>
        <v>7.1088899999999997</v>
      </c>
      <c r="L22" s="24">
        <f t="shared" si="247"/>
        <v>71.180397123479253</v>
      </c>
      <c r="N22" s="1">
        <f t="shared" si="248"/>
        <v>58650.585150614766</v>
      </c>
      <c r="O22">
        <f t="shared" si="249"/>
        <v>3.7349160660266834</v>
      </c>
      <c r="P22">
        <f t="shared" si="250"/>
        <v>3.7343329778644763</v>
      </c>
      <c r="Q22">
        <f t="shared" si="251"/>
        <v>2.6585280880264217</v>
      </c>
      <c r="R22">
        <f>I22*0.49665</f>
        <v>0.035188745129999997</v>
      </c>
      <c r="S22">
        <f t="shared" si="252"/>
        <v>2.5135090148508317</v>
      </c>
      <c r="T22">
        <f t="shared" si="253"/>
        <v>1.3203579749183223</v>
      </c>
    </row>
    <row r="23" ht="15">
      <c r="A23">
        <v>10</v>
      </c>
      <c r="B23" s="33">
        <v>10.01</v>
      </c>
      <c r="C23" s="33">
        <v>0.92949999999999999</v>
      </c>
      <c r="D23" s="33">
        <v>9.3064999999999998</v>
      </c>
      <c r="E23" s="34">
        <v>740.64999999999998</v>
      </c>
      <c r="G23">
        <f t="shared" si="242"/>
        <v>12.344166666666666</v>
      </c>
      <c r="H23">
        <f t="shared" si="243"/>
        <v>77.560686629376008</v>
      </c>
      <c r="I23">
        <f t="shared" si="244"/>
        <v>0.083469100000000004</v>
      </c>
      <c r="J23">
        <f t="shared" si="245"/>
        <v>6.473920708336049</v>
      </c>
      <c r="K23">
        <f t="shared" si="246"/>
        <v>9.3042949999999998</v>
      </c>
      <c r="L23" s="24">
        <f t="shared" si="247"/>
        <v>69.563431024940087</v>
      </c>
      <c r="N23" s="1">
        <f t="shared" si="248"/>
        <v>63685.025497438532</v>
      </c>
      <c r="O23">
        <f t="shared" si="249"/>
        <v>3.8185870419540993</v>
      </c>
      <c r="P23">
        <f t="shared" si="250"/>
        <v>3.8176822996312594</v>
      </c>
      <c r="Q23">
        <f t="shared" si="251"/>
        <v>2.6563401630570396</v>
      </c>
      <c r="R23">
        <f>I23*0.49665</f>
        <v>0.041454928515000003</v>
      </c>
      <c r="S23">
        <f t="shared" si="252"/>
        <v>3.2152727197950988</v>
      </c>
      <c r="T23">
        <f t="shared" si="253"/>
        <v>1.3192713419822786</v>
      </c>
    </row>
    <row r="24" ht="15">
      <c r="A24">
        <v>11</v>
      </c>
      <c r="B24" s="33">
        <v>11</v>
      </c>
      <c r="C24" s="33">
        <v>1.0589999999999999</v>
      </c>
      <c r="D24" s="33">
        <v>11.699999999999999</v>
      </c>
      <c r="E24" s="34">
        <v>800.95000000000005</v>
      </c>
      <c r="G24">
        <f t="shared" si="242"/>
        <v>13.349166666666667</v>
      </c>
      <c r="H24">
        <f t="shared" si="243"/>
        <v>83.875287863091501</v>
      </c>
      <c r="I24">
        <f t="shared" si="244"/>
        <v>0.095098199999999994</v>
      </c>
      <c r="J24">
        <f t="shared" si="245"/>
        <v>7.9763889002618473</v>
      </c>
      <c r="K24">
        <f t="shared" si="246"/>
        <v>11.648999999999999</v>
      </c>
      <c r="L24" s="24">
        <f t="shared" si="247"/>
        <v>68.17426410480212</v>
      </c>
      <c r="N24" s="1">
        <f t="shared" si="248"/>
        <v>68869.940150102469</v>
      </c>
      <c r="O24">
        <f t="shared" si="249"/>
        <v>3.7959898184989358</v>
      </c>
      <c r="P24">
        <f t="shared" si="250"/>
        <v>3.7794431962131712</v>
      </c>
      <c r="Q24">
        <f t="shared" si="251"/>
        <v>2.5878881242548633</v>
      </c>
      <c r="R24">
        <f>I24*0.49665</f>
        <v>0.047230521029999993</v>
      </c>
      <c r="S24">
        <f t="shared" si="252"/>
        <v>3.9614735473150464</v>
      </c>
      <c r="T24">
        <f t="shared" si="253"/>
        <v>1.2852746369111778</v>
      </c>
    </row>
    <row r="25" ht="15">
      <c r="A25">
        <v>12</v>
      </c>
      <c r="B25" s="33">
        <v>12</v>
      </c>
      <c r="C25" s="33">
        <v>1.2430000000000001</v>
      </c>
      <c r="D25" s="33">
        <v>14.85</v>
      </c>
      <c r="E25" s="34">
        <v>855.04999999999995</v>
      </c>
      <c r="G25">
        <f t="shared" si="242"/>
        <v>14.250833333333333</v>
      </c>
      <c r="H25">
        <f t="shared" si="243"/>
        <v>89.540626615065079</v>
      </c>
      <c r="I25">
        <f t="shared" si="244"/>
        <v>0.11162140000000001</v>
      </c>
      <c r="J25">
        <f t="shared" si="245"/>
        <v>9.9946500996508263</v>
      </c>
      <c r="K25">
        <f t="shared" si="246"/>
        <v>14.916</v>
      </c>
      <c r="L25" s="24">
        <f t="shared" si="247"/>
        <v>67.304041075089742</v>
      </c>
      <c r="N25" s="1">
        <f t="shared" si="248"/>
        <v>73521.745833504101</v>
      </c>
      <c r="O25">
        <f t="shared" si="249"/>
        <v>3.9601105881963021</v>
      </c>
      <c r="P25">
        <f t="shared" si="250"/>
        <v>3.9777110796993966</v>
      </c>
      <c r="Q25">
        <f t="shared" si="251"/>
        <v>2.6653144568986171</v>
      </c>
      <c r="R25">
        <f>I25*0.49665</f>
        <v>0.055436768310000002</v>
      </c>
      <c r="S25">
        <f t="shared" si="252"/>
        <v>4.9638429719915829</v>
      </c>
      <c r="T25">
        <f t="shared" si="253"/>
        <v>1.3237284250186983</v>
      </c>
    </row>
    <row r="26" ht="15">
      <c r="A26">
        <v>13</v>
      </c>
      <c r="B26" s="33">
        <v>12.994999999999999</v>
      </c>
      <c r="C26" s="33">
        <v>1.3494999999999999</v>
      </c>
      <c r="D26" s="33">
        <v>17.539999999999999</v>
      </c>
      <c r="E26" s="34">
        <v>911.35000000000002</v>
      </c>
      <c r="G26">
        <f t="shared" si="242"/>
        <v>15.189166666666667</v>
      </c>
      <c r="H26">
        <f t="shared" si="243"/>
        <v>95.436348828301931</v>
      </c>
      <c r="I26">
        <f t="shared" si="244"/>
        <v>0.1211851</v>
      </c>
      <c r="J26">
        <f t="shared" si="245"/>
        <v>11.565463476392653</v>
      </c>
      <c r="K26">
        <f t="shared" si="246"/>
        <v>17.536752499999999</v>
      </c>
      <c r="L26" s="24">
        <f t="shared" si="247"/>
        <v>65.937648098019679</v>
      </c>
      <c r="N26" s="1">
        <f t="shared" si="248"/>
        <v>78362.719215676232</v>
      </c>
      <c r="O26">
        <f t="shared" si="249"/>
        <v>3.8630416412946373</v>
      </c>
      <c r="P26">
        <f t="shared" si="250"/>
        <v>3.8623264059622482</v>
      </c>
      <c r="Q26">
        <f t="shared" si="251"/>
        <v>2.5471988033168218</v>
      </c>
      <c r="R26">
        <f>I26*0.49665</f>
        <v>0.060186579914999996</v>
      </c>
      <c r="S26">
        <f t="shared" si="252"/>
        <v>5.7439874355504106</v>
      </c>
      <c r="T26">
        <f t="shared" si="253"/>
        <v>1.2650662856672994</v>
      </c>
    </row>
    <row r="27" ht="15">
      <c r="A27">
        <v>14</v>
      </c>
      <c r="B27" s="33">
        <v>13.994999999999999</v>
      </c>
      <c r="C27" s="33">
        <v>1.5245</v>
      </c>
      <c r="D27" s="33">
        <v>21.34</v>
      </c>
      <c r="E27" s="34">
        <v>954.35000000000002</v>
      </c>
      <c r="G27">
        <f t="shared" si="242"/>
        <v>15.905833333333334</v>
      </c>
      <c r="H27">
        <f t="shared" si="243"/>
        <v>99.939298298447298</v>
      </c>
      <c r="I27">
        <f t="shared" si="244"/>
        <v>0.1369001</v>
      </c>
      <c r="J27">
        <f t="shared" si="245"/>
        <v>13.681699930987264</v>
      </c>
      <c r="K27">
        <f t="shared" si="246"/>
        <v>21.3353775</v>
      </c>
      <c r="L27" s="24">
        <f t="shared" si="247"/>
        <v>64.112933134898142</v>
      </c>
      <c r="N27" s="1">
        <f t="shared" si="248"/>
        <v>82060.087873463126</v>
      </c>
      <c r="O27">
        <f t="shared" si="249"/>
        <v>4.0928589296254341</v>
      </c>
      <c r="P27">
        <f t="shared" si="250"/>
        <v>4.0919723672823132</v>
      </c>
      <c r="Q27">
        <f t="shared" si="251"/>
        <v>2.6240519088564622</v>
      </c>
      <c r="R27">
        <f>I27*0.49665</f>
        <v>0.067991434664999989</v>
      </c>
      <c r="S27">
        <f t="shared" si="252"/>
        <v>6.7950162707248243</v>
      </c>
      <c r="T27">
        <f t="shared" si="253"/>
        <v>1.3032353805335619</v>
      </c>
    </row>
    <row r="28" ht="15">
      <c r="A28">
        <v>15</v>
      </c>
      <c r="B28" s="33">
        <v>15</v>
      </c>
      <c r="C28" s="33">
        <v>1.6919999999999999</v>
      </c>
      <c r="D28" s="33">
        <v>25.390000000000001</v>
      </c>
      <c r="E28" s="34">
        <v>1018</v>
      </c>
      <c r="G28">
        <f t="shared" si="242"/>
        <v>16.966666666666665</v>
      </c>
      <c r="H28">
        <f t="shared" si="243"/>
        <v>106.60471071181364</v>
      </c>
      <c r="I28">
        <f t="shared" si="244"/>
        <v>0.15194160000000001</v>
      </c>
      <c r="J28">
        <f t="shared" si="245"/>
        <v>16.197690313090103</v>
      </c>
      <c r="K28">
        <f t="shared" si="246"/>
        <v>25.379999999999999</v>
      </c>
      <c r="L28" s="24">
        <f t="shared" si="247"/>
        <v>63.795550662032696</v>
      </c>
      <c r="N28" s="1">
        <f t="shared" si="248"/>
        <v>87533.053340163926</v>
      </c>
      <c r="O28">
        <f t="shared" si="249"/>
        <v>4.0121278263728399</v>
      </c>
      <c r="P28">
        <f t="shared" si="250"/>
        <v>4.0105476263624524</v>
      </c>
      <c r="Q28">
        <f t="shared" si="251"/>
        <v>2.5595590400991961</v>
      </c>
      <c r="R28">
        <f>I28*0.49665</f>
        <v>0.075461795639999996</v>
      </c>
      <c r="S28">
        <f t="shared" si="252"/>
        <v>8.0445828939961999</v>
      </c>
      <c r="T28">
        <f t="shared" si="253"/>
        <v>1.2712049972652657</v>
      </c>
    </row>
    <row r="29" ht="15">
      <c r="A29">
        <v>16</v>
      </c>
      <c r="B29" s="33">
        <v>16</v>
      </c>
      <c r="C29" s="33">
        <v>1.8305</v>
      </c>
      <c r="D29" s="33">
        <v>29.280000000000001</v>
      </c>
      <c r="E29" s="34">
        <v>1070.5</v>
      </c>
      <c r="G29">
        <f t="shared" si="242"/>
        <v>17.841666666666665</v>
      </c>
      <c r="H29">
        <f t="shared" si="243"/>
        <v>112.10249785559577</v>
      </c>
      <c r="I29">
        <f t="shared" si="244"/>
        <v>0.16437890000000002</v>
      </c>
      <c r="J29">
        <f t="shared" si="245"/>
        <v>18.427285284755193</v>
      </c>
      <c r="K29">
        <f t="shared" si="246"/>
        <v>29.288</v>
      </c>
      <c r="L29" s="24">
        <f t="shared" si="247"/>
        <v>62.934717502579204</v>
      </c>
      <c r="N29" s="1">
        <f t="shared" si="248"/>
        <v>92047.282515368861</v>
      </c>
      <c r="O29">
        <f t="shared" si="249"/>
        <v>3.9789314017409896</v>
      </c>
      <c r="P29">
        <f t="shared" si="250"/>
        <v>3.9800185414682412</v>
      </c>
      <c r="Q29">
        <f t="shared" si="251"/>
        <v>2.5041292373071071</v>
      </c>
      <c r="R29">
        <f>I29*0.49665</f>
        <v>0.081638780685000009</v>
      </c>
      <c r="S29">
        <f t="shared" si="252"/>
        <v>9.1519112366736657</v>
      </c>
      <c r="T29">
        <f t="shared" si="253"/>
        <v>1.2436757857085747</v>
      </c>
    </row>
    <row r="30" ht="15">
      <c r="A30">
        <v>17</v>
      </c>
      <c r="B30" s="33">
        <v>17.02</v>
      </c>
      <c r="C30" s="33">
        <v>1.9664999999999999</v>
      </c>
      <c r="D30" s="33">
        <v>33.475000000000001</v>
      </c>
      <c r="E30" s="34">
        <v>1111.5</v>
      </c>
      <c r="G30">
        <f t="shared" si="242"/>
        <v>18.524999999999999</v>
      </c>
      <c r="H30">
        <f t="shared" si="243"/>
        <v>116.39600781550183</v>
      </c>
      <c r="I30">
        <f t="shared" si="244"/>
        <v>0.17659169999999999</v>
      </c>
      <c r="J30">
        <f t="shared" si="245"/>
        <v>20.554568893352755</v>
      </c>
      <c r="K30">
        <f t="shared" si="246"/>
        <v>33.469829999999995</v>
      </c>
      <c r="L30" s="24">
        <f t="shared" si="247"/>
        <v>61.402745013749829</v>
      </c>
      <c r="N30" s="1">
        <f t="shared" si="248"/>
        <v>95572.680537909837</v>
      </c>
      <c r="O30">
        <f t="shared" si="249"/>
        <v>4.0639427276928526</v>
      </c>
      <c r="P30">
        <f t="shared" si="250"/>
        <v>4.0633150776883058</v>
      </c>
      <c r="Q30">
        <f t="shared" si="251"/>
        <v>2.495372390590072</v>
      </c>
      <c r="R30">
        <f>I30*0.49665</f>
        <v>0.087704267804999986</v>
      </c>
      <c r="S30">
        <f t="shared" si="252"/>
        <v>10.208426640883646</v>
      </c>
      <c r="T30">
        <f t="shared" si="253"/>
        <v>1.2393266977865591</v>
      </c>
    </row>
    <row r="31" ht="15">
      <c r="A31">
        <v>18</v>
      </c>
      <c r="B31" s="33">
        <v>18</v>
      </c>
      <c r="C31" s="33">
        <v>2.117</v>
      </c>
      <c r="D31" s="33">
        <v>38.079999999999998</v>
      </c>
      <c r="E31" s="34">
        <v>1158.5</v>
      </c>
      <c r="G31">
        <f t="shared" si="242"/>
        <v>19.308333333333334</v>
      </c>
      <c r="H31">
        <f t="shared" si="243"/>
        <v>121.31783630612584</v>
      </c>
      <c r="I31">
        <f t="shared" si="244"/>
        <v>0.19010660000000001</v>
      </c>
      <c r="J31">
        <f t="shared" si="245"/>
        <v>23.063321379514143</v>
      </c>
      <c r="K31">
        <f t="shared" si="246"/>
        <v>38.106000000000002</v>
      </c>
      <c r="L31" s="24">
        <f t="shared" si="247"/>
        <v>60.565444799144288</v>
      </c>
      <c r="N31" s="1">
        <f t="shared" si="248"/>
        <v>99613.990466188538</v>
      </c>
      <c r="O31">
        <f t="shared" si="249"/>
        <v>4.0828574738813224</v>
      </c>
      <c r="P31">
        <f t="shared" si="250"/>
        <v>4.0856451391733639</v>
      </c>
      <c r="Q31">
        <f t="shared" si="251"/>
        <v>2.4728007895713291</v>
      </c>
      <c r="R31">
        <f>I31*0.49665</f>
        <v>0.094416442890000007</v>
      </c>
      <c r="S31">
        <f t="shared" si="252"/>
        <v>11.454398563135699</v>
      </c>
      <c r="T31">
        <f t="shared" si="253"/>
        <v>1.2281165121406006</v>
      </c>
    </row>
    <row r="32" ht="15">
      <c r="A32">
        <v>19</v>
      </c>
      <c r="B32" s="33">
        <v>19</v>
      </c>
      <c r="C32" s="33">
        <v>2.2565</v>
      </c>
      <c r="D32" s="33">
        <v>42.905000000000001</v>
      </c>
      <c r="E32" s="34">
        <v>1172</v>
      </c>
      <c r="G32">
        <f t="shared" si="242"/>
        <v>19.533333333333335</v>
      </c>
      <c r="H32">
        <f t="shared" si="243"/>
        <v>122.73155300024126</v>
      </c>
      <c r="I32">
        <f t="shared" si="244"/>
        <v>0.2026337</v>
      </c>
      <c r="J32">
        <f t="shared" si="245"/>
        <v>24.869548691184988</v>
      </c>
      <c r="K32">
        <f t="shared" si="246"/>
        <v>42.8735</v>
      </c>
      <c r="L32" s="24">
        <f t="shared" si="247"/>
        <v>57.964220233504228</v>
      </c>
      <c r="N32" s="1">
        <f t="shared" si="248"/>
        <v>100774.79225409837</v>
      </c>
      <c r="O32">
        <f t="shared" si="249"/>
        <v>4.4430424802217967</v>
      </c>
      <c r="P32">
        <f t="shared" si="250"/>
        <v>4.4397804865584245</v>
      </c>
      <c r="Q32">
        <f t="shared" si="251"/>
        <v>2.5753749283039107</v>
      </c>
      <c r="R32">
        <f>I32*0.49665</f>
        <v>0.100638027105</v>
      </c>
      <c r="S32">
        <f t="shared" si="252"/>
        <v>12.351461357477024</v>
      </c>
      <c r="T32">
        <f t="shared" si="253"/>
        <v>1.2790599581421371</v>
      </c>
    </row>
    <row r="33" ht="15">
      <c r="A33">
        <v>20</v>
      </c>
      <c r="B33" s="33">
        <v>20.010000000000002</v>
      </c>
      <c r="C33" s="33">
        <v>2.3959999999999999</v>
      </c>
      <c r="D33" s="33">
        <v>47.945</v>
      </c>
      <c r="E33" s="34">
        <v>1230</v>
      </c>
      <c r="G33">
        <f t="shared" si="242"/>
        <v>20.5</v>
      </c>
      <c r="H33">
        <f t="shared" si="243"/>
        <v>128.80529879718151</v>
      </c>
      <c r="I33">
        <f t="shared" si="244"/>
        <v>0.21516080000000001</v>
      </c>
      <c r="J33">
        <f t="shared" si="245"/>
        <v>27.713851133440613</v>
      </c>
      <c r="K33">
        <f t="shared" si="246"/>
        <v>47.943960000000004</v>
      </c>
      <c r="L33" s="24">
        <f t="shared" si="247"/>
        <v>57.803422950131633</v>
      </c>
      <c r="N33" s="1">
        <f t="shared" si="248"/>
        <v>105761.94067622951</v>
      </c>
      <c r="O33">
        <f t="shared" si="249"/>
        <v>4.2951999209561498</v>
      </c>
      <c r="P33">
        <f t="shared" si="250"/>
        <v>4.2951067515345667</v>
      </c>
      <c r="Q33">
        <f t="shared" si="251"/>
        <v>2.482772576864003</v>
      </c>
      <c r="R33">
        <f>I33*0.49665</f>
        <v>0.10685961132000001</v>
      </c>
      <c r="S33">
        <f t="shared" si="252"/>
        <v>13.764084165423281</v>
      </c>
      <c r="T33">
        <f t="shared" si="253"/>
        <v>1.2330690002995071</v>
      </c>
    </row>
    <row r="34" ht="15">
      <c r="A34">
        <v>21</v>
      </c>
      <c r="B34" s="33">
        <v>21.010000000000002</v>
      </c>
      <c r="C34" s="33">
        <v>2.5975000000000001</v>
      </c>
      <c r="D34" s="33">
        <v>54.880000000000003</v>
      </c>
      <c r="E34" s="34">
        <v>1258</v>
      </c>
      <c r="G34">
        <f t="shared" si="242"/>
        <v>20.966666666666665</v>
      </c>
      <c r="H34">
        <f t="shared" si="243"/>
        <v>131.73745194053197</v>
      </c>
      <c r="I34">
        <f t="shared" si="244"/>
        <v>0.23325550000000003</v>
      </c>
      <c r="J34">
        <f t="shared" si="245"/>
        <v>30.728485221114759</v>
      </c>
      <c r="K34">
        <f t="shared" si="246"/>
        <v>54.573475000000009</v>
      </c>
      <c r="L34" s="24">
        <f t="shared" si="247"/>
        <v>55.992137793576461</v>
      </c>
      <c r="N34" s="1">
        <f t="shared" si="248"/>
        <v>108169.52956967213</v>
      </c>
      <c r="O34">
        <f t="shared" si="249"/>
        <v>4.5954450107486968</v>
      </c>
      <c r="P34">
        <f t="shared" si="250"/>
        <v>4.5697777588915587</v>
      </c>
      <c r="Q34">
        <f t="shared" si="251"/>
        <v>2.5730879026464444</v>
      </c>
      <c r="R34">
        <f>I34*0.49665</f>
        <v>0.11584634407500001</v>
      </c>
      <c r="S34">
        <f t="shared" si="252"/>
        <v>15.261302185066645</v>
      </c>
      <c r="T34">
        <f t="shared" si="253"/>
        <v>1.2779241068493565</v>
      </c>
    </row>
    <row r="35" ht="15">
      <c r="A35">
        <v>22</v>
      </c>
      <c r="B35" s="33">
        <v>22</v>
      </c>
      <c r="C35" s="33">
        <v>2.7155</v>
      </c>
      <c r="D35" s="33">
        <v>59.765000000000001</v>
      </c>
      <c r="E35" s="34">
        <v>1290</v>
      </c>
      <c r="G35">
        <f t="shared" si="242"/>
        <v>21.5</v>
      </c>
      <c r="H35">
        <f t="shared" si="243"/>
        <v>135.0884841043611</v>
      </c>
      <c r="I35">
        <f t="shared" si="244"/>
        <v>0.24385190000000001</v>
      </c>
      <c r="J35">
        <f t="shared" si="245"/>
        <v>32.941583516968251</v>
      </c>
      <c r="K35">
        <f t="shared" si="246"/>
        <v>59.741</v>
      </c>
      <c r="L35" s="24">
        <f t="shared" si="247"/>
        <v>55.118520065202461</v>
      </c>
      <c r="N35" s="1">
        <f t="shared" si="248"/>
        <v>110921.05973360657</v>
      </c>
      <c r="O35">
        <f t="shared" si="249"/>
        <v>4.6412310311143594</v>
      </c>
      <c r="P35">
        <f t="shared" si="250"/>
        <v>4.639367238848874</v>
      </c>
      <c r="Q35">
        <f t="shared" si="251"/>
        <v>2.5581778571571712</v>
      </c>
      <c r="R35">
        <f>I35*0.49665</f>
        <v>0.121109046135</v>
      </c>
      <c r="S35">
        <f t="shared" si="252"/>
        <v>16.360437453702282</v>
      </c>
      <c r="T35">
        <f t="shared" si="253"/>
        <v>1.270519032757109</v>
      </c>
    </row>
    <row r="36" ht="15">
      <c r="A36">
        <v>23</v>
      </c>
      <c r="B36" s="33">
        <v>23.010000000000002</v>
      </c>
      <c r="C36" s="33">
        <v>2.8454999999999999</v>
      </c>
      <c r="D36" s="33">
        <v>65.704999999999998</v>
      </c>
      <c r="E36" s="34">
        <v>1325.5</v>
      </c>
      <c r="G36">
        <f t="shared" si="242"/>
        <v>22.091666666666665</v>
      </c>
      <c r="H36">
        <f t="shared" si="243"/>
        <v>138.80603541110901</v>
      </c>
      <c r="I36">
        <f t="shared" si="244"/>
        <v>0.25552590000000003</v>
      </c>
      <c r="J36">
        <f t="shared" si="245"/>
        <v>35.468537123855505</v>
      </c>
      <c r="K36">
        <f t="shared" si="246"/>
        <v>65.474955000000008</v>
      </c>
      <c r="L36" s="24">
        <f t="shared" si="247"/>
        <v>53.98148865969943</v>
      </c>
      <c r="N36" s="1">
        <f t="shared" si="248"/>
        <v>113973.53850922131</v>
      </c>
      <c r="O36">
        <f t="shared" si="249"/>
        <v>4.7034292725706521</v>
      </c>
      <c r="P36">
        <f t="shared" si="250"/>
        <v>4.6869617223536446</v>
      </c>
      <c r="Q36">
        <f t="shared" si="251"/>
        <v>2.5389811393897097</v>
      </c>
      <c r="R36">
        <f>I36*0.49665</f>
        <v>0.12690693823500002</v>
      </c>
      <c r="S36">
        <f t="shared" si="252"/>
        <v>17.615448962562837</v>
      </c>
      <c r="T36">
        <f t="shared" si="253"/>
        <v>1.2609849828778992</v>
      </c>
    </row>
    <row r="37" ht="15">
      <c r="A37">
        <v>24</v>
      </c>
      <c r="B37" s="33">
        <v>24.010000000000002</v>
      </c>
      <c r="C37" s="33">
        <v>2.9550000000000001</v>
      </c>
      <c r="D37" s="33">
        <v>70.974999999999994</v>
      </c>
      <c r="E37" s="34">
        <v>1362</v>
      </c>
      <c r="G37">
        <f t="shared" si="242"/>
        <v>22.699999999999999</v>
      </c>
      <c r="H37">
        <f t="shared" si="243"/>
        <v>142.62830647297659</v>
      </c>
      <c r="I37">
        <f t="shared" si="244"/>
        <v>0.26535900000000001</v>
      </c>
      <c r="J37">
        <f t="shared" si="245"/>
        <v>37.847704777362594</v>
      </c>
      <c r="K37">
        <f t="shared" si="246"/>
        <v>70.949550000000002</v>
      </c>
      <c r="L37" s="24">
        <f t="shared" si="247"/>
        <v>53.325402997340753</v>
      </c>
      <c r="N37" s="1">
        <f t="shared" si="248"/>
        <v>117112.00260245903</v>
      </c>
      <c r="O37">
        <f t="shared" si="249"/>
        <v>4.6830573120585486</v>
      </c>
      <c r="P37">
        <f t="shared" si="250"/>
        <v>4.6813780755866663</v>
      </c>
      <c r="Q37">
        <f t="shared" si="251"/>
        <v>2.4972591842516545</v>
      </c>
      <c r="R37">
        <f>I37*0.49665</f>
        <v>0.13179054735000001</v>
      </c>
      <c r="S37">
        <f t="shared" si="252"/>
        <v>18.797062577677131</v>
      </c>
      <c r="T37">
        <f t="shared" si="253"/>
        <v>1.2402637738585842</v>
      </c>
    </row>
    <row r="38">
      <c r="L38" s="24"/>
      <c r="N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G63" s="25" t="s">
        <v>60</v>
      </c>
      <c r="H63" s="25" t="s">
        <v>23</v>
      </c>
      <c r="I63" s="25" t="s">
        <v>25</v>
      </c>
      <c r="J63" s="26" t="s">
        <v>70</v>
      </c>
      <c r="K63" s="26"/>
    </row>
    <row r="64">
      <c r="B64">
        <v>1</v>
      </c>
      <c r="C64" s="1">
        <f t="shared" ref="C64:C118" si="254">$C$5*B64/($C$3^2*$C$4)</f>
        <v>0.00019383154156330141</v>
      </c>
      <c r="D64">
        <f t="shared" ref="D64:D118" si="255">C64*60</f>
        <v>0.011629892493798085</v>
      </c>
      <c r="E64" s="1">
        <f t="shared" ref="E64:E118" si="256">2*PI()*C64</f>
        <v>0.0012178794940185048</v>
      </c>
      <c r="G64" s="12">
        <v>0.0010084823339823799</v>
      </c>
      <c r="H64" s="28">
        <f t="shared" ref="H64:H118" si="257">G64*E64</f>
        <v>1.2282099546370616e-06</v>
      </c>
      <c r="I64" s="28">
        <f t="shared" ref="I64:I118" si="258">H64/(C64^3*$C$3^5*$C$4)</f>
        <v>130167003.37058184</v>
      </c>
      <c r="J64" s="26">
        <v>1</v>
      </c>
      <c r="K64" s="26"/>
    </row>
    <row r="65">
      <c r="B65">
        <v>2</v>
      </c>
      <c r="C65" s="1">
        <f t="shared" si="254"/>
        <v>0.00038766308312660283</v>
      </c>
      <c r="D65">
        <f t="shared" si="255"/>
        <v>0.02325978498759617</v>
      </c>
      <c r="E65" s="1">
        <f t="shared" si="256"/>
        <v>0.0024357589880370095</v>
      </c>
      <c r="G65" s="12">
        <v>0.00099432588657825407</v>
      </c>
      <c r="H65" s="28">
        <f t="shared" si="257"/>
        <v>2.4219382152708505e-06</v>
      </c>
      <c r="I65" s="28">
        <f t="shared" si="258"/>
        <v>32084949.995750181</v>
      </c>
      <c r="J65" s="26">
        <v>2</v>
      </c>
      <c r="K65" s="26"/>
    </row>
    <row r="66">
      <c r="B66">
        <v>3</v>
      </c>
      <c r="C66" s="1">
        <f t="shared" si="254"/>
        <v>0.00058149462468990419</v>
      </c>
      <c r="D66">
        <f t="shared" si="255"/>
        <v>0.034889677481394252</v>
      </c>
      <c r="E66" s="1">
        <f t="shared" si="256"/>
        <v>0.0036536384820555138</v>
      </c>
      <c r="G66" s="12">
        <v>0.00097909450035974497</v>
      </c>
      <c r="H66" s="28">
        <f t="shared" si="257"/>
        <v>3.5772573440832802e-06</v>
      </c>
      <c r="I66" s="28">
        <f t="shared" si="258"/>
        <v>14041539.101100601</v>
      </c>
      <c r="J66" s="26">
        <v>3</v>
      </c>
      <c r="K66" s="26"/>
    </row>
    <row r="67">
      <c r="B67">
        <v>4</v>
      </c>
      <c r="C67" s="1">
        <f t="shared" si="254"/>
        <v>0.00077532616625320566</v>
      </c>
      <c r="D67">
        <f t="shared" si="255"/>
        <v>0.04651956997519234</v>
      </c>
      <c r="E67" s="1">
        <f t="shared" si="256"/>
        <v>0.004871517976074019</v>
      </c>
      <c r="G67" s="12">
        <v>0.00096285355866043601</v>
      </c>
      <c r="H67" s="28">
        <f t="shared" si="257"/>
        <v>4.690558419341154e-06</v>
      </c>
      <c r="I67" s="28">
        <f t="shared" si="258"/>
        <v>7767349.8950031856</v>
      </c>
      <c r="J67" s="26">
        <v>4</v>
      </c>
      <c r="K67" s="26"/>
    </row>
    <row r="68">
      <c r="B68">
        <v>5</v>
      </c>
      <c r="C68" s="1">
        <f t="shared" si="254"/>
        <v>0.00096915770781650713</v>
      </c>
      <c r="D68">
        <f t="shared" si="255"/>
        <v>0.058149462468990429</v>
      </c>
      <c r="E68" s="1">
        <f t="shared" si="256"/>
        <v>0.0060893974700925238</v>
      </c>
      <c r="G68" s="12">
        <v>0.00094538618900731099</v>
      </c>
      <c r="H68" s="28">
        <f t="shared" si="257"/>
        <v>5.7568322676015322e-06</v>
      </c>
      <c r="I68" s="28">
        <f t="shared" si="258"/>
        <v>4880921.8805082683</v>
      </c>
      <c r="J68" s="26">
        <v>5</v>
      </c>
      <c r="K68" s="26"/>
    </row>
    <row r="69">
      <c r="B69">
        <v>6</v>
      </c>
      <c r="C69" s="1">
        <f t="shared" si="254"/>
        <v>0.0011629892493798084</v>
      </c>
      <c r="D69">
        <f t="shared" si="255"/>
        <v>0.069779354962788503</v>
      </c>
      <c r="E69" s="1">
        <f t="shared" si="256"/>
        <v>0.0073072769641110277</v>
      </c>
      <c r="G69" s="12">
        <v>0.00092623644184683699</v>
      </c>
      <c r="H69" s="28">
        <f t="shared" si="257"/>
        <v>6.7682662148275551e-06</v>
      </c>
      <c r="I69" s="28">
        <f t="shared" si="258"/>
        <v>3320870.7663759701</v>
      </c>
      <c r="J69" s="26">
        <v>6</v>
      </c>
      <c r="K69" s="26"/>
    </row>
    <row r="70">
      <c r="B70">
        <v>7</v>
      </c>
      <c r="C70" s="1">
        <f t="shared" si="254"/>
        <v>0.00135682079094311</v>
      </c>
      <c r="D70">
        <f t="shared" si="255"/>
        <v>0.081409247456586592</v>
      </c>
      <c r="E70" s="1">
        <f t="shared" si="256"/>
        <v>0.0085251564581295333</v>
      </c>
      <c r="G70" s="12">
        <v>0.00090649509081678497</v>
      </c>
      <c r="H70" s="28">
        <f t="shared" si="257"/>
        <v>7.7280124777394325e-06</v>
      </c>
      <c r="I70" s="28">
        <f t="shared" si="258"/>
        <v>2387822.2157360762</v>
      </c>
      <c r="J70" s="26">
        <v>7</v>
      </c>
      <c r="K70" s="26"/>
    </row>
    <row r="71">
      <c r="B71">
        <v>8</v>
      </c>
      <c r="C71" s="1">
        <f t="shared" si="254"/>
        <v>0.0015506523325064113</v>
      </c>
      <c r="D71">
        <f t="shared" si="255"/>
        <v>0.093039139950384681</v>
      </c>
      <c r="E71" s="1">
        <f t="shared" si="256"/>
        <v>0.0097430359521480381</v>
      </c>
      <c r="G71" s="12">
        <v>0.00088425916794695797</v>
      </c>
      <c r="H71" s="28">
        <f t="shared" si="257"/>
        <v>8.6153688643237219e-06</v>
      </c>
      <c r="I71" s="28">
        <f t="shared" si="258"/>
        <v>1783332.027370797</v>
      </c>
      <c r="J71" s="26">
        <v>8</v>
      </c>
      <c r="K71" s="26"/>
    </row>
    <row r="72">
      <c r="B72">
        <v>9</v>
      </c>
      <c r="C72" s="1">
        <f t="shared" si="254"/>
        <v>0.0017444838740697127</v>
      </c>
      <c r="D72">
        <f t="shared" si="255"/>
        <v>0.10466903244418276</v>
      </c>
      <c r="E72" s="1">
        <f t="shared" si="256"/>
        <v>0.010960915446166543</v>
      </c>
      <c r="G72" s="12">
        <v>0.00086334023389938997</v>
      </c>
      <c r="H72" s="28">
        <f t="shared" si="257"/>
        <v>9.4629993050448599e-06</v>
      </c>
      <c r="I72" s="28">
        <f t="shared" si="258"/>
        <v>1375718.4881197717</v>
      </c>
      <c r="J72" s="26">
        <v>9</v>
      </c>
      <c r="K72" s="26"/>
    </row>
    <row r="73">
      <c r="B73">
        <v>10</v>
      </c>
      <c r="C73" s="1">
        <f t="shared" si="254"/>
        <v>0.0019383154156330143</v>
      </c>
      <c r="D73">
        <f t="shared" si="255"/>
        <v>0.11629892493798086</v>
      </c>
      <c r="E73" s="1">
        <f t="shared" si="256"/>
        <v>0.012178794940185048</v>
      </c>
      <c r="G73" s="12">
        <v>0.00084028441757395605</v>
      </c>
      <c r="H73" s="28">
        <f t="shared" si="257"/>
        <v>1.0233651613066036e-05</v>
      </c>
      <c r="I73" s="28">
        <f t="shared" si="258"/>
        <v>1084573.3329078576</v>
      </c>
      <c r="J73" s="26">
        <v>10</v>
      </c>
      <c r="K73" s="26"/>
    </row>
    <row r="74">
      <c r="B74">
        <v>20</v>
      </c>
      <c r="C74" s="1">
        <f t="shared" si="254"/>
        <v>0.0038766308312660285</v>
      </c>
      <c r="D74">
        <f t="shared" si="255"/>
        <v>0.23259784987596172</v>
      </c>
      <c r="E74" s="1">
        <f t="shared" si="256"/>
        <v>0.024357589880370095</v>
      </c>
      <c r="G74" s="12">
        <v>0.00058019467032863095</v>
      </c>
      <c r="H74" s="28">
        <f t="shared" si="257"/>
        <v>1.4132143830641324e-05</v>
      </c>
      <c r="I74" s="28">
        <f t="shared" si="258"/>
        <v>187217.46297238561</v>
      </c>
      <c r="J74" s="26">
        <v>11</v>
      </c>
      <c r="K74" s="26"/>
    </row>
    <row r="75">
      <c r="B75">
        <v>30</v>
      </c>
      <c r="C75" s="1">
        <f t="shared" si="254"/>
        <v>0.0058149462468990417</v>
      </c>
      <c r="D75">
        <f t="shared" si="255"/>
        <v>0.34889677481394249</v>
      </c>
      <c r="E75" s="1">
        <f t="shared" si="256"/>
        <v>0.036536384820555136</v>
      </c>
      <c r="G75" s="12">
        <v>0.00031492833477444598</v>
      </c>
      <c r="H75" s="28">
        <f t="shared" si="257"/>
        <v>1.1506342830215774e-05</v>
      </c>
      <c r="I75" s="28">
        <f t="shared" si="258"/>
        <v>45164.981778113317</v>
      </c>
      <c r="J75" s="26">
        <v>12</v>
      </c>
      <c r="K75" s="26"/>
    </row>
    <row r="76">
      <c r="B76">
        <v>40</v>
      </c>
      <c r="C76" s="1">
        <f t="shared" si="254"/>
        <v>0.007753261662532057</v>
      </c>
      <c r="D76">
        <f t="shared" si="255"/>
        <v>0.46519569975192343</v>
      </c>
      <c r="E76" s="1">
        <f t="shared" si="256"/>
        <v>0.04871517976074019</v>
      </c>
      <c r="G76" s="12">
        <v>0.00012325702914263101</v>
      </c>
      <c r="H76" s="28">
        <f t="shared" si="257"/>
        <v>6.0044883314580618e-06</v>
      </c>
      <c r="I76" s="28">
        <f t="shared" si="258"/>
        <v>9943.1576459183343</v>
      </c>
      <c r="J76" s="26">
        <v>13</v>
      </c>
      <c r="K76" s="26"/>
    </row>
    <row r="77">
      <c r="B77">
        <v>50</v>
      </c>
      <c r="C77" s="1">
        <f t="shared" si="254"/>
        <v>0.0096915770781650697</v>
      </c>
      <c r="D77">
        <f t="shared" si="255"/>
        <v>0.5814946246899042</v>
      </c>
      <c r="E77" s="1">
        <f t="shared" si="256"/>
        <v>0.060893974700925231</v>
      </c>
      <c r="G77" s="12">
        <v>4.2335192175049203e-05</v>
      </c>
      <c r="H77" s="28">
        <f t="shared" si="257"/>
        <v>2.577958121266254e-06</v>
      </c>
      <c r="I77" s="28">
        <f t="shared" si="258"/>
        <v>2185.7180505217025</v>
      </c>
      <c r="J77" s="26">
        <v>14</v>
      </c>
      <c r="K77" s="26"/>
    </row>
    <row r="78">
      <c r="B78">
        <v>60</v>
      </c>
      <c r="C78" s="1">
        <f t="shared" si="254"/>
        <v>0.011629892493798083</v>
      </c>
      <c r="D78">
        <f t="shared" si="255"/>
        <v>0.69779354962788498</v>
      </c>
      <c r="E78" s="1">
        <f t="shared" si="256"/>
        <v>0.073072769641110272</v>
      </c>
      <c r="G78" s="12">
        <v>7.2378495016060806e-05</v>
      </c>
      <c r="H78" s="28">
        <f t="shared" si="257"/>
        <v>5.2888970932788592e-06</v>
      </c>
      <c r="I78" s="28">
        <f t="shared" si="258"/>
        <v>2595.0137281779639</v>
      </c>
      <c r="J78" s="26">
        <v>15</v>
      </c>
      <c r="K78" s="26"/>
    </row>
    <row r="79">
      <c r="B79">
        <v>70</v>
      </c>
      <c r="C79" s="1">
        <f t="shared" si="254"/>
        <v>0.013568207909431099</v>
      </c>
      <c r="D79">
        <f t="shared" si="255"/>
        <v>0.81409247456586598</v>
      </c>
      <c r="E79" s="1">
        <f t="shared" si="256"/>
        <v>0.085251564581295333</v>
      </c>
      <c r="G79" s="12">
        <v>0.00016790617022062801</v>
      </c>
      <c r="H79" s="28">
        <f t="shared" si="257"/>
        <v>1.4314263714161836e-05</v>
      </c>
      <c r="I79" s="28">
        <f t="shared" si="258"/>
        <v>4422.8599522886143</v>
      </c>
      <c r="J79" s="26">
        <v>16</v>
      </c>
      <c r="K79" s="26"/>
    </row>
    <row r="80">
      <c r="B80">
        <v>80</v>
      </c>
      <c r="C80" s="1">
        <f t="shared" si="254"/>
        <v>0.015506523325064114</v>
      </c>
      <c r="D80">
        <f t="shared" si="255"/>
        <v>0.93039139950384686</v>
      </c>
      <c r="E80" s="1">
        <f t="shared" si="256"/>
        <v>0.097430359521480381</v>
      </c>
      <c r="G80" s="12">
        <v>0.00027863606700778497</v>
      </c>
      <c r="H80" s="28">
        <f t="shared" si="257"/>
        <v>2.714761218421979e-05</v>
      </c>
      <c r="I80" s="28">
        <f t="shared" si="258"/>
        <v>5619.400287692858</v>
      </c>
      <c r="J80" s="26">
        <v>17</v>
      </c>
      <c r="K80" s="26"/>
    </row>
    <row r="81">
      <c r="B81">
        <v>90</v>
      </c>
      <c r="C81" s="1">
        <f t="shared" si="254"/>
        <v>0.017444838740697126</v>
      </c>
      <c r="D81">
        <f t="shared" si="255"/>
        <v>1.0466903244418275</v>
      </c>
      <c r="E81" s="1">
        <f t="shared" si="256"/>
        <v>0.10960915446166541</v>
      </c>
      <c r="G81" s="12">
        <v>0.000353074779256313</v>
      </c>
      <c r="H81" s="28">
        <f t="shared" si="257"/>
        <v>3.870022801602363e-05</v>
      </c>
      <c r="I81" s="28">
        <f t="shared" si="258"/>
        <v>5626.1886384913014</v>
      </c>
      <c r="J81" s="26">
        <v>18</v>
      </c>
      <c r="K81" s="26"/>
    </row>
    <row r="82">
      <c r="B82">
        <v>100</v>
      </c>
      <c r="C82" s="1">
        <f t="shared" si="254"/>
        <v>0.019383154156330139</v>
      </c>
      <c r="D82">
        <f t="shared" si="255"/>
        <v>1.1629892493798084</v>
      </c>
      <c r="E82" s="1">
        <f t="shared" si="256"/>
        <v>0.12178794940185046</v>
      </c>
      <c r="G82" s="12">
        <v>0.000370882879551079</v>
      </c>
      <c r="H82" s="28">
        <f t="shared" si="257"/>
        <v>4.5169065368779407e-05</v>
      </c>
      <c r="I82" s="28">
        <f t="shared" si="258"/>
        <v>4787.065812246532</v>
      </c>
      <c r="J82" s="26">
        <v>19</v>
      </c>
      <c r="K82" s="26"/>
    </row>
    <row r="83">
      <c r="B83">
        <v>200</v>
      </c>
      <c r="C83" s="1">
        <f t="shared" si="254"/>
        <v>0.038766308312660279</v>
      </c>
      <c r="D83">
        <f t="shared" si="255"/>
        <v>2.3259784987596168</v>
      </c>
      <c r="E83" s="1">
        <f t="shared" si="256"/>
        <v>0.24357589880370092</v>
      </c>
      <c r="G83" s="12">
        <v>0.00030878917710228299</v>
      </c>
      <c r="H83" s="28">
        <f t="shared" si="257"/>
        <v>7.521360135354377e-05</v>
      </c>
      <c r="I83" s="28">
        <f t="shared" si="258"/>
        <v>996.40222992181668</v>
      </c>
      <c r="J83" s="26">
        <v>20</v>
      </c>
      <c r="K83" s="26"/>
    </row>
    <row r="84">
      <c r="B84">
        <v>300</v>
      </c>
      <c r="C84" s="1">
        <f t="shared" si="254"/>
        <v>0.058149462468990429</v>
      </c>
      <c r="D84">
        <f t="shared" si="255"/>
        <v>3.4889677481394257</v>
      </c>
      <c r="E84" s="1">
        <f t="shared" si="256"/>
        <v>0.36536384820555146</v>
      </c>
      <c r="G84" s="12">
        <v>0.00027224712227544502</v>
      </c>
      <c r="H84" s="28">
        <f t="shared" si="257"/>
        <v>9.94692562574439e-05</v>
      </c>
      <c r="I84" s="28">
        <f t="shared" si="258"/>
        <v>390.43918755423425</v>
      </c>
      <c r="J84" s="26">
        <v>21</v>
      </c>
      <c r="K84" s="26"/>
    </row>
    <row r="85">
      <c r="B85">
        <v>400</v>
      </c>
      <c r="C85" s="1">
        <f t="shared" si="254"/>
        <v>0.077532616625320558</v>
      </c>
      <c r="D85">
        <f t="shared" si="255"/>
        <v>4.6519569975192336</v>
      </c>
      <c r="E85" s="1">
        <f t="shared" si="256"/>
        <v>0.48715179760740185</v>
      </c>
      <c r="G85" s="12">
        <v>0.00026771927573545701</v>
      </c>
      <c r="H85" s="28">
        <f t="shared" si="257"/>
        <v>0.00013041992642867957</v>
      </c>
      <c r="I85" s="28">
        <f t="shared" si="258"/>
        <v>215.96942438133371</v>
      </c>
      <c r="J85" s="26">
        <v>22</v>
      </c>
      <c r="K85" s="26"/>
    </row>
    <row r="86">
      <c r="B86">
        <v>500</v>
      </c>
      <c r="C86" s="1">
        <f t="shared" si="254"/>
        <v>0.096915770781650715</v>
      </c>
      <c r="D86">
        <f t="shared" si="255"/>
        <v>5.8149462468990425</v>
      </c>
      <c r="E86" s="1">
        <f t="shared" si="256"/>
        <v>0.60893974700925246</v>
      </c>
      <c r="G86" s="12">
        <v>0.00028531062267720699</v>
      </c>
      <c r="H86" s="28">
        <f t="shared" si="257"/>
        <v>0.0001737369783921107</v>
      </c>
      <c r="I86" s="28">
        <f t="shared" si="258"/>
        <v>147.30264490418199</v>
      </c>
      <c r="J86" s="26">
        <v>23</v>
      </c>
      <c r="K86" s="26"/>
    </row>
    <row r="87">
      <c r="B87">
        <v>600</v>
      </c>
      <c r="C87" s="1">
        <f t="shared" si="254"/>
        <v>0.11629892493798086</v>
      </c>
      <c r="D87">
        <f t="shared" si="255"/>
        <v>6.9779354962788513</v>
      </c>
      <c r="E87" s="1">
        <f t="shared" si="256"/>
        <v>0.73072769641110291</v>
      </c>
      <c r="G87" s="12">
        <v>0.00032495599270153098</v>
      </c>
      <c r="H87" s="28">
        <f t="shared" si="257"/>
        <v>0.0002374543439817729</v>
      </c>
      <c r="I87" s="28">
        <f t="shared" si="258"/>
        <v>116.50770880591674</v>
      </c>
      <c r="J87" s="26">
        <v>24</v>
      </c>
      <c r="K87" s="26"/>
    </row>
    <row r="88">
      <c r="B88">
        <v>700</v>
      </c>
      <c r="C88" s="1">
        <f t="shared" si="254"/>
        <v>0.13568207909431099</v>
      </c>
      <c r="D88">
        <f t="shared" si="255"/>
        <v>8.1409247456586584</v>
      </c>
      <c r="E88" s="1">
        <f t="shared" si="256"/>
        <v>0.85251564581295325</v>
      </c>
      <c r="G88" s="12">
        <v>0.000355525313094843</v>
      </c>
      <c r="H88" s="28">
        <f t="shared" si="257"/>
        <v>0.00030309089189590251</v>
      </c>
      <c r="I88" s="28">
        <f t="shared" si="258"/>
        <v>93.649844269920166</v>
      </c>
      <c r="J88" s="26">
        <v>25</v>
      </c>
      <c r="K88" s="26"/>
    </row>
    <row r="89">
      <c r="B89">
        <v>800</v>
      </c>
      <c r="C89" s="1">
        <f t="shared" si="254"/>
        <v>0.15506523325064112</v>
      </c>
      <c r="D89">
        <f t="shared" si="255"/>
        <v>9.3039139950384673</v>
      </c>
      <c r="E89" s="1">
        <f t="shared" si="256"/>
        <v>0.9743035952148037</v>
      </c>
      <c r="G89" s="12">
        <v>0.00033590933294825199</v>
      </c>
      <c r="H89" s="28">
        <f t="shared" si="257"/>
        <v>0.00032727767075768844</v>
      </c>
      <c r="I89" s="28">
        <f t="shared" si="258"/>
        <v>67.744604009049013</v>
      </c>
      <c r="J89" s="26">
        <v>26</v>
      </c>
      <c r="K89" s="26"/>
    </row>
    <row r="90">
      <c r="B90">
        <v>900</v>
      </c>
      <c r="C90" s="1">
        <f t="shared" si="254"/>
        <v>0.17444838740697127</v>
      </c>
      <c r="D90" s="29">
        <f>ROUND(C90*60,0)</f>
        <v>10</v>
      </c>
      <c r="E90" s="1">
        <f t="shared" si="256"/>
        <v>1.0960915446166544</v>
      </c>
      <c r="G90" s="12">
        <v>0.00029318047005366102</v>
      </c>
      <c r="H90" s="28">
        <f t="shared" si="257"/>
        <v>0.00032135263427255408</v>
      </c>
      <c r="I90" s="28">
        <f t="shared" si="258"/>
        <v>46.717826549882453</v>
      </c>
      <c r="J90" s="26">
        <v>27</v>
      </c>
      <c r="K90" s="26"/>
    </row>
    <row r="91">
      <c r="B91">
        <v>1000</v>
      </c>
      <c r="C91" s="1">
        <f t="shared" si="254"/>
        <v>0.19383154156330143</v>
      </c>
      <c r="D91" s="29">
        <f>ROUND(C91*60,0)</f>
        <v>12</v>
      </c>
      <c r="E91" s="1">
        <f t="shared" si="256"/>
        <v>1.2178794940185049</v>
      </c>
      <c r="G91" s="12">
        <v>0.00027649348165726599</v>
      </c>
      <c r="H91" s="28">
        <f t="shared" si="257"/>
        <v>0.00033673574154016587</v>
      </c>
      <c r="I91" s="28">
        <f t="shared" si="258"/>
        <v>35.687613700384425</v>
      </c>
      <c r="J91" s="26">
        <v>28</v>
      </c>
      <c r="K91" s="26"/>
    </row>
    <row r="92">
      <c r="B92">
        <v>2000</v>
      </c>
      <c r="C92" s="1">
        <f t="shared" si="254"/>
        <v>0.38766308312660286</v>
      </c>
      <c r="D92" s="29">
        <f>ROUND(C92*60,0)</f>
        <v>23</v>
      </c>
      <c r="E92" s="1">
        <f t="shared" si="256"/>
        <v>2.4357589880370099</v>
      </c>
      <c r="G92" s="12">
        <v>0.00035662270298869402</v>
      </c>
      <c r="H92" s="28">
        <f t="shared" si="257"/>
        <v>0.00086864695414276452</v>
      </c>
      <c r="I92" s="28">
        <f t="shared" si="258"/>
        <v>11.50751654683085</v>
      </c>
      <c r="J92" s="26">
        <v>29</v>
      </c>
      <c r="K92" s="26"/>
    </row>
    <row r="93">
      <c r="B93">
        <v>3000</v>
      </c>
      <c r="C93" s="1">
        <f t="shared" si="254"/>
        <v>0.58149462468990432</v>
      </c>
      <c r="D93" s="29">
        <f>ROUND(C93*60,0)</f>
        <v>35</v>
      </c>
      <c r="E93" s="1">
        <f t="shared" si="256"/>
        <v>3.6536384820555146</v>
      </c>
      <c r="G93" s="12">
        <v>0.00040676385140454998</v>
      </c>
      <c r="H93" s="1">
        <f t="shared" si="257"/>
        <v>0.0014861680606007748</v>
      </c>
      <c r="I93" s="1">
        <f t="shared" si="258"/>
        <v>5.8335436694953078</v>
      </c>
      <c r="J93" s="26">
        <v>30</v>
      </c>
    </row>
    <row r="94">
      <c r="B94">
        <v>4000</v>
      </c>
      <c r="C94" s="1">
        <f t="shared" si="254"/>
        <v>0.77532616625320572</v>
      </c>
      <c r="D94" s="29">
        <f>ROUND(C94*60,0)</f>
        <v>47</v>
      </c>
      <c r="E94" s="1">
        <f t="shared" si="256"/>
        <v>4.8715179760740197</v>
      </c>
      <c r="G94" s="12">
        <v>0.00045234157558300399</v>
      </c>
      <c r="H94" s="1">
        <f t="shared" si="257"/>
        <v>0.0022035901167782486</v>
      </c>
      <c r="I94" s="1">
        <f t="shared" si="258"/>
        <v>3.6490442996319694</v>
      </c>
      <c r="J94" s="26">
        <v>31</v>
      </c>
    </row>
    <row r="95">
      <c r="B95">
        <v>5000</v>
      </c>
      <c r="C95" s="1">
        <f t="shared" si="254"/>
        <v>0.96915770781650712</v>
      </c>
      <c r="D95" s="29">
        <f>ROUND(C95*60,0)</f>
        <v>58</v>
      </c>
      <c r="E95" s="1">
        <f t="shared" si="256"/>
        <v>6.089397470092524</v>
      </c>
      <c r="G95" s="12">
        <v>0.00055238862576425499</v>
      </c>
      <c r="H95" s="1">
        <f t="shared" si="257"/>
        <v>0.0033637139002367401</v>
      </c>
      <c r="I95" s="1">
        <f t="shared" si="258"/>
        <v>2.8519199469877119</v>
      </c>
      <c r="J95" s="26">
        <v>32</v>
      </c>
    </row>
    <row r="96">
      <c r="B96">
        <v>6000</v>
      </c>
      <c r="C96" s="1">
        <f t="shared" si="254"/>
        <v>1.1629892493798086</v>
      </c>
      <c r="D96" s="29">
        <f>ROUND(C96*60,0)</f>
        <v>70</v>
      </c>
      <c r="E96" s="1">
        <f t="shared" si="256"/>
        <v>7.3072769641110291</v>
      </c>
      <c r="G96" s="12">
        <v>0.00066655016053247698</v>
      </c>
      <c r="H96" s="1">
        <f t="shared" si="257"/>
        <v>0.0048706666334834775</v>
      </c>
      <c r="I96" s="1">
        <f t="shared" si="258"/>
        <v>2.389807658638357</v>
      </c>
      <c r="J96" s="26">
        <v>33</v>
      </c>
    </row>
    <row r="97">
      <c r="B97">
        <v>7000</v>
      </c>
      <c r="C97" s="1">
        <f t="shared" si="254"/>
        <v>1.35682079094311</v>
      </c>
      <c r="D97" s="29">
        <f>ROUND(C97*60,0)</f>
        <v>81</v>
      </c>
      <c r="E97" s="1">
        <f t="shared" si="256"/>
        <v>8.5251564581295334</v>
      </c>
      <c r="G97" s="12">
        <v>0.00078454481858115</v>
      </c>
      <c r="H97" s="1">
        <f t="shared" si="257"/>
        <v>0.006688367326819154</v>
      </c>
      <c r="I97" s="1">
        <f t="shared" si="258"/>
        <v>2.0665898425999631</v>
      </c>
      <c r="J97" s="26">
        <v>34</v>
      </c>
    </row>
    <row r="98">
      <c r="B98">
        <v>8000</v>
      </c>
      <c r="C98" s="1">
        <f t="shared" si="254"/>
        <v>1.5506523325064114</v>
      </c>
      <c r="D98" s="29">
        <f>ROUND(C98*60,0)</f>
        <v>93</v>
      </c>
      <c r="E98" s="1">
        <f t="shared" si="256"/>
        <v>9.7430359521480394</v>
      </c>
      <c r="G98" s="12">
        <v>0.00097998538186714105</v>
      </c>
      <c r="H98" s="1">
        <f t="shared" si="257"/>
        <v>0.0095480328081110812</v>
      </c>
      <c r="I98" s="1">
        <f t="shared" si="258"/>
        <v>1.9763881237403294</v>
      </c>
      <c r="J98" s="26">
        <v>35</v>
      </c>
    </row>
    <row r="99">
      <c r="B99">
        <v>9000</v>
      </c>
      <c r="C99" s="1">
        <f t="shared" si="254"/>
        <v>1.7444838740697128</v>
      </c>
      <c r="D99" s="29">
        <f>ROUND(C99*60,0)</f>
        <v>105</v>
      </c>
      <c r="E99" s="1">
        <f t="shared" si="256"/>
        <v>10.960915446166544</v>
      </c>
      <c r="G99" s="12">
        <v>0.00113163415515183</v>
      </c>
      <c r="H99" s="1">
        <f t="shared" si="257"/>
        <v>0.01240374629061332</v>
      </c>
      <c r="I99" s="1">
        <f t="shared" si="258"/>
        <v>1.8032404466992491</v>
      </c>
      <c r="J99" s="26">
        <v>36</v>
      </c>
    </row>
    <row r="100">
      <c r="B100">
        <v>10000</v>
      </c>
      <c r="C100" s="1">
        <f t="shared" si="254"/>
        <v>1.9383154156330142</v>
      </c>
      <c r="D100" s="29">
        <f>ROUND(C100*60,0)</f>
        <v>116</v>
      </c>
      <c r="E100" s="1">
        <f t="shared" si="256"/>
        <v>12.178794940185048</v>
      </c>
      <c r="G100" s="12">
        <v>0.0014046059679757601</v>
      </c>
      <c r="H100" s="1">
        <f t="shared" si="257"/>
        <v>0.017106408055736908</v>
      </c>
      <c r="I100" s="1">
        <f t="shared" si="258"/>
        <v>1.8129554044427565</v>
      </c>
      <c r="J100" s="26">
        <v>37</v>
      </c>
    </row>
    <row r="101">
      <c r="B101">
        <v>20000</v>
      </c>
      <c r="C101" s="1">
        <f t="shared" si="254"/>
        <v>3.8766308312660285</v>
      </c>
      <c r="D101" s="29">
        <f>ROUND(C101*60,0)</f>
        <v>233</v>
      </c>
      <c r="E101" s="1">
        <f t="shared" si="256"/>
        <v>24.357589880370096</v>
      </c>
      <c r="G101" s="12">
        <v>0.0047942033017780699</v>
      </c>
      <c r="H101" s="1">
        <f t="shared" si="257"/>
        <v>0.11677523782782642</v>
      </c>
      <c r="I101" s="1">
        <f t="shared" si="258"/>
        <v>1.5469955603424177</v>
      </c>
      <c r="J101" s="26">
        <v>38</v>
      </c>
    </row>
    <row r="102">
      <c r="B102">
        <v>30000</v>
      </c>
      <c r="C102" s="1">
        <f t="shared" si="254"/>
        <v>5.8149462468990425</v>
      </c>
      <c r="D102" s="29">
        <f>ROUND(C102*60,0)</f>
        <v>349</v>
      </c>
      <c r="E102" s="1">
        <f t="shared" si="256"/>
        <v>36.536384820555142</v>
      </c>
      <c r="G102" s="12">
        <v>0.010725621167702599</v>
      </c>
      <c r="H102" s="1">
        <f t="shared" si="257"/>
        <v>0.39187542242267415</v>
      </c>
      <c r="I102" s="1">
        <f t="shared" si="258"/>
        <v>1.5381991110618265</v>
      </c>
      <c r="J102" s="26">
        <v>39</v>
      </c>
    </row>
    <row r="103">
      <c r="B103">
        <v>40000</v>
      </c>
      <c r="C103" s="1">
        <f t="shared" si="254"/>
        <v>7.753261662532057</v>
      </c>
      <c r="D103" s="29">
        <f>ROUND(C103*60,0)</f>
        <v>465</v>
      </c>
      <c r="E103" s="1">
        <f t="shared" si="256"/>
        <v>48.715179760740192</v>
      </c>
      <c r="G103" s="12">
        <v>0.0188463675267425</v>
      </c>
      <c r="H103" s="1">
        <f t="shared" si="257"/>
        <v>0.91810418190223742</v>
      </c>
      <c r="I103" s="1">
        <f t="shared" si="258"/>
        <v>1.5203384721732121</v>
      </c>
      <c r="J103" s="26">
        <v>40</v>
      </c>
    </row>
    <row r="104">
      <c r="B104">
        <v>50000</v>
      </c>
      <c r="C104" s="1">
        <f t="shared" si="254"/>
        <v>9.6915770781650714</v>
      </c>
      <c r="D104" s="29">
        <f>ROUND(C104*60,0)</f>
        <v>581</v>
      </c>
      <c r="E104" s="1">
        <f t="shared" si="256"/>
        <v>60.893974700925241</v>
      </c>
      <c r="G104" s="12">
        <v>0.027820107444726998</v>
      </c>
      <c r="H104" s="1">
        <f t="shared" si="257"/>
        <v>1.6940769189162279</v>
      </c>
      <c r="I104" s="1">
        <f t="shared" si="258"/>
        <v>1.4363206562985753</v>
      </c>
      <c r="J104" s="26">
        <v>41</v>
      </c>
    </row>
    <row r="105">
      <c r="B105">
        <v>60000</v>
      </c>
      <c r="C105" s="1">
        <f t="shared" si="254"/>
        <v>11.629892493798085</v>
      </c>
      <c r="D105" s="29">
        <f>ROUND(C105*60,0)</f>
        <v>698</v>
      </c>
      <c r="E105" s="1">
        <f t="shared" si="256"/>
        <v>73.072769641110284</v>
      </c>
      <c r="G105" s="12">
        <v>0.039679801510996898</v>
      </c>
      <c r="H105" s="1">
        <f t="shared" si="257"/>
        <v>2.8995129952180561</v>
      </c>
      <c r="I105" s="1">
        <f t="shared" si="258"/>
        <v>1.4226550252193642</v>
      </c>
      <c r="J105" s="26">
        <v>42</v>
      </c>
    </row>
    <row r="106">
      <c r="B106">
        <v>70000</v>
      </c>
      <c r="C106" s="1">
        <f t="shared" si="254"/>
        <v>13.568207909431099</v>
      </c>
      <c r="D106" s="29">
        <f>ROUND(C106*60,0)</f>
        <v>814</v>
      </c>
      <c r="E106" s="1">
        <f t="shared" si="256"/>
        <v>85.251564581295327</v>
      </c>
      <c r="G106" s="12">
        <v>0.051333689248606797</v>
      </c>
      <c r="H106" s="1">
        <f t="shared" si="257"/>
        <v>4.3762773241737483</v>
      </c>
      <c r="I106" s="1">
        <f t="shared" si="258"/>
        <v>1.3521940145651572</v>
      </c>
      <c r="J106" s="26">
        <v>43</v>
      </c>
    </row>
    <row r="107">
      <c r="B107">
        <v>80000</v>
      </c>
      <c r="C107" s="1">
        <f t="shared" si="254"/>
        <v>15.506523325064114</v>
      </c>
      <c r="D107" s="29">
        <f>ROUND(C107*60,0)</f>
        <v>930</v>
      </c>
      <c r="E107" s="1">
        <f t="shared" si="256"/>
        <v>97.430359521480383</v>
      </c>
      <c r="G107" s="12">
        <v>0.072215820505742295</v>
      </c>
      <c r="H107" s="1">
        <f t="shared" si="257"/>
        <v>7.0360133550131669</v>
      </c>
      <c r="I107" s="1">
        <f t="shared" si="258"/>
        <v>1.4564144795892695</v>
      </c>
      <c r="J107" s="26">
        <v>44</v>
      </c>
    </row>
    <row r="108">
      <c r="B108">
        <v>90000</v>
      </c>
      <c r="C108" s="1">
        <f t="shared" si="254"/>
        <v>17.444838740697126</v>
      </c>
      <c r="D108" s="29">
        <f>ROUND(C108*60,0)</f>
        <v>1047</v>
      </c>
      <c r="E108" s="1">
        <f t="shared" si="256"/>
        <v>109.60915446166541</v>
      </c>
      <c r="G108" s="12">
        <v>0.092857341457490694</v>
      </c>
      <c r="H108" s="1">
        <f t="shared" si="257"/>
        <v>10.178014682713705</v>
      </c>
      <c r="I108" s="1">
        <f t="shared" si="258"/>
        <v>1.4796664905067709</v>
      </c>
      <c r="J108" s="26">
        <v>45</v>
      </c>
    </row>
    <row r="109">
      <c r="B109">
        <v>100000</v>
      </c>
      <c r="C109" s="1">
        <f t="shared" si="254"/>
        <v>19.383154156330143</v>
      </c>
      <c r="D109" s="29">
        <f>ROUND(C109*60,0)</f>
        <v>1163</v>
      </c>
      <c r="E109" s="1">
        <f t="shared" si="256"/>
        <v>121.78794940185048</v>
      </c>
      <c r="G109" s="12">
        <v>0.114845080160213</v>
      </c>
      <c r="H109" s="1">
        <f t="shared" si="257"/>
        <v>13.986746811603483</v>
      </c>
      <c r="I109" s="1">
        <f t="shared" si="258"/>
        <v>1.4823303723405006</v>
      </c>
      <c r="J109" s="26">
        <v>46</v>
      </c>
    </row>
    <row r="110">
      <c r="B110">
        <v>200000</v>
      </c>
      <c r="C110" s="1">
        <f t="shared" si="254"/>
        <v>38.766308312660286</v>
      </c>
      <c r="D110">
        <f t="shared" si="255"/>
        <v>2325.9784987596172</v>
      </c>
      <c r="E110" s="1">
        <f t="shared" si="256"/>
        <v>243.57589880370097</v>
      </c>
      <c r="G110" s="12">
        <v>0.47684815970876698</v>
      </c>
      <c r="H110" s="1">
        <f t="shared" si="257"/>
        <v>116.14871909395366</v>
      </c>
      <c r="I110" s="1">
        <f t="shared" si="258"/>
        <v>1.5386956697337466</v>
      </c>
      <c r="J110" s="26">
        <v>47</v>
      </c>
    </row>
    <row r="111">
      <c r="B111">
        <v>300000</v>
      </c>
      <c r="C111" s="1">
        <f t="shared" si="254"/>
        <v>58.149462468990414</v>
      </c>
      <c r="D111">
        <f t="shared" si="255"/>
        <v>3488.9677481394247</v>
      </c>
      <c r="E111" s="1">
        <f t="shared" si="256"/>
        <v>365.36384820555134</v>
      </c>
      <c r="G111" s="12">
        <v>1.0715695061842601</v>
      </c>
      <c r="H111" s="1">
        <f t="shared" si="257"/>
        <v>391.51275839920362</v>
      </c>
      <c r="I111" s="1">
        <f t="shared" si="258"/>
        <v>1.536775573257217</v>
      </c>
      <c r="J111" s="26">
        <v>48</v>
      </c>
    </row>
    <row r="112">
      <c r="B112">
        <v>400000</v>
      </c>
      <c r="C112" s="1">
        <f t="shared" si="254"/>
        <v>77.532616625320571</v>
      </c>
      <c r="D112">
        <f t="shared" si="255"/>
        <v>4651.9569975192344</v>
      </c>
      <c r="E112" s="1">
        <f t="shared" si="256"/>
        <v>487.15179760740193</v>
      </c>
      <c r="G112" s="12">
        <v>1.96632191622425</v>
      </c>
      <c r="H112" s="1">
        <f t="shared" si="257"/>
        <v>957.89725616347459</v>
      </c>
      <c r="I112" s="1">
        <f t="shared" si="258"/>
        <v>1.5862339804586179</v>
      </c>
      <c r="J112" s="26">
        <v>49</v>
      </c>
    </row>
    <row r="113">
      <c r="B113">
        <v>500000</v>
      </c>
      <c r="C113" s="1">
        <f t="shared" si="254"/>
        <v>96.915770781650707</v>
      </c>
      <c r="D113">
        <f t="shared" si="255"/>
        <v>5814.9462468990423</v>
      </c>
      <c r="E113" s="1">
        <f t="shared" si="256"/>
        <v>608.93974700925241</v>
      </c>
      <c r="G113" s="12">
        <v>2.9749097517647898</v>
      </c>
      <c r="H113" s="1">
        <f t="shared" si="257"/>
        <v>1811.5407916150091</v>
      </c>
      <c r="I113" s="1">
        <f t="shared" si="258"/>
        <v>1.5359122302360919</v>
      </c>
      <c r="J113" s="26">
        <v>50</v>
      </c>
    </row>
    <row r="114">
      <c r="B114">
        <v>600000</v>
      </c>
      <c r="C114" s="1">
        <f t="shared" si="254"/>
        <v>116.29892493798083</v>
      </c>
      <c r="D114">
        <f t="shared" si="255"/>
        <v>6977.9354962788493</v>
      </c>
      <c r="E114" s="1">
        <f t="shared" si="256"/>
        <v>730.72769641110267</v>
      </c>
      <c r="G114" s="12">
        <v>4.3429805256514502</v>
      </c>
      <c r="H114" s="1">
        <f t="shared" si="257"/>
        <v>3173.5361550675639</v>
      </c>
      <c r="I114" s="1">
        <f t="shared" si="258"/>
        <v>1.5571053367128214</v>
      </c>
      <c r="J114" s="26">
        <v>51</v>
      </c>
    </row>
    <row r="115">
      <c r="B115">
        <v>700000</v>
      </c>
      <c r="C115" s="1">
        <f t="shared" si="254"/>
        <v>135.68207909431101</v>
      </c>
      <c r="D115">
        <f t="shared" si="255"/>
        <v>8140.92474565866</v>
      </c>
      <c r="E115" s="1">
        <f t="shared" si="256"/>
        <v>852.51564581295338</v>
      </c>
      <c r="G115" s="12">
        <v>6.1918511006933299</v>
      </c>
      <c r="H115" s="1">
        <f t="shared" si="257"/>
        <v>5278.6499398852202</v>
      </c>
      <c r="I115" s="1">
        <f t="shared" si="258"/>
        <v>1.6310115481644305</v>
      </c>
      <c r="J115" s="26">
        <v>52</v>
      </c>
    </row>
    <row r="116">
      <c r="B116">
        <v>800000</v>
      </c>
      <c r="C116" s="1">
        <f t="shared" si="254"/>
        <v>155.06523325064114</v>
      </c>
      <c r="D116">
        <f t="shared" si="255"/>
        <v>9303.9139950384688</v>
      </c>
      <c r="E116" s="1">
        <f t="shared" si="256"/>
        <v>974.30359521480386</v>
      </c>
      <c r="G116" s="12">
        <v>8.4166174815328301</v>
      </c>
      <c r="H116" s="1">
        <f t="shared" si="257"/>
        <v>8200.3406718052047</v>
      </c>
      <c r="I116" s="1">
        <f t="shared" si="258"/>
        <v>1.6974235677754126</v>
      </c>
      <c r="J116" s="26">
        <v>53</v>
      </c>
    </row>
    <row r="117">
      <c r="B117">
        <v>900000</v>
      </c>
      <c r="C117" s="1">
        <f t="shared" si="254"/>
        <v>174.44838740697128</v>
      </c>
      <c r="D117">
        <f t="shared" si="255"/>
        <v>10466.903244418278</v>
      </c>
      <c r="E117" s="1">
        <f t="shared" si="256"/>
        <v>1096.0915446166543</v>
      </c>
      <c r="G117" s="12">
        <v>9.9647870642999798</v>
      </c>
      <c r="H117" s="1">
        <f t="shared" si="257"/>
        <v>10922.318845084621</v>
      </c>
      <c r="I117" s="1">
        <f t="shared" si="258"/>
        <v>1.587872458186836</v>
      </c>
      <c r="J117" s="26">
        <v>54</v>
      </c>
    </row>
    <row r="118">
      <c r="B118">
        <v>1000000</v>
      </c>
      <c r="C118" s="1">
        <f t="shared" si="254"/>
        <v>193.83154156330141</v>
      </c>
      <c r="D118">
        <f t="shared" si="255"/>
        <v>11629.892493798085</v>
      </c>
      <c r="E118" s="1">
        <f t="shared" si="256"/>
        <v>1217.8794940185048</v>
      </c>
      <c r="G118" s="12">
        <v>13.504804110370999</v>
      </c>
      <c r="H118" s="1">
        <f t="shared" si="257"/>
        <v>16447.223996757657</v>
      </c>
      <c r="I118" s="1">
        <f t="shared" si="258"/>
        <v>1.7430943735147495</v>
      </c>
      <c r="J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4" zoomScale="115" workbookViewId="0">
      <selection activeCell="I34" activeCellId="0" sqref="I34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0.066500000000000004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A10">
        <v>1</v>
      </c>
      <c r="B10">
        <v>1</v>
      </c>
      <c r="C10">
        <v>0.125</v>
      </c>
      <c r="D10">
        <v>0.125</v>
      </c>
      <c r="E10">
        <v>66.199999999999989</v>
      </c>
      <c r="G10">
        <f t="shared" ref="G10:G37" si="259">E10/60</f>
        <v>1.1033333333333331</v>
      </c>
      <c r="H10">
        <f t="shared" ref="H10:H37" si="260">2*PI()*G10</f>
        <v>6.9324477889214746</v>
      </c>
      <c r="I10">
        <f t="shared" ref="I10:I37" si="261">$C$2*C10</f>
        <v>0.011225000000000001</v>
      </c>
      <c r="J10">
        <f t="shared" ref="J10:J37" si="262">I10*H10</f>
        <v>0.077816726430643551</v>
      </c>
      <c r="K10">
        <f t="shared" ref="K10:K37" si="263">B10*C10</f>
        <v>0.125</v>
      </c>
      <c r="L10" s="24">
        <f t="shared" ref="L10:L37" si="264">J10/D10*100</f>
        <v>62.25338114451484</v>
      </c>
      <c r="N10" s="1">
        <f t="shared" ref="N10:N37" si="265">G10*($C$3)^2*$C$4/$C$5</f>
        <v>5692.2280266393436</v>
      </c>
      <c r="O10">
        <f t="shared" ref="O10:O37" si="266">D10/(G10^3*$C$3^5*$C$4)</f>
        <v>71.827613819861909</v>
      </c>
      <c r="P10">
        <f t="shared" ref="P10:P37" si="267">K10/(G10^3*$C$3^5*$C$4)</f>
        <v>71.827613819861909</v>
      </c>
      <c r="Q10">
        <f t="shared" ref="Q10:Q37" si="268">J10/(G10^3*$C$3^5*$C$4)</f>
        <v>44.715118198288856</v>
      </c>
      <c r="S10">
        <f t="shared" ref="S10:S37" si="269">J10*0.49665</f>
        <v>0.038647677181779118</v>
      </c>
      <c r="T10">
        <f t="shared" ref="T10:T37" si="270">Q10*0.49665</f>
        <v>22.20776345318016</v>
      </c>
    </row>
    <row r="11">
      <c r="A11">
        <v>1.2</v>
      </c>
      <c r="B11">
        <v>1.1949999999999998</v>
      </c>
      <c r="C11">
        <v>0.128</v>
      </c>
      <c r="D11">
        <v>0.153</v>
      </c>
      <c r="E11">
        <v>86.099999999999994</v>
      </c>
      <c r="G11">
        <f t="shared" si="259"/>
        <v>1.4349999999999998</v>
      </c>
      <c r="H11">
        <f t="shared" si="260"/>
        <v>9.016370915802705</v>
      </c>
      <c r="I11">
        <f t="shared" si="261"/>
        <v>0.0114944</v>
      </c>
      <c r="J11">
        <f t="shared" si="262"/>
        <v>0.10363777385460261</v>
      </c>
      <c r="K11">
        <f t="shared" si="263"/>
        <v>0.15295999999999998</v>
      </c>
      <c r="L11" s="24">
        <f t="shared" si="264"/>
        <v>67.737107094511515</v>
      </c>
      <c r="N11" s="1">
        <f t="shared" si="265"/>
        <v>7403.3358473360649</v>
      </c>
      <c r="O11">
        <f t="shared" si="266"/>
        <v>39.961094141598174</v>
      </c>
      <c r="P11">
        <f t="shared" si="267"/>
        <v>39.950646796724556</v>
      </c>
      <c r="Q11">
        <f t="shared" si="268"/>
        <v>27.068489134832923</v>
      </c>
      <c r="S11">
        <f t="shared" si="269"/>
        <v>0.051471700384888387</v>
      </c>
      <c r="T11">
        <f t="shared" si="270"/>
        <v>13.44356512881477</v>
      </c>
    </row>
    <row r="12">
      <c r="A12">
        <v>1.3999999999999999</v>
      </c>
      <c r="B12">
        <v>1.3799999999999999</v>
      </c>
      <c r="C12">
        <v>0.13400000000000001</v>
      </c>
      <c r="D12">
        <v>0.186</v>
      </c>
      <c r="E12">
        <v>105.69999999999999</v>
      </c>
      <c r="G12">
        <f t="shared" si="259"/>
        <v>1.7616666666666665</v>
      </c>
      <c r="H12">
        <f t="shared" si="260"/>
        <v>11.068878116148037</v>
      </c>
      <c r="I12">
        <f t="shared" si="261"/>
        <v>0.012033200000000001</v>
      </c>
      <c r="J12">
        <f t="shared" si="262"/>
        <v>0.13319402414723255</v>
      </c>
      <c r="K12">
        <f t="shared" si="263"/>
        <v>0.18492</v>
      </c>
      <c r="L12" s="24">
        <f t="shared" si="264"/>
        <v>71.609690401737936</v>
      </c>
      <c r="N12" s="1">
        <f t="shared" si="265"/>
        <v>9088.648072745902</v>
      </c>
      <c r="O12">
        <f t="shared" si="266"/>
        <v>26.256895554182563</v>
      </c>
      <c r="P12">
        <f t="shared" si="267"/>
        <v>26.104436160642148</v>
      </c>
      <c r="Q12">
        <f t="shared" si="268"/>
        <v>18.802481615457825</v>
      </c>
      <c r="S12">
        <f t="shared" si="269"/>
        <v>0.066150812092723041</v>
      </c>
      <c r="T12">
        <f t="shared" si="270"/>
        <v>9.3382524943171283</v>
      </c>
    </row>
    <row r="13">
      <c r="A13">
        <v>1.6000000000000001</v>
      </c>
      <c r="B13">
        <v>1.5800000000000001</v>
      </c>
      <c r="C13">
        <v>0.13800000000000001</v>
      </c>
      <c r="D13">
        <v>0.2185</v>
      </c>
      <c r="E13">
        <v>123.59999999999999</v>
      </c>
      <c r="G13">
        <f t="shared" si="259"/>
        <v>2.0600000000000001</v>
      </c>
      <c r="H13">
        <f t="shared" si="260"/>
        <v>12.943361732789947</v>
      </c>
      <c r="I13">
        <f t="shared" si="261"/>
        <v>0.012392400000000001</v>
      </c>
      <c r="J13">
        <f t="shared" si="262"/>
        <v>0.16039931593742615</v>
      </c>
      <c r="K13">
        <f t="shared" si="263"/>
        <v>0.21804000000000004</v>
      </c>
      <c r="L13" s="24">
        <f t="shared" si="264"/>
        <v>73.409297911865508</v>
      </c>
      <c r="N13" s="1">
        <f t="shared" si="265"/>
        <v>10627.785258196722</v>
      </c>
      <c r="O13">
        <f t="shared" si="266"/>
        <v>19.290852632642224</v>
      </c>
      <c r="P13">
        <f t="shared" si="267"/>
        <v>19.250240311310346</v>
      </c>
      <c r="Q13">
        <f t="shared" si="268"/>
        <v>14.161279478835281</v>
      </c>
      <c r="S13">
        <f t="shared" si="269"/>
        <v>0.079662320260322689</v>
      </c>
      <c r="T13">
        <f t="shared" si="270"/>
        <v>7.033199453163542</v>
      </c>
    </row>
    <row r="14">
      <c r="A14">
        <v>1.8</v>
      </c>
      <c r="B14">
        <v>1.8100000000000001</v>
      </c>
      <c r="C14">
        <v>0.14599999999999999</v>
      </c>
      <c r="D14">
        <v>0.26550000000000001</v>
      </c>
      <c r="E14">
        <v>144.69999999999999</v>
      </c>
      <c r="G14">
        <f t="shared" si="259"/>
        <v>2.4116666666666666</v>
      </c>
      <c r="H14">
        <f t="shared" si="260"/>
        <v>15.152948565814768</v>
      </c>
      <c r="I14">
        <f t="shared" si="261"/>
        <v>0.013110800000000001</v>
      </c>
      <c r="J14">
        <f t="shared" si="262"/>
        <v>0.19866727805668427</v>
      </c>
      <c r="K14">
        <f t="shared" si="263"/>
        <v>0.26425999999999999</v>
      </c>
      <c r="L14" s="24">
        <f t="shared" si="264"/>
        <v>74.827600021350008</v>
      </c>
      <c r="N14" s="1">
        <f t="shared" si="265"/>
        <v>12442.075460040984</v>
      </c>
      <c r="O14">
        <f t="shared" si="266"/>
        <v>14.608792697632285</v>
      </c>
      <c r="P14">
        <f t="shared" si="267"/>
        <v>14.540563308008691</v>
      </c>
      <c r="Q14">
        <f t="shared" si="268"/>
        <v>10.931408967732473</v>
      </c>
      <c r="S14">
        <f t="shared" si="269"/>
        <v>0.098668103646852245</v>
      </c>
      <c r="T14">
        <f t="shared" si="270"/>
        <v>5.4290842638243326</v>
      </c>
    </row>
    <row r="15">
      <c r="A15">
        <v>2</v>
      </c>
      <c r="B15">
        <v>2</v>
      </c>
      <c r="C15">
        <v>0.156</v>
      </c>
      <c r="D15">
        <v>0.308</v>
      </c>
      <c r="E15">
        <v>159.34999999999999</v>
      </c>
      <c r="G15">
        <f t="shared" si="259"/>
        <v>2.6558333333333333</v>
      </c>
      <c r="H15">
        <f t="shared" si="260"/>
        <v>16.687092978317786</v>
      </c>
      <c r="I15">
        <f t="shared" si="261"/>
        <v>0.0140088</v>
      </c>
      <c r="J15">
        <f t="shared" si="262"/>
        <v>0.23376614811465821</v>
      </c>
      <c r="K15">
        <f t="shared" si="263"/>
        <v>0.312</v>
      </c>
      <c r="L15" s="24">
        <f t="shared" si="264"/>
        <v>75.898100037226683</v>
      </c>
      <c r="N15" s="1">
        <f t="shared" si="265"/>
        <v>13701.760363217214</v>
      </c>
      <c r="O15">
        <f t="shared" si="266"/>
        <v>12.689657703189109</v>
      </c>
      <c r="P15">
        <f t="shared" si="267"/>
        <v>12.854458452581175</v>
      </c>
      <c r="Q15">
        <f t="shared" si="268"/>
        <v>9.631209097948112</v>
      </c>
      <c r="S15">
        <f t="shared" si="269"/>
        <v>0.11609995746114499</v>
      </c>
      <c r="T15">
        <f t="shared" si="270"/>
        <v>4.7833399984959293</v>
      </c>
    </row>
    <row r="16">
      <c r="A16">
        <v>3</v>
      </c>
      <c r="B16">
        <v>2.9950000000000001</v>
      </c>
      <c r="C16">
        <v>0.2155</v>
      </c>
      <c r="D16">
        <v>0.64650000000000007</v>
      </c>
      <c r="E16">
        <v>245.80000000000001</v>
      </c>
      <c r="G16">
        <f t="shared" si="259"/>
        <v>4.0966666666666667</v>
      </c>
      <c r="H16">
        <f t="shared" si="260"/>
        <v>25.740115808412373</v>
      </c>
      <c r="I16">
        <f t="shared" si="261"/>
        <v>0.019351900000000002</v>
      </c>
      <c r="J16">
        <f t="shared" si="262"/>
        <v>0.49812014711281544</v>
      </c>
      <c r="K16">
        <f t="shared" si="263"/>
        <v>0.64542250000000001</v>
      </c>
      <c r="L16" s="24">
        <f t="shared" si="264"/>
        <v>77.048746653181027</v>
      </c>
      <c r="N16" s="1">
        <f t="shared" si="265"/>
        <v>21135.19107172131</v>
      </c>
      <c r="O16">
        <f t="shared" si="266"/>
        <v>7.2573536694785554</v>
      </c>
      <c r="P16">
        <f t="shared" si="267"/>
        <v>7.2452580800294237</v>
      </c>
      <c r="Q16">
        <f t="shared" si="268"/>
        <v>5.591700042521869</v>
      </c>
      <c r="S16">
        <f t="shared" si="269"/>
        <v>0.24739137106357978</v>
      </c>
      <c r="T16">
        <f t="shared" si="270"/>
        <v>2.7771178261184861</v>
      </c>
    </row>
    <row r="17">
      <c r="A17">
        <v>4</v>
      </c>
      <c r="B17">
        <v>4</v>
      </c>
      <c r="C17">
        <v>0.28500000000000003</v>
      </c>
      <c r="D17">
        <v>1.1440000000000001</v>
      </c>
      <c r="E17">
        <v>328.39999999999998</v>
      </c>
      <c r="G17">
        <f t="shared" si="259"/>
        <v>5.4733333333333327</v>
      </c>
      <c r="H17">
        <f t="shared" si="260"/>
        <v>34.389967581296261</v>
      </c>
      <c r="I17">
        <f t="shared" si="261"/>
        <v>0.025593000000000005</v>
      </c>
      <c r="J17">
        <f t="shared" si="262"/>
        <v>0.88014244030811539</v>
      </c>
      <c r="K17">
        <f t="shared" si="263"/>
        <v>1.1400000000000001</v>
      </c>
      <c r="L17" s="24">
        <f t="shared" si="264"/>
        <v>76.935527998961135</v>
      </c>
      <c r="N17" s="1">
        <f t="shared" si="265"/>
        <v>28237.578307377051</v>
      </c>
      <c r="O17">
        <f t="shared" si="266"/>
        <v>5.3848297065457098</v>
      </c>
      <c r="P17">
        <f t="shared" si="267"/>
        <v>5.3660016306486966</v>
      </c>
      <c r="Q17">
        <f t="shared" si="268"/>
        <v>4.1428471665758506</v>
      </c>
      <c r="S17">
        <f t="shared" si="269"/>
        <v>0.43712274297902548</v>
      </c>
      <c r="T17">
        <f t="shared" si="270"/>
        <v>2.057545045279896</v>
      </c>
    </row>
    <row r="18">
      <c r="A18">
        <v>5</v>
      </c>
      <c r="B18">
        <v>5</v>
      </c>
      <c r="C18">
        <v>0.36449999999999999</v>
      </c>
      <c r="D18">
        <v>1.8225</v>
      </c>
      <c r="E18">
        <v>409</v>
      </c>
      <c r="G18">
        <f t="shared" si="259"/>
        <v>6.8166666666666664</v>
      </c>
      <c r="H18">
        <f t="shared" si="260"/>
        <v>42.830379843940847</v>
      </c>
      <c r="I18">
        <f t="shared" si="261"/>
        <v>0.0327321</v>
      </c>
      <c r="J18">
        <f t="shared" si="262"/>
        <v>1.4019282760898562</v>
      </c>
      <c r="K18">
        <f t="shared" si="263"/>
        <v>1.8225</v>
      </c>
      <c r="L18" s="24">
        <f t="shared" si="264"/>
        <v>76.923362199717758</v>
      </c>
      <c r="N18" s="1">
        <f t="shared" si="265"/>
        <v>35167.994907786888</v>
      </c>
      <c r="O18">
        <f t="shared" si="266"/>
        <v>4.4407160811994242</v>
      </c>
      <c r="P18">
        <f t="shared" si="267"/>
        <v>4.4407160811994242</v>
      </c>
      <c r="Q18">
        <f t="shared" si="268"/>
        <v>3.4159481154021458</v>
      </c>
      <c r="S18">
        <f t="shared" si="269"/>
        <v>0.69626767832002701</v>
      </c>
      <c r="T18">
        <f t="shared" si="270"/>
        <v>1.6965306315144757</v>
      </c>
    </row>
    <row r="19">
      <c r="A19">
        <v>6</v>
      </c>
      <c r="B19">
        <v>5.9900000000000002</v>
      </c>
      <c r="C19">
        <v>0.46150000000000002</v>
      </c>
      <c r="D19">
        <v>2.7690000000000001</v>
      </c>
      <c r="E19">
        <v>481.64999999999998</v>
      </c>
      <c r="G19">
        <f t="shared" si="259"/>
        <v>8.0274999999999999</v>
      </c>
      <c r="H19">
        <f t="shared" si="260"/>
        <v>50.43827005338413</v>
      </c>
      <c r="I19">
        <f t="shared" si="261"/>
        <v>0.041442700000000006</v>
      </c>
      <c r="J19">
        <f t="shared" si="262"/>
        <v>2.0902980943413829</v>
      </c>
      <c r="K19">
        <f t="shared" si="263"/>
        <v>2.7643850000000003</v>
      </c>
      <c r="L19" s="24">
        <f t="shared" si="264"/>
        <v>75.489277513231585</v>
      </c>
      <c r="N19" s="1">
        <f t="shared" si="265"/>
        <v>41414.82823309426</v>
      </c>
      <c r="O19">
        <f t="shared" si="266"/>
        <v>4.1312707313965822</v>
      </c>
      <c r="P19">
        <f t="shared" si="267"/>
        <v>4.124385280177588</v>
      </c>
      <c r="Q19">
        <f t="shared" si="268"/>
        <v>3.118666427246878</v>
      </c>
      <c r="S19">
        <f t="shared" si="269"/>
        <v>1.0381465485546477</v>
      </c>
      <c r="T19">
        <f t="shared" si="270"/>
        <v>1.5488856810921618</v>
      </c>
    </row>
    <row r="20">
      <c r="A20">
        <v>7</v>
      </c>
      <c r="B20">
        <v>7</v>
      </c>
      <c r="C20">
        <v>0.56400000000000006</v>
      </c>
      <c r="D20">
        <v>3.9495</v>
      </c>
      <c r="E20">
        <v>553.89999999999998</v>
      </c>
      <c r="G20">
        <f t="shared" si="259"/>
        <v>9.2316666666666656</v>
      </c>
      <c r="H20">
        <f t="shared" si="260"/>
        <v>58.004272360779538</v>
      </c>
      <c r="I20">
        <f t="shared" si="261"/>
        <v>0.05064720000000001</v>
      </c>
      <c r="J20">
        <f t="shared" si="262"/>
        <v>2.9377539831108739</v>
      </c>
      <c r="K20">
        <f t="shared" si="263"/>
        <v>3.9480000000000004</v>
      </c>
      <c r="L20" s="24">
        <f t="shared" si="264"/>
        <v>74.382934121050098</v>
      </c>
      <c r="N20" s="1">
        <f t="shared" si="265"/>
        <v>47627.267431352462</v>
      </c>
      <c r="O20">
        <f t="shared" si="266"/>
        <v>3.874390730956248</v>
      </c>
      <c r="P20">
        <f t="shared" si="267"/>
        <v>3.8729192570743813</v>
      </c>
      <c r="Q20">
        <f t="shared" si="268"/>
        <v>2.8818855049992576</v>
      </c>
      <c r="S20">
        <f t="shared" si="269"/>
        <v>1.4590355157120154</v>
      </c>
      <c r="T20">
        <f t="shared" si="270"/>
        <v>1.4312884360578813</v>
      </c>
    </row>
    <row r="21">
      <c r="A21">
        <v>8</v>
      </c>
      <c r="B21">
        <v>8</v>
      </c>
      <c r="C21">
        <v>0.65800000000000003</v>
      </c>
      <c r="D21">
        <v>5.2629999999999999</v>
      </c>
      <c r="E21">
        <v>615.95000000000005</v>
      </c>
      <c r="G21">
        <f t="shared" si="259"/>
        <v>10.265833333333335</v>
      </c>
      <c r="H21">
        <f t="shared" si="260"/>
        <v>64.502133165954447</v>
      </c>
      <c r="I21">
        <f t="shared" si="261"/>
        <v>0.059088400000000006</v>
      </c>
      <c r="J21">
        <f t="shared" si="262"/>
        <v>3.8113278453631834</v>
      </c>
      <c r="K21">
        <f t="shared" si="263"/>
        <v>5.2640000000000002</v>
      </c>
      <c r="L21" s="24">
        <f t="shared" si="264"/>
        <v>72.417401583948006</v>
      </c>
      <c r="N21" s="1">
        <f t="shared" si="265"/>
        <v>52962.656389856573</v>
      </c>
      <c r="O21">
        <f t="shared" si="266"/>
        <v>3.7545023946472376</v>
      </c>
      <c r="P21">
        <f t="shared" si="267"/>
        <v>3.7552157715035266</v>
      </c>
      <c r="Q21">
        <f t="shared" si="268"/>
        <v>2.7189130766106344</v>
      </c>
      <c r="S21">
        <f t="shared" si="269"/>
        <v>1.892895974399625</v>
      </c>
      <c r="T21">
        <f t="shared" si="270"/>
        <v>1.3503481794986716</v>
      </c>
    </row>
    <row r="22">
      <c r="A22">
        <v>9</v>
      </c>
      <c r="B22">
        <v>9</v>
      </c>
      <c r="C22">
        <v>0.79800000000000004</v>
      </c>
      <c r="D22">
        <v>7.1914999999999996</v>
      </c>
      <c r="E22">
        <v>682.25</v>
      </c>
      <c r="G22">
        <f t="shared" si="259"/>
        <v>11.370833333333334</v>
      </c>
      <c r="H22">
        <f t="shared" si="260"/>
        <v>71.445052930387874</v>
      </c>
      <c r="I22">
        <f t="shared" si="261"/>
        <v>0.071660400000000013</v>
      </c>
      <c r="J22">
        <f t="shared" si="262"/>
        <v>5.1197810710127678</v>
      </c>
      <c r="K22">
        <f t="shared" si="263"/>
        <v>7.1820000000000004</v>
      </c>
      <c r="L22" s="24">
        <f t="shared" si="264"/>
        <v>71.19211667959074</v>
      </c>
      <c r="N22" s="1">
        <f t="shared" si="265"/>
        <v>58663.482948258199</v>
      </c>
      <c r="O22">
        <f t="shared" si="266"/>
        <v>3.7752372201957205</v>
      </c>
      <c r="P22">
        <f t="shared" si="267"/>
        <v>3.7702501168665323</v>
      </c>
      <c r="Q22">
        <f t="shared" si="268"/>
        <v>2.6876712867330754</v>
      </c>
      <c r="S22">
        <f t="shared" si="269"/>
        <v>2.5427392689184911</v>
      </c>
      <c r="T22">
        <f t="shared" si="270"/>
        <v>1.3348319445559818</v>
      </c>
    </row>
    <row r="23">
      <c r="A23">
        <v>10</v>
      </c>
      <c r="B23">
        <v>9.995000000000001</v>
      </c>
      <c r="C23">
        <v>0.92949999999999999</v>
      </c>
      <c r="D23">
        <v>9.2949999999999999</v>
      </c>
      <c r="E23">
        <v>743.84999999999991</v>
      </c>
      <c r="G23">
        <f t="shared" si="259"/>
        <v>12.397499999999999</v>
      </c>
      <c r="H23">
        <f t="shared" si="260"/>
        <v>77.895789845758912</v>
      </c>
      <c r="I23">
        <f t="shared" si="261"/>
        <v>0.083469100000000004</v>
      </c>
      <c r="J23">
        <f t="shared" si="262"/>
        <v>6.5018914722146359</v>
      </c>
      <c r="K23">
        <f t="shared" si="263"/>
        <v>9.2903525000000009</v>
      </c>
      <c r="L23" s="24">
        <f t="shared" si="264"/>
        <v>69.95041928149152</v>
      </c>
      <c r="N23" s="1">
        <f t="shared" si="265"/>
        <v>63960.178513831968</v>
      </c>
      <c r="O23">
        <f t="shared" si="266"/>
        <v>3.7648587448532802</v>
      </c>
      <c r="P23">
        <f t="shared" si="267"/>
        <v>3.762976315480854</v>
      </c>
      <c r="Q23">
        <f t="shared" si="268"/>
        <v>2.6335344773807683</v>
      </c>
      <c r="S23">
        <f t="shared" si="269"/>
        <v>3.2291643996753989</v>
      </c>
      <c r="T23">
        <f t="shared" si="270"/>
        <v>1.3079448981911586</v>
      </c>
    </row>
    <row r="24">
      <c r="A24">
        <v>11</v>
      </c>
      <c r="B24">
        <v>10.99</v>
      </c>
      <c r="C24">
        <v>1.0754999999999999</v>
      </c>
      <c r="D24">
        <v>11.815</v>
      </c>
      <c r="E24">
        <v>806.84999999999991</v>
      </c>
      <c r="G24">
        <f t="shared" si="259"/>
        <v>13.447499999999998</v>
      </c>
      <c r="H24">
        <f t="shared" si="260"/>
        <v>84.493134418297473</v>
      </c>
      <c r="I24">
        <f t="shared" si="261"/>
        <v>0.096579899999999996</v>
      </c>
      <c r="J24">
        <f t="shared" si="262"/>
        <v>8.1603384728057282</v>
      </c>
      <c r="K24">
        <f t="shared" si="263"/>
        <v>11.819744999999999</v>
      </c>
      <c r="L24" s="24">
        <f t="shared" si="264"/>
        <v>69.067612973387455</v>
      </c>
      <c r="N24" s="1">
        <f t="shared" si="265"/>
        <v>69377.253524077867</v>
      </c>
      <c r="O24">
        <f t="shared" si="266"/>
        <v>3.7498224968696232</v>
      </c>
      <c r="P24">
        <f t="shared" si="267"/>
        <v>3.7513284560526654</v>
      </c>
      <c r="Q24">
        <f t="shared" si="268"/>
        <v>2.5899128893269254</v>
      </c>
      <c r="S24">
        <f t="shared" si="269"/>
        <v>4.0528321025189644</v>
      </c>
      <c r="T24">
        <f t="shared" si="270"/>
        <v>1.2862802364842174</v>
      </c>
    </row>
    <row r="25">
      <c r="A25">
        <v>12</v>
      </c>
      <c r="B25">
        <v>12.01</v>
      </c>
      <c r="C25">
        <v>1.2130000000000001</v>
      </c>
      <c r="D25">
        <v>14.57</v>
      </c>
      <c r="E25">
        <v>871.29999999999995</v>
      </c>
      <c r="G25">
        <f t="shared" si="259"/>
        <v>14.521666666666667</v>
      </c>
      <c r="H25">
        <f t="shared" si="260"/>
        <v>91.242322635759564</v>
      </c>
      <c r="I25">
        <f t="shared" si="261"/>
        <v>0.10892740000000001</v>
      </c>
      <c r="J25">
        <f t="shared" si="262"/>
        <v>9.9387889746744378</v>
      </c>
      <c r="K25">
        <f t="shared" si="263"/>
        <v>14.56813</v>
      </c>
      <c r="L25" s="24">
        <f t="shared" si="264"/>
        <v>68.214062969625516</v>
      </c>
      <c r="N25" s="1">
        <f t="shared" si="265"/>
        <v>74919.007244877052</v>
      </c>
      <c r="O25">
        <f t="shared" si="266"/>
        <v>3.6720772081158009</v>
      </c>
      <c r="P25">
        <f t="shared" si="267"/>
        <v>3.6716059120019247</v>
      </c>
      <c r="Q25">
        <f t="shared" si="268"/>
        <v>2.5048730590373789</v>
      </c>
      <c r="S25">
        <f t="shared" si="269"/>
        <v>4.936099544272059</v>
      </c>
      <c r="T25">
        <f t="shared" si="270"/>
        <v>1.2440452047709141</v>
      </c>
    </row>
    <row r="26">
      <c r="A26">
        <v>13</v>
      </c>
      <c r="B26">
        <v>13</v>
      </c>
      <c r="C26">
        <v>1.3675000000000002</v>
      </c>
      <c r="D26">
        <v>17.785</v>
      </c>
      <c r="E26">
        <v>921.90000000000009</v>
      </c>
      <c r="G26">
        <f t="shared" si="259"/>
        <v>15.365000000000002</v>
      </c>
      <c r="H26">
        <f t="shared" si="260"/>
        <v>96.541142244814353</v>
      </c>
      <c r="I26">
        <f t="shared" si="261"/>
        <v>0.12280150000000002</v>
      </c>
      <c r="J26">
        <f t="shared" si="262"/>
        <v>11.855397079376571</v>
      </c>
      <c r="K26">
        <f t="shared" si="263"/>
        <v>17.777500000000003</v>
      </c>
      <c r="L26" s="24">
        <f t="shared" si="264"/>
        <v>66.659528138187071</v>
      </c>
      <c r="N26" s="1">
        <f t="shared" si="265"/>
        <v>79269.864316598381</v>
      </c>
      <c r="O26">
        <f t="shared" si="266"/>
        <v>3.7840583005911319</v>
      </c>
      <c r="P26">
        <f t="shared" si="267"/>
        <v>3.7824625492695452</v>
      </c>
      <c r="Q26">
        <f t="shared" si="268"/>
        <v>2.5224354076479489</v>
      </c>
      <c r="S26">
        <f t="shared" si="269"/>
        <v>5.8879829594723736</v>
      </c>
      <c r="T26">
        <f t="shared" si="270"/>
        <v>1.2527675452083538</v>
      </c>
    </row>
    <row r="27">
      <c r="A27">
        <v>14</v>
      </c>
      <c r="B27">
        <v>13.99</v>
      </c>
      <c r="C27">
        <v>1.5285</v>
      </c>
      <c r="D27">
        <v>21.395</v>
      </c>
      <c r="E27">
        <v>970.90000000000009</v>
      </c>
      <c r="G27">
        <f t="shared" si="259"/>
        <v>16.181666666666668</v>
      </c>
      <c r="H27">
        <f t="shared" si="260"/>
        <v>101.67241024567768</v>
      </c>
      <c r="I27">
        <f t="shared" si="261"/>
        <v>0.1372593</v>
      </c>
      <c r="J27">
        <f t="shared" si="262"/>
        <v>13.955483859634546</v>
      </c>
      <c r="K27">
        <f t="shared" si="263"/>
        <v>21.383714999999999</v>
      </c>
      <c r="L27" s="24">
        <f t="shared" si="264"/>
        <v>65.227781536034328</v>
      </c>
      <c r="N27" s="1">
        <f t="shared" si="265"/>
        <v>83483.144880122956</v>
      </c>
      <c r="O27">
        <f t="shared" si="266"/>
        <v>3.897123617142864</v>
      </c>
      <c r="P27">
        <f t="shared" si="267"/>
        <v>3.8950680415401782</v>
      </c>
      <c r="Q27">
        <f t="shared" si="268"/>
        <v>2.5420072791791464</v>
      </c>
      <c r="S27">
        <f t="shared" si="269"/>
        <v>6.9309910588874972</v>
      </c>
      <c r="T27">
        <f t="shared" si="270"/>
        <v>1.2624879152043229</v>
      </c>
    </row>
    <row r="28">
      <c r="A28">
        <v>15</v>
      </c>
      <c r="B28">
        <v>15.01</v>
      </c>
      <c r="C28">
        <v>1.6855</v>
      </c>
      <c r="D28">
        <v>25.305</v>
      </c>
      <c r="E28">
        <v>1027</v>
      </c>
      <c r="G28">
        <f t="shared" si="259"/>
        <v>17.116666666666667</v>
      </c>
      <c r="H28">
        <f t="shared" si="260"/>
        <v>107.54718850789058</v>
      </c>
      <c r="I28">
        <f t="shared" si="261"/>
        <v>0.15135790000000002</v>
      </c>
      <c r="J28">
        <f t="shared" si="262"/>
        <v>16.278116603458454</v>
      </c>
      <c r="K28">
        <f t="shared" si="263"/>
        <v>25.299354999999998</v>
      </c>
      <c r="L28" s="24">
        <f t="shared" si="264"/>
        <v>64.327668853817244</v>
      </c>
      <c r="N28" s="1">
        <f t="shared" si="265"/>
        <v>88306.921198770506</v>
      </c>
      <c r="O28">
        <f t="shared" si="266"/>
        <v>3.8944883154256442</v>
      </c>
      <c r="P28">
        <f t="shared" si="267"/>
        <v>3.8936195390359747</v>
      </c>
      <c r="Q28">
        <f t="shared" si="268"/>
        <v>2.5052335470976139</v>
      </c>
      <c r="S28">
        <f t="shared" si="269"/>
        <v>8.0845266111076413</v>
      </c>
      <c r="T28">
        <f t="shared" si="270"/>
        <v>1.2442242411660298</v>
      </c>
    </row>
    <row r="29">
      <c r="A29">
        <v>16</v>
      </c>
      <c r="B29">
        <v>16.005000000000003</v>
      </c>
      <c r="C29">
        <v>1.8225</v>
      </c>
      <c r="D29">
        <v>29.170000000000002</v>
      </c>
      <c r="E29">
        <v>1072</v>
      </c>
      <c r="G29">
        <f t="shared" si="259"/>
        <v>17.866666666666667</v>
      </c>
      <c r="H29">
        <f t="shared" si="260"/>
        <v>112.25957748827528</v>
      </c>
      <c r="I29">
        <f t="shared" si="261"/>
        <v>0.16366050000000001</v>
      </c>
      <c r="J29">
        <f t="shared" si="262"/>
        <v>18.372458581519879</v>
      </c>
      <c r="K29">
        <f t="shared" si="263"/>
        <v>29.169112500000004</v>
      </c>
      <c r="L29" s="24">
        <f t="shared" si="264"/>
        <v>62.984088383681446</v>
      </c>
      <c r="N29" s="1">
        <f t="shared" si="265"/>
        <v>92176.260491803288</v>
      </c>
      <c r="O29">
        <f t="shared" si="266"/>
        <v>3.9473666480319203</v>
      </c>
      <c r="P29">
        <f t="shared" si="267"/>
        <v>3.9472465490295163</v>
      </c>
      <c r="Q29">
        <f t="shared" si="268"/>
        <v>2.4862128984243883</v>
      </c>
      <c r="S29">
        <f t="shared" si="269"/>
        <v>9.1246815545118469</v>
      </c>
      <c r="T29">
        <f t="shared" si="270"/>
        <v>1.2347776360024725</v>
      </c>
    </row>
    <row r="30">
      <c r="A30">
        <v>17</v>
      </c>
      <c r="B30">
        <v>16.989999999999998</v>
      </c>
      <c r="C30">
        <v>2.0299999999999998</v>
      </c>
      <c r="D30">
        <v>34.490000000000002</v>
      </c>
      <c r="E30">
        <v>1111.5</v>
      </c>
      <c r="G30">
        <f t="shared" si="259"/>
        <v>18.524999999999999</v>
      </c>
      <c r="H30">
        <f t="shared" si="260"/>
        <v>116.39600781550183</v>
      </c>
      <c r="I30">
        <f t="shared" si="261"/>
        <v>0.18229399999999998</v>
      </c>
      <c r="J30">
        <f t="shared" si="262"/>
        <v>21.218293848719089</v>
      </c>
      <c r="K30">
        <f t="shared" si="263"/>
        <v>34.489699999999992</v>
      </c>
      <c r="L30" s="24">
        <f t="shared" si="264"/>
        <v>61.520132933369339</v>
      </c>
      <c r="N30" s="1">
        <f t="shared" si="265"/>
        <v>95572.680537909837</v>
      </c>
      <c r="O30">
        <f t="shared" si="266"/>
        <v>4.1871660844847343</v>
      </c>
      <c r="P30">
        <f t="shared" si="267"/>
        <v>4.187129663788145</v>
      </c>
      <c r="Q30">
        <f t="shared" si="268"/>
        <v>2.5759501413159649</v>
      </c>
      <c r="S30">
        <f t="shared" si="269"/>
        <v>10.538065639966335</v>
      </c>
      <c r="T30">
        <f t="shared" si="270"/>
        <v>1.279345637684574</v>
      </c>
    </row>
    <row r="31">
      <c r="A31">
        <v>18</v>
      </c>
      <c r="B31">
        <v>18</v>
      </c>
      <c r="C31">
        <v>2.1680000000000001</v>
      </c>
      <c r="D31">
        <v>39.019999999999996</v>
      </c>
      <c r="E31">
        <v>1155</v>
      </c>
      <c r="G31">
        <f t="shared" si="259"/>
        <v>19.25</v>
      </c>
      <c r="H31">
        <f t="shared" si="260"/>
        <v>120.95131716320704</v>
      </c>
      <c r="I31">
        <f t="shared" si="261"/>
        <v>0.19468640000000004</v>
      </c>
      <c r="J31">
        <f t="shared" si="262"/>
        <v>23.547576513762994</v>
      </c>
      <c r="K31">
        <f t="shared" si="263"/>
        <v>39.024000000000001</v>
      </c>
      <c r="L31" s="24">
        <f t="shared" si="264"/>
        <v>60.347453905082006</v>
      </c>
      <c r="N31" s="1">
        <f t="shared" si="265"/>
        <v>99313.041854508207</v>
      </c>
      <c r="O31">
        <f t="shared" si="266"/>
        <v>4.2217907760297004</v>
      </c>
      <c r="P31">
        <f t="shared" si="267"/>
        <v>4.2222235582722467</v>
      </c>
      <c r="Q31">
        <f t="shared" si="268"/>
        <v>2.5477432425335271</v>
      </c>
      <c r="S31">
        <f t="shared" si="269"/>
        <v>11.69490387556039</v>
      </c>
      <c r="T31">
        <f t="shared" si="270"/>
        <v>1.2653366814042761</v>
      </c>
    </row>
    <row r="32">
      <c r="A32">
        <v>19</v>
      </c>
      <c r="B32">
        <v>19.010000000000002</v>
      </c>
      <c r="C32">
        <v>2.3285</v>
      </c>
      <c r="D32">
        <v>44.275000000000006</v>
      </c>
      <c r="E32">
        <v>1184.5</v>
      </c>
      <c r="G32">
        <f t="shared" si="259"/>
        <v>19.741666666666667</v>
      </c>
      <c r="H32">
        <f t="shared" si="260"/>
        <v>124.040549939237</v>
      </c>
      <c r="I32">
        <f t="shared" si="261"/>
        <v>0.20909930000000002</v>
      </c>
      <c r="J32">
        <f t="shared" si="262"/>
        <v>25.936792163909502</v>
      </c>
      <c r="K32">
        <f t="shared" si="263"/>
        <v>44.264785000000003</v>
      </c>
      <c r="L32" s="24">
        <f t="shared" si="264"/>
        <v>58.581122899852055</v>
      </c>
      <c r="N32" s="1">
        <f t="shared" si="265"/>
        <v>101849.60872438527</v>
      </c>
      <c r="O32">
        <f t="shared" si="266"/>
        <v>4.4412862884313382</v>
      </c>
      <c r="P32">
        <f t="shared" si="267"/>
        <v>4.4402616076987274</v>
      </c>
      <c r="Q32">
        <f t="shared" si="268"/>
        <v>2.6017553789602399</v>
      </c>
      <c r="S32">
        <f t="shared" si="269"/>
        <v>12.881507828205654</v>
      </c>
      <c r="T32">
        <f t="shared" si="270"/>
        <v>1.2921618089606031</v>
      </c>
    </row>
    <row r="33">
      <c r="A33">
        <v>20</v>
      </c>
      <c r="B33">
        <v>20</v>
      </c>
      <c r="C33">
        <v>2.4950000000000001</v>
      </c>
      <c r="D33">
        <v>49.890000000000001</v>
      </c>
      <c r="E33">
        <v>1229.5</v>
      </c>
      <c r="G33">
        <f t="shared" si="259"/>
        <v>20.491666666666667</v>
      </c>
      <c r="H33">
        <f t="shared" si="260"/>
        <v>128.7529389196217</v>
      </c>
      <c r="I33">
        <f t="shared" si="261"/>
        <v>0.22405100000000003</v>
      </c>
      <c r="J33">
        <f t="shared" si="262"/>
        <v>28.847224717880163</v>
      </c>
      <c r="K33">
        <f t="shared" si="263"/>
        <v>49.900000000000006</v>
      </c>
      <c r="L33" s="24">
        <f t="shared" si="264"/>
        <v>57.821657081339275</v>
      </c>
      <c r="N33" s="1">
        <f t="shared" si="265"/>
        <v>105718.94801741805</v>
      </c>
      <c r="O33">
        <f t="shared" si="266"/>
        <v>4.4748996331160242</v>
      </c>
      <c r="P33">
        <f t="shared" si="267"/>
        <v>4.4757965863397402</v>
      </c>
      <c r="Q33">
        <f t="shared" si="268"/>
        <v>2.5874611205944569</v>
      </c>
      <c r="S33">
        <f t="shared" si="269"/>
        <v>14.326974156135183</v>
      </c>
      <c r="T33">
        <f t="shared" si="270"/>
        <v>1.2850625655432371</v>
      </c>
    </row>
    <row r="34">
      <c r="A34">
        <v>21</v>
      </c>
      <c r="B34">
        <v>20.989999999999998</v>
      </c>
      <c r="C34">
        <v>2.593</v>
      </c>
      <c r="D34">
        <v>54.100000000000001</v>
      </c>
      <c r="E34">
        <v>1273.5</v>
      </c>
      <c r="G34">
        <f t="shared" si="259"/>
        <v>21.225000000000001</v>
      </c>
      <c r="H34">
        <f t="shared" si="260"/>
        <v>133.36060814488673</v>
      </c>
      <c r="I34">
        <f t="shared" si="261"/>
        <v>0.23285140000000001</v>
      </c>
      <c r="J34">
        <f t="shared" si="262"/>
        <v>31.053204311388278</v>
      </c>
      <c r="K34">
        <f t="shared" si="263"/>
        <v>54.427069999999993</v>
      </c>
      <c r="L34" s="24">
        <f t="shared" si="264"/>
        <v>57.39963828352731</v>
      </c>
      <c r="N34" s="1">
        <f t="shared" si="265"/>
        <v>109502.30199282788</v>
      </c>
      <c r="O34">
        <f t="shared" si="266"/>
        <v>4.3667246881400414</v>
      </c>
      <c r="P34">
        <f t="shared" si="267"/>
        <v>4.3931244042906865</v>
      </c>
      <c r="Q34">
        <f t="shared" si="268"/>
        <v>2.5064841758298697</v>
      </c>
      <c r="S34">
        <f t="shared" si="269"/>
        <v>15.422573921250988</v>
      </c>
      <c r="T34">
        <f t="shared" si="270"/>
        <v>1.2448453659259047</v>
      </c>
    </row>
    <row r="35">
      <c r="A35">
        <v>22</v>
      </c>
      <c r="B35">
        <v>22.005000000000003</v>
      </c>
      <c r="C35">
        <v>2.7575000000000003</v>
      </c>
      <c r="D35">
        <v>60.689999999999998</v>
      </c>
      <c r="E35">
        <v>1300</v>
      </c>
      <c r="G35">
        <f t="shared" si="259"/>
        <v>21.666666666666668</v>
      </c>
      <c r="H35">
        <f t="shared" si="260"/>
        <v>136.1356816555577</v>
      </c>
      <c r="I35">
        <f t="shared" si="261"/>
        <v>0.24762350000000005</v>
      </c>
      <c r="J35">
        <f t="shared" si="262"/>
        <v>33.710393966434999</v>
      </c>
      <c r="K35">
        <f t="shared" si="263"/>
        <v>60.678787500000013</v>
      </c>
      <c r="L35" s="24">
        <f t="shared" si="264"/>
        <v>55.545219915035425</v>
      </c>
      <c r="N35" s="1">
        <f t="shared" si="265"/>
        <v>111780.91290983609</v>
      </c>
      <c r="O35">
        <f t="shared" si="266"/>
        <v>4.6051361534830093</v>
      </c>
      <c r="P35">
        <f t="shared" si="267"/>
        <v>4.6042853528713623</v>
      </c>
      <c r="Q35">
        <f t="shared" si="268"/>
        <v>2.5579330038389405</v>
      </c>
      <c r="S35">
        <f t="shared" si="269"/>
        <v>16.742267163429943</v>
      </c>
      <c r="T35">
        <f t="shared" si="270"/>
        <v>1.2703974263566098</v>
      </c>
    </row>
    <row r="36">
      <c r="A36">
        <v>23</v>
      </c>
      <c r="B36">
        <v>23.02</v>
      </c>
      <c r="C36">
        <v>2.9139999999999997</v>
      </c>
      <c r="D36">
        <v>67.090000000000003</v>
      </c>
      <c r="E36">
        <v>1335.5</v>
      </c>
      <c r="G36">
        <f t="shared" si="259"/>
        <v>22.258333333333333</v>
      </c>
      <c r="H36">
        <f t="shared" si="260"/>
        <v>139.85323296230561</v>
      </c>
      <c r="I36">
        <f t="shared" si="261"/>
        <v>0.2616772</v>
      </c>
      <c r="J36">
        <f t="shared" si="262"/>
        <v>36.596402412523837</v>
      </c>
      <c r="K36">
        <f t="shared" si="263"/>
        <v>67.080279999999988</v>
      </c>
      <c r="L36" s="24">
        <f t="shared" si="264"/>
        <v>54.548222406504451</v>
      </c>
      <c r="N36" s="1">
        <f t="shared" si="265"/>
        <v>114833.39168545083</v>
      </c>
      <c r="O36">
        <f t="shared" si="266"/>
        <v>4.6954963698134051</v>
      </c>
      <c r="P36">
        <f t="shared" si="267"/>
        <v>4.694816086243355</v>
      </c>
      <c r="Q36">
        <f t="shared" si="268"/>
        <v>2.5613098028951589</v>
      </c>
      <c r="S36">
        <f t="shared" si="269"/>
        <v>18.175603258179962</v>
      </c>
      <c r="T36">
        <f t="shared" si="270"/>
        <v>1.2720745136078806</v>
      </c>
    </row>
    <row r="37">
      <c r="A37">
        <v>24</v>
      </c>
      <c r="B37">
        <v>23.98</v>
      </c>
      <c r="C37">
        <v>3.016</v>
      </c>
      <c r="D37">
        <v>72.359999999999999</v>
      </c>
      <c r="E37">
        <v>1353.5</v>
      </c>
      <c r="G37">
        <f t="shared" si="259"/>
        <v>22.558333333333334</v>
      </c>
      <c r="H37">
        <f t="shared" si="260"/>
        <v>141.7381885544595</v>
      </c>
      <c r="I37">
        <f t="shared" si="261"/>
        <v>0.27083679999999999</v>
      </c>
      <c r="J37">
        <f t="shared" si="262"/>
        <v>38.387917425886435</v>
      </c>
      <c r="K37">
        <f t="shared" si="263"/>
        <v>72.323679999999996</v>
      </c>
      <c r="L37" s="24">
        <f t="shared" si="264"/>
        <v>53.051295502883413</v>
      </c>
      <c r="N37" s="1">
        <f t="shared" si="265"/>
        <v>116381.12740266393</v>
      </c>
      <c r="O37">
        <f t="shared" si="266"/>
        <v>4.8649588614575654</v>
      </c>
      <c r="P37">
        <f t="shared" si="267"/>
        <v>4.862516969447503</v>
      </c>
      <c r="Q37">
        <f t="shared" si="268"/>
        <v>2.5809237016855655</v>
      </c>
      <c r="S37">
        <f t="shared" si="269"/>
        <v>19.065359189566497</v>
      </c>
      <c r="T37">
        <f t="shared" si="270"/>
        <v>1.281815756442136</v>
      </c>
    </row>
    <row r="38">
      <c r="L38" s="24"/>
      <c r="N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G63" s="25" t="s">
        <v>60</v>
      </c>
      <c r="H63" s="25" t="s">
        <v>23</v>
      </c>
      <c r="I63" s="25" t="s">
        <v>25</v>
      </c>
      <c r="J63" s="26" t="s">
        <v>70</v>
      </c>
      <c r="K63" s="26"/>
    </row>
    <row r="64">
      <c r="B64">
        <v>1</v>
      </c>
      <c r="C64" s="1">
        <f t="shared" ref="C64:C118" si="271">$C$5*B64/($C$3^2*$C$4)</f>
        <v>0.00019383154156330141</v>
      </c>
      <c r="D64">
        <f t="shared" ref="D64:D118" si="272">C64*60</f>
        <v>0.011629892493798085</v>
      </c>
      <c r="E64" s="1">
        <f t="shared" ref="E64:E118" si="273">2*PI()*C64</f>
        <v>0.0012178794940185048</v>
      </c>
      <c r="G64" s="12">
        <v>0.0010084823339823799</v>
      </c>
      <c r="H64" s="28">
        <f t="shared" ref="H64:H118" si="274">G64*E64</f>
        <v>1.2282099546370616e-06</v>
      </c>
      <c r="I64" s="28">
        <f t="shared" ref="I64:I118" si="275">H64/(C64^3*$C$3^5*$C$4)</f>
        <v>130167003.37058184</v>
      </c>
      <c r="J64" s="26">
        <v>1</v>
      </c>
      <c r="K64" s="26"/>
    </row>
    <row r="65">
      <c r="B65">
        <v>2</v>
      </c>
      <c r="C65" s="1">
        <f t="shared" si="271"/>
        <v>0.00038766308312660283</v>
      </c>
      <c r="D65">
        <f t="shared" si="272"/>
        <v>0.02325978498759617</v>
      </c>
      <c r="E65" s="1">
        <f t="shared" si="273"/>
        <v>0.0024357589880370095</v>
      </c>
      <c r="G65" s="12">
        <v>0.00099432588657825407</v>
      </c>
      <c r="H65" s="28">
        <f t="shared" si="274"/>
        <v>2.4219382152708505e-06</v>
      </c>
      <c r="I65" s="28">
        <f t="shared" si="275"/>
        <v>32084949.995750181</v>
      </c>
      <c r="J65" s="26">
        <v>2</v>
      </c>
      <c r="K65" s="26"/>
    </row>
    <row r="66">
      <c r="B66">
        <v>3</v>
      </c>
      <c r="C66" s="1">
        <f t="shared" si="271"/>
        <v>0.00058149462468990419</v>
      </c>
      <c r="D66">
        <f t="shared" si="272"/>
        <v>0.034889677481394252</v>
      </c>
      <c r="E66" s="1">
        <f t="shared" si="273"/>
        <v>0.0036536384820555138</v>
      </c>
      <c r="G66" s="12">
        <v>0.00097909450035974497</v>
      </c>
      <c r="H66" s="28">
        <f t="shared" si="274"/>
        <v>3.5772573440832802e-06</v>
      </c>
      <c r="I66" s="28">
        <f t="shared" si="275"/>
        <v>14041539.101100601</v>
      </c>
      <c r="J66" s="26">
        <v>3</v>
      </c>
      <c r="K66" s="26"/>
    </row>
    <row r="67">
      <c r="B67">
        <v>4</v>
      </c>
      <c r="C67" s="1">
        <f t="shared" si="271"/>
        <v>0.00077532616625320566</v>
      </c>
      <c r="D67">
        <f t="shared" si="272"/>
        <v>0.04651956997519234</v>
      </c>
      <c r="E67" s="1">
        <f t="shared" si="273"/>
        <v>0.004871517976074019</v>
      </c>
      <c r="G67" s="12">
        <v>0.00096285355866043601</v>
      </c>
      <c r="H67" s="28">
        <f t="shared" si="274"/>
        <v>4.690558419341154e-06</v>
      </c>
      <c r="I67" s="28">
        <f t="shared" si="275"/>
        <v>7767349.8950031856</v>
      </c>
      <c r="J67" s="26">
        <v>4</v>
      </c>
      <c r="K67" s="26"/>
    </row>
    <row r="68">
      <c r="B68">
        <v>5</v>
      </c>
      <c r="C68" s="1">
        <f t="shared" si="271"/>
        <v>0.00096915770781650713</v>
      </c>
      <c r="D68">
        <f t="shared" si="272"/>
        <v>0.058149462468990429</v>
      </c>
      <c r="E68" s="1">
        <f t="shared" si="273"/>
        <v>0.0060893974700925238</v>
      </c>
      <c r="G68" s="12">
        <v>0.00094538618900731099</v>
      </c>
      <c r="H68" s="28">
        <f t="shared" si="274"/>
        <v>5.7568322676015322e-06</v>
      </c>
      <c r="I68" s="28">
        <f t="shared" si="275"/>
        <v>4880921.8805082683</v>
      </c>
      <c r="J68" s="26">
        <v>5</v>
      </c>
      <c r="K68" s="26"/>
    </row>
    <row r="69">
      <c r="B69">
        <v>6</v>
      </c>
      <c r="C69" s="1">
        <f t="shared" si="271"/>
        <v>0.0011629892493798084</v>
      </c>
      <c r="D69">
        <f t="shared" si="272"/>
        <v>0.069779354962788503</v>
      </c>
      <c r="E69" s="1">
        <f t="shared" si="273"/>
        <v>0.0073072769641110277</v>
      </c>
      <c r="G69" s="12">
        <v>0.00092623644184683699</v>
      </c>
      <c r="H69" s="28">
        <f t="shared" si="274"/>
        <v>6.7682662148275551e-06</v>
      </c>
      <c r="I69" s="28">
        <f t="shared" si="275"/>
        <v>3320870.7663759701</v>
      </c>
      <c r="J69" s="26">
        <v>6</v>
      </c>
      <c r="K69" s="26"/>
    </row>
    <row r="70">
      <c r="B70">
        <v>7</v>
      </c>
      <c r="C70" s="1">
        <f t="shared" si="271"/>
        <v>0.00135682079094311</v>
      </c>
      <c r="D70">
        <f t="shared" si="272"/>
        <v>0.081409247456586592</v>
      </c>
      <c r="E70" s="1">
        <f t="shared" si="273"/>
        <v>0.0085251564581295333</v>
      </c>
      <c r="G70" s="12">
        <v>0.00090649509081678497</v>
      </c>
      <c r="H70" s="28">
        <f t="shared" si="274"/>
        <v>7.7280124777394325e-06</v>
      </c>
      <c r="I70" s="28">
        <f t="shared" si="275"/>
        <v>2387822.2157360762</v>
      </c>
      <c r="J70" s="26">
        <v>7</v>
      </c>
      <c r="K70" s="26"/>
    </row>
    <row r="71">
      <c r="B71">
        <v>8</v>
      </c>
      <c r="C71" s="1">
        <f t="shared" si="271"/>
        <v>0.0015506523325064113</v>
      </c>
      <c r="D71">
        <f t="shared" si="272"/>
        <v>0.093039139950384681</v>
      </c>
      <c r="E71" s="1">
        <f t="shared" si="273"/>
        <v>0.0097430359521480381</v>
      </c>
      <c r="G71" s="12">
        <v>0.00088425916794695797</v>
      </c>
      <c r="H71" s="28">
        <f t="shared" si="274"/>
        <v>8.6153688643237219e-06</v>
      </c>
      <c r="I71" s="28">
        <f t="shared" si="275"/>
        <v>1783332.027370797</v>
      </c>
      <c r="J71" s="26">
        <v>8</v>
      </c>
      <c r="K71" s="26"/>
    </row>
    <row r="72">
      <c r="B72">
        <v>9</v>
      </c>
      <c r="C72" s="1">
        <f t="shared" si="271"/>
        <v>0.0017444838740697127</v>
      </c>
      <c r="D72">
        <f t="shared" si="272"/>
        <v>0.10466903244418276</v>
      </c>
      <c r="E72" s="1">
        <f t="shared" si="273"/>
        <v>0.010960915446166543</v>
      </c>
      <c r="G72" s="12">
        <v>0.00086334023389938997</v>
      </c>
      <c r="H72" s="28">
        <f t="shared" si="274"/>
        <v>9.4629993050448599e-06</v>
      </c>
      <c r="I72" s="28">
        <f t="shared" si="275"/>
        <v>1375718.4881197717</v>
      </c>
      <c r="J72" s="26">
        <v>9</v>
      </c>
      <c r="K72" s="26"/>
    </row>
    <row r="73">
      <c r="B73">
        <v>10</v>
      </c>
      <c r="C73" s="1">
        <f t="shared" si="271"/>
        <v>0.0019383154156330143</v>
      </c>
      <c r="D73">
        <f t="shared" si="272"/>
        <v>0.11629892493798086</v>
      </c>
      <c r="E73" s="1">
        <f t="shared" si="273"/>
        <v>0.012178794940185048</v>
      </c>
      <c r="G73" s="12">
        <v>0.00084028441757395605</v>
      </c>
      <c r="H73" s="28">
        <f t="shared" si="274"/>
        <v>1.0233651613066036e-05</v>
      </c>
      <c r="I73" s="28">
        <f t="shared" si="275"/>
        <v>1084573.3329078576</v>
      </c>
      <c r="J73" s="26">
        <v>10</v>
      </c>
      <c r="K73" s="26"/>
    </row>
    <row r="74">
      <c r="B74">
        <v>20</v>
      </c>
      <c r="C74" s="1">
        <f t="shared" si="271"/>
        <v>0.0038766308312660285</v>
      </c>
      <c r="D74">
        <f t="shared" si="272"/>
        <v>0.23259784987596172</v>
      </c>
      <c r="E74" s="1">
        <f t="shared" si="273"/>
        <v>0.024357589880370095</v>
      </c>
      <c r="G74" s="12">
        <v>0.00058019467032863095</v>
      </c>
      <c r="H74" s="28">
        <f t="shared" si="274"/>
        <v>1.4132143830641324e-05</v>
      </c>
      <c r="I74" s="28">
        <f t="shared" si="275"/>
        <v>187217.46297238561</v>
      </c>
      <c r="J74" s="26">
        <v>11</v>
      </c>
      <c r="K74" s="26"/>
    </row>
    <row r="75">
      <c r="B75">
        <v>30</v>
      </c>
      <c r="C75" s="1">
        <f t="shared" si="271"/>
        <v>0.0058149462468990417</v>
      </c>
      <c r="D75">
        <f t="shared" si="272"/>
        <v>0.34889677481394249</v>
      </c>
      <c r="E75" s="1">
        <f t="shared" si="273"/>
        <v>0.036536384820555136</v>
      </c>
      <c r="G75" s="12">
        <v>0.00031492833477444598</v>
      </c>
      <c r="H75" s="28">
        <f t="shared" si="274"/>
        <v>1.1506342830215774e-05</v>
      </c>
      <c r="I75" s="28">
        <f t="shared" si="275"/>
        <v>45164.981778113317</v>
      </c>
      <c r="J75" s="26">
        <v>12</v>
      </c>
      <c r="K75" s="26"/>
    </row>
    <row r="76">
      <c r="B76">
        <v>40</v>
      </c>
      <c r="C76" s="1">
        <f t="shared" si="271"/>
        <v>0.007753261662532057</v>
      </c>
      <c r="D76">
        <f t="shared" si="272"/>
        <v>0.46519569975192343</v>
      </c>
      <c r="E76" s="1">
        <f t="shared" si="273"/>
        <v>0.04871517976074019</v>
      </c>
      <c r="G76" s="12">
        <v>0.00012325702914263101</v>
      </c>
      <c r="H76" s="28">
        <f t="shared" si="274"/>
        <v>6.0044883314580618e-06</v>
      </c>
      <c r="I76" s="28">
        <f t="shared" si="275"/>
        <v>9943.1576459183343</v>
      </c>
      <c r="J76" s="26">
        <v>13</v>
      </c>
      <c r="K76" s="26"/>
    </row>
    <row r="77">
      <c r="B77">
        <v>50</v>
      </c>
      <c r="C77" s="1">
        <f t="shared" si="271"/>
        <v>0.0096915770781650697</v>
      </c>
      <c r="D77">
        <f t="shared" si="272"/>
        <v>0.5814946246899042</v>
      </c>
      <c r="E77" s="1">
        <f t="shared" si="273"/>
        <v>0.060893974700925231</v>
      </c>
      <c r="G77" s="12">
        <v>4.2335192175049203e-05</v>
      </c>
      <c r="H77" s="28">
        <f t="shared" si="274"/>
        <v>2.577958121266254e-06</v>
      </c>
      <c r="I77" s="28">
        <f t="shared" si="275"/>
        <v>2185.7180505217025</v>
      </c>
      <c r="J77" s="26">
        <v>14</v>
      </c>
      <c r="K77" s="26"/>
    </row>
    <row r="78">
      <c r="B78">
        <v>60</v>
      </c>
      <c r="C78" s="1">
        <f t="shared" si="271"/>
        <v>0.011629892493798083</v>
      </c>
      <c r="D78">
        <f t="shared" si="272"/>
        <v>0.69779354962788498</v>
      </c>
      <c r="E78" s="1">
        <f t="shared" si="273"/>
        <v>0.073072769641110272</v>
      </c>
      <c r="G78" s="12">
        <v>7.2378495016060806e-05</v>
      </c>
      <c r="H78" s="28">
        <f t="shared" si="274"/>
        <v>5.2888970932788592e-06</v>
      </c>
      <c r="I78" s="28">
        <f t="shared" si="275"/>
        <v>2595.0137281779639</v>
      </c>
      <c r="J78" s="26">
        <v>15</v>
      </c>
      <c r="K78" s="26"/>
    </row>
    <row r="79">
      <c r="B79">
        <v>70</v>
      </c>
      <c r="C79" s="1">
        <f t="shared" si="271"/>
        <v>0.013568207909431099</v>
      </c>
      <c r="D79">
        <f t="shared" si="272"/>
        <v>0.81409247456586598</v>
      </c>
      <c r="E79" s="1">
        <f t="shared" si="273"/>
        <v>0.085251564581295333</v>
      </c>
      <c r="G79" s="12">
        <v>0.00016790617022062801</v>
      </c>
      <c r="H79" s="28">
        <f t="shared" si="274"/>
        <v>1.4314263714161836e-05</v>
      </c>
      <c r="I79" s="28">
        <f t="shared" si="275"/>
        <v>4422.8599522886143</v>
      </c>
      <c r="J79" s="26">
        <v>16</v>
      </c>
      <c r="K79" s="26"/>
    </row>
    <row r="80">
      <c r="B80">
        <v>80</v>
      </c>
      <c r="C80" s="1">
        <f t="shared" si="271"/>
        <v>0.015506523325064114</v>
      </c>
      <c r="D80">
        <f t="shared" si="272"/>
        <v>0.93039139950384686</v>
      </c>
      <c r="E80" s="1">
        <f t="shared" si="273"/>
        <v>0.097430359521480381</v>
      </c>
      <c r="G80" s="12">
        <v>0.00027863606700778497</v>
      </c>
      <c r="H80" s="28">
        <f t="shared" si="274"/>
        <v>2.714761218421979e-05</v>
      </c>
      <c r="I80" s="28">
        <f t="shared" si="275"/>
        <v>5619.400287692858</v>
      </c>
      <c r="J80" s="26">
        <v>17</v>
      </c>
      <c r="K80" s="26"/>
    </row>
    <row r="81">
      <c r="B81">
        <v>90</v>
      </c>
      <c r="C81" s="1">
        <f t="shared" si="271"/>
        <v>0.017444838740697126</v>
      </c>
      <c r="D81">
        <f t="shared" si="272"/>
        <v>1.0466903244418275</v>
      </c>
      <c r="E81" s="1">
        <f t="shared" si="273"/>
        <v>0.10960915446166541</v>
      </c>
      <c r="G81" s="12">
        <v>0.000353074779256313</v>
      </c>
      <c r="H81" s="28">
        <f t="shared" si="274"/>
        <v>3.870022801602363e-05</v>
      </c>
      <c r="I81" s="28">
        <f t="shared" si="275"/>
        <v>5626.1886384913014</v>
      </c>
      <c r="J81" s="26">
        <v>18</v>
      </c>
      <c r="K81" s="26"/>
    </row>
    <row r="82">
      <c r="B82">
        <v>100</v>
      </c>
      <c r="C82" s="1">
        <f t="shared" si="271"/>
        <v>0.019383154156330139</v>
      </c>
      <c r="D82">
        <f t="shared" si="272"/>
        <v>1.1629892493798084</v>
      </c>
      <c r="E82" s="1">
        <f t="shared" si="273"/>
        <v>0.12178794940185046</v>
      </c>
      <c r="G82" s="12">
        <v>0.000370882879551079</v>
      </c>
      <c r="H82" s="28">
        <f t="shared" si="274"/>
        <v>4.5169065368779407e-05</v>
      </c>
      <c r="I82" s="28">
        <f t="shared" si="275"/>
        <v>4787.065812246532</v>
      </c>
      <c r="J82" s="26">
        <v>19</v>
      </c>
      <c r="K82" s="26"/>
    </row>
    <row r="83">
      <c r="B83">
        <v>200</v>
      </c>
      <c r="C83" s="1">
        <f t="shared" si="271"/>
        <v>0.038766308312660279</v>
      </c>
      <c r="D83">
        <f t="shared" si="272"/>
        <v>2.3259784987596168</v>
      </c>
      <c r="E83" s="1">
        <f t="shared" si="273"/>
        <v>0.24357589880370092</v>
      </c>
      <c r="G83" s="12">
        <v>0.00030878917710228299</v>
      </c>
      <c r="H83" s="28">
        <f t="shared" si="274"/>
        <v>7.521360135354377e-05</v>
      </c>
      <c r="I83" s="28">
        <f t="shared" si="275"/>
        <v>996.40222992181668</v>
      </c>
      <c r="J83" s="26">
        <v>20</v>
      </c>
      <c r="K83" s="26"/>
    </row>
    <row r="84">
      <c r="B84">
        <v>300</v>
      </c>
      <c r="C84" s="1">
        <f t="shared" si="271"/>
        <v>0.058149462468990429</v>
      </c>
      <c r="D84">
        <f t="shared" si="272"/>
        <v>3.4889677481394257</v>
      </c>
      <c r="E84" s="1">
        <f t="shared" si="273"/>
        <v>0.36536384820555146</v>
      </c>
      <c r="G84" s="12">
        <v>0.00027224712227544502</v>
      </c>
      <c r="H84" s="28">
        <f t="shared" si="274"/>
        <v>9.94692562574439e-05</v>
      </c>
      <c r="I84" s="28">
        <f t="shared" si="275"/>
        <v>390.43918755423425</v>
      </c>
      <c r="J84" s="26">
        <v>21</v>
      </c>
      <c r="K84" s="26"/>
    </row>
    <row r="85">
      <c r="B85">
        <v>400</v>
      </c>
      <c r="C85" s="1">
        <f t="shared" si="271"/>
        <v>0.077532616625320558</v>
      </c>
      <c r="D85">
        <f t="shared" si="272"/>
        <v>4.6519569975192336</v>
      </c>
      <c r="E85" s="1">
        <f t="shared" si="273"/>
        <v>0.48715179760740185</v>
      </c>
      <c r="G85" s="12">
        <v>0.00026771927573545701</v>
      </c>
      <c r="H85" s="28">
        <f t="shared" si="274"/>
        <v>0.00013041992642867957</v>
      </c>
      <c r="I85" s="28">
        <f t="shared" si="275"/>
        <v>215.96942438133371</v>
      </c>
      <c r="J85" s="26">
        <v>22</v>
      </c>
      <c r="K85" s="26"/>
    </row>
    <row r="86">
      <c r="B86">
        <v>500</v>
      </c>
      <c r="C86" s="1">
        <f t="shared" si="271"/>
        <v>0.096915770781650715</v>
      </c>
      <c r="D86">
        <f t="shared" si="272"/>
        <v>5.8149462468990425</v>
      </c>
      <c r="E86" s="1">
        <f t="shared" si="273"/>
        <v>0.60893974700925246</v>
      </c>
      <c r="G86" s="12">
        <v>0.00028531062267720699</v>
      </c>
      <c r="H86" s="28">
        <f t="shared" si="274"/>
        <v>0.0001737369783921107</v>
      </c>
      <c r="I86" s="28">
        <f t="shared" si="275"/>
        <v>147.30264490418199</v>
      </c>
      <c r="J86" s="26">
        <v>23</v>
      </c>
      <c r="K86" s="26"/>
    </row>
    <row r="87">
      <c r="B87">
        <v>600</v>
      </c>
      <c r="C87" s="1">
        <f t="shared" si="271"/>
        <v>0.11629892493798086</v>
      </c>
      <c r="D87">
        <f t="shared" si="272"/>
        <v>6.9779354962788513</v>
      </c>
      <c r="E87" s="1">
        <f t="shared" si="273"/>
        <v>0.73072769641110291</v>
      </c>
      <c r="G87" s="12">
        <v>0.00032495599270153098</v>
      </c>
      <c r="H87" s="28">
        <f t="shared" si="274"/>
        <v>0.0002374543439817729</v>
      </c>
      <c r="I87" s="28">
        <f t="shared" si="275"/>
        <v>116.50770880591674</v>
      </c>
      <c r="J87" s="26">
        <v>24</v>
      </c>
      <c r="K87" s="26"/>
    </row>
    <row r="88">
      <c r="B88">
        <v>700</v>
      </c>
      <c r="C88" s="1">
        <f t="shared" si="271"/>
        <v>0.13568207909431099</v>
      </c>
      <c r="D88">
        <f t="shared" si="272"/>
        <v>8.1409247456586584</v>
      </c>
      <c r="E88" s="1">
        <f t="shared" si="273"/>
        <v>0.85251564581295325</v>
      </c>
      <c r="G88" s="12">
        <v>0.000355525313094843</v>
      </c>
      <c r="H88" s="28">
        <f t="shared" si="274"/>
        <v>0.00030309089189590251</v>
      </c>
      <c r="I88" s="28">
        <f t="shared" si="275"/>
        <v>93.649844269920166</v>
      </c>
      <c r="J88" s="26">
        <v>25</v>
      </c>
      <c r="K88" s="26"/>
    </row>
    <row r="89">
      <c r="B89">
        <v>800</v>
      </c>
      <c r="C89" s="1">
        <f t="shared" si="271"/>
        <v>0.15506523325064112</v>
      </c>
      <c r="D89">
        <f t="shared" si="272"/>
        <v>9.3039139950384673</v>
      </c>
      <c r="E89" s="1">
        <f t="shared" si="273"/>
        <v>0.9743035952148037</v>
      </c>
      <c r="G89" s="12">
        <v>0.00033590933294825199</v>
      </c>
      <c r="H89" s="28">
        <f t="shared" si="274"/>
        <v>0.00032727767075768844</v>
      </c>
      <c r="I89" s="28">
        <f t="shared" si="275"/>
        <v>67.744604009049013</v>
      </c>
      <c r="J89" s="26">
        <v>26</v>
      </c>
      <c r="K89" s="26"/>
    </row>
    <row r="90">
      <c r="B90">
        <v>900</v>
      </c>
      <c r="C90" s="1">
        <f t="shared" si="271"/>
        <v>0.17444838740697127</v>
      </c>
      <c r="D90">
        <f t="shared" si="272"/>
        <v>10.466903244418276</v>
      </c>
      <c r="E90" s="1">
        <f t="shared" si="273"/>
        <v>1.0960915446166544</v>
      </c>
      <c r="G90" s="12">
        <v>0.00029318047005366102</v>
      </c>
      <c r="H90" s="28">
        <f t="shared" si="274"/>
        <v>0.00032135263427255408</v>
      </c>
      <c r="I90" s="28">
        <f t="shared" si="275"/>
        <v>46.717826549882453</v>
      </c>
      <c r="J90" s="26">
        <v>27</v>
      </c>
      <c r="K90" s="26"/>
    </row>
    <row r="91">
      <c r="B91">
        <v>1000</v>
      </c>
      <c r="C91" s="1">
        <f t="shared" si="271"/>
        <v>0.19383154156330143</v>
      </c>
      <c r="D91">
        <f t="shared" si="272"/>
        <v>11.629892493798085</v>
      </c>
      <c r="E91" s="1">
        <f t="shared" si="273"/>
        <v>1.2178794940185049</v>
      </c>
      <c r="G91" s="12">
        <v>0.00027649348165726599</v>
      </c>
      <c r="H91" s="28">
        <f t="shared" si="274"/>
        <v>0.00033673574154016587</v>
      </c>
      <c r="I91" s="28">
        <f t="shared" si="275"/>
        <v>35.687613700384425</v>
      </c>
      <c r="J91" s="26">
        <v>28</v>
      </c>
      <c r="K91" s="26"/>
    </row>
    <row r="92">
      <c r="B92">
        <v>2000</v>
      </c>
      <c r="C92" s="1">
        <f t="shared" si="271"/>
        <v>0.38766308312660286</v>
      </c>
      <c r="D92">
        <f t="shared" si="272"/>
        <v>23.25978498759617</v>
      </c>
      <c r="E92" s="1">
        <f t="shared" si="273"/>
        <v>2.4357589880370099</v>
      </c>
      <c r="G92" s="12">
        <v>0.00035662270298869402</v>
      </c>
      <c r="H92" s="28">
        <f t="shared" si="274"/>
        <v>0.00086864695414276452</v>
      </c>
      <c r="I92" s="28">
        <f t="shared" si="275"/>
        <v>11.50751654683085</v>
      </c>
      <c r="J92" s="26">
        <v>29</v>
      </c>
      <c r="K92" s="26"/>
    </row>
    <row r="93">
      <c r="B93">
        <v>3000</v>
      </c>
      <c r="C93" s="1">
        <f t="shared" si="271"/>
        <v>0.58149462468990432</v>
      </c>
      <c r="D93">
        <f t="shared" si="272"/>
        <v>34.889677481394259</v>
      </c>
      <c r="E93" s="1">
        <f t="shared" si="273"/>
        <v>3.6536384820555146</v>
      </c>
      <c r="G93" s="12">
        <v>0.00040676385140454998</v>
      </c>
      <c r="H93" s="1">
        <f t="shared" si="274"/>
        <v>0.0014861680606007748</v>
      </c>
      <c r="I93" s="1">
        <f t="shared" si="275"/>
        <v>5.8335436694953078</v>
      </c>
      <c r="J93" s="26">
        <v>30</v>
      </c>
    </row>
    <row r="94">
      <c r="B94">
        <v>4000</v>
      </c>
      <c r="C94" s="1">
        <f t="shared" si="271"/>
        <v>0.77532616625320572</v>
      </c>
      <c r="D94">
        <f t="shared" si="272"/>
        <v>46.51956997519234</v>
      </c>
      <c r="E94" s="1">
        <f t="shared" si="273"/>
        <v>4.8715179760740197</v>
      </c>
      <c r="G94" s="12">
        <v>0.00045234157558300399</v>
      </c>
      <c r="H94" s="1">
        <f t="shared" si="274"/>
        <v>0.0022035901167782486</v>
      </c>
      <c r="I94" s="1">
        <f t="shared" si="275"/>
        <v>3.6490442996319694</v>
      </c>
      <c r="J94" s="26">
        <v>31</v>
      </c>
    </row>
    <row r="95">
      <c r="B95">
        <v>5000</v>
      </c>
      <c r="C95" s="1">
        <f t="shared" si="271"/>
        <v>0.96915770781650712</v>
      </c>
      <c r="D95">
        <f t="shared" si="272"/>
        <v>58.149462468990428</v>
      </c>
      <c r="E95" s="1">
        <f t="shared" si="273"/>
        <v>6.089397470092524</v>
      </c>
      <c r="G95" s="12">
        <v>0.00055238862576425499</v>
      </c>
      <c r="H95" s="1">
        <f t="shared" si="274"/>
        <v>0.0033637139002367401</v>
      </c>
      <c r="I95" s="1">
        <f t="shared" si="275"/>
        <v>2.8519199469877119</v>
      </c>
      <c r="J95" s="26">
        <v>32</v>
      </c>
    </row>
    <row r="96">
      <c r="B96">
        <v>6000</v>
      </c>
      <c r="C96" s="1">
        <f t="shared" si="271"/>
        <v>1.1629892493798086</v>
      </c>
      <c r="D96">
        <f t="shared" si="272"/>
        <v>69.779354962788517</v>
      </c>
      <c r="E96" s="1">
        <f t="shared" si="273"/>
        <v>7.3072769641110291</v>
      </c>
      <c r="G96" s="12">
        <v>0.00066655016053247698</v>
      </c>
      <c r="H96" s="1">
        <f t="shared" si="274"/>
        <v>0.0048706666334834775</v>
      </c>
      <c r="I96" s="1">
        <f t="shared" si="275"/>
        <v>2.389807658638357</v>
      </c>
      <c r="J96" s="26">
        <v>33</v>
      </c>
    </row>
    <row r="97">
      <c r="B97">
        <v>7000</v>
      </c>
      <c r="C97" s="1">
        <f t="shared" si="271"/>
        <v>1.35682079094311</v>
      </c>
      <c r="D97">
        <f t="shared" si="272"/>
        <v>81.409247456586598</v>
      </c>
      <c r="E97" s="1">
        <f t="shared" si="273"/>
        <v>8.5251564581295334</v>
      </c>
      <c r="G97" s="12">
        <v>0.00078454481858115</v>
      </c>
      <c r="H97" s="1">
        <f t="shared" si="274"/>
        <v>0.006688367326819154</v>
      </c>
      <c r="I97" s="1">
        <f t="shared" si="275"/>
        <v>2.0665898425999631</v>
      </c>
      <c r="J97" s="26">
        <v>34</v>
      </c>
    </row>
    <row r="98">
      <c r="B98">
        <v>8000</v>
      </c>
      <c r="C98" s="1">
        <f t="shared" si="271"/>
        <v>1.5506523325064114</v>
      </c>
      <c r="D98">
        <f t="shared" si="272"/>
        <v>93.03913995038468</v>
      </c>
      <c r="E98" s="1">
        <f t="shared" si="273"/>
        <v>9.7430359521480394</v>
      </c>
      <c r="G98" s="12">
        <v>0.00097998538186714105</v>
      </c>
      <c r="H98" s="1">
        <f t="shared" si="274"/>
        <v>0.0095480328081110812</v>
      </c>
      <c r="I98" s="1">
        <f t="shared" si="275"/>
        <v>1.9763881237403294</v>
      </c>
      <c r="J98" s="26">
        <v>35</v>
      </c>
    </row>
    <row r="99">
      <c r="B99">
        <v>9000</v>
      </c>
      <c r="C99" s="1">
        <f t="shared" si="271"/>
        <v>1.7444838740697128</v>
      </c>
      <c r="D99">
        <f t="shared" si="272"/>
        <v>104.66903244418278</v>
      </c>
      <c r="E99" s="1">
        <f t="shared" si="273"/>
        <v>10.960915446166544</v>
      </c>
      <c r="G99" s="12">
        <v>0.00113163415515183</v>
      </c>
      <c r="H99" s="1">
        <f t="shared" si="274"/>
        <v>0.01240374629061332</v>
      </c>
      <c r="I99" s="1">
        <f t="shared" si="275"/>
        <v>1.8032404466992491</v>
      </c>
      <c r="J99" s="26">
        <v>36</v>
      </c>
    </row>
    <row r="100">
      <c r="B100">
        <v>10000</v>
      </c>
      <c r="C100" s="1">
        <f t="shared" si="271"/>
        <v>1.9383154156330142</v>
      </c>
      <c r="D100">
        <f t="shared" si="272"/>
        <v>116.29892493798086</v>
      </c>
      <c r="E100" s="1">
        <f t="shared" si="273"/>
        <v>12.178794940185048</v>
      </c>
      <c r="G100" s="12">
        <v>0.0014046059679757601</v>
      </c>
      <c r="H100" s="1">
        <f t="shared" si="274"/>
        <v>0.017106408055736908</v>
      </c>
      <c r="I100" s="1">
        <f t="shared" si="275"/>
        <v>1.8129554044427565</v>
      </c>
      <c r="J100" s="26">
        <v>37</v>
      </c>
    </row>
    <row r="101">
      <c r="B101">
        <v>20000</v>
      </c>
      <c r="C101" s="1">
        <f t="shared" si="271"/>
        <v>3.8766308312660285</v>
      </c>
      <c r="D101">
        <f t="shared" si="272"/>
        <v>232.59784987596171</v>
      </c>
      <c r="E101" s="1">
        <f t="shared" si="273"/>
        <v>24.357589880370096</v>
      </c>
      <c r="G101" s="12">
        <v>0.0047942033017780699</v>
      </c>
      <c r="H101" s="1">
        <f t="shared" si="274"/>
        <v>0.11677523782782642</v>
      </c>
      <c r="I101" s="1">
        <f t="shared" si="275"/>
        <v>1.5469955603424177</v>
      </c>
      <c r="J101" s="26">
        <v>38</v>
      </c>
    </row>
    <row r="102">
      <c r="B102">
        <v>30000</v>
      </c>
      <c r="C102" s="1">
        <f t="shared" si="271"/>
        <v>5.8149462468990425</v>
      </c>
      <c r="D102">
        <f t="shared" si="272"/>
        <v>348.89677481394256</v>
      </c>
      <c r="E102" s="1">
        <f t="shared" si="273"/>
        <v>36.536384820555142</v>
      </c>
      <c r="G102" s="12">
        <v>0.010725621167702599</v>
      </c>
      <c r="H102" s="1">
        <f t="shared" si="274"/>
        <v>0.39187542242267415</v>
      </c>
      <c r="I102" s="1">
        <f t="shared" si="275"/>
        <v>1.5381991110618265</v>
      </c>
      <c r="J102" s="26">
        <v>39</v>
      </c>
    </row>
    <row r="103">
      <c r="B103">
        <v>40000</v>
      </c>
      <c r="C103" s="1">
        <f t="shared" si="271"/>
        <v>7.753261662532057</v>
      </c>
      <c r="D103">
        <f t="shared" si="272"/>
        <v>465.19569975192343</v>
      </c>
      <c r="E103" s="1">
        <f t="shared" si="273"/>
        <v>48.715179760740192</v>
      </c>
      <c r="G103" s="12">
        <v>0.0188463675267425</v>
      </c>
      <c r="H103" s="1">
        <f t="shared" si="274"/>
        <v>0.91810418190223742</v>
      </c>
      <c r="I103" s="1">
        <f t="shared" si="275"/>
        <v>1.5203384721732121</v>
      </c>
      <c r="J103" s="26">
        <v>40</v>
      </c>
    </row>
    <row r="104">
      <c r="B104">
        <v>50000</v>
      </c>
      <c r="C104" s="1">
        <f t="shared" si="271"/>
        <v>9.6915770781650714</v>
      </c>
      <c r="D104">
        <f t="shared" si="272"/>
        <v>581.4946246899043</v>
      </c>
      <c r="E104" s="1">
        <f t="shared" si="273"/>
        <v>60.893974700925241</v>
      </c>
      <c r="G104" s="12">
        <v>0.027820107444726998</v>
      </c>
      <c r="H104" s="1">
        <f t="shared" si="274"/>
        <v>1.6940769189162279</v>
      </c>
      <c r="I104" s="1">
        <f t="shared" si="275"/>
        <v>1.4363206562985753</v>
      </c>
      <c r="J104" s="26">
        <v>41</v>
      </c>
    </row>
    <row r="105">
      <c r="B105">
        <v>60000</v>
      </c>
      <c r="C105" s="1">
        <f t="shared" si="271"/>
        <v>11.629892493798085</v>
      </c>
      <c r="D105">
        <f t="shared" si="272"/>
        <v>697.79354962788511</v>
      </c>
      <c r="E105" s="1">
        <f t="shared" si="273"/>
        <v>73.072769641110284</v>
      </c>
      <c r="G105" s="12">
        <v>0.039679801510996898</v>
      </c>
      <c r="H105" s="1">
        <f t="shared" si="274"/>
        <v>2.8995129952180561</v>
      </c>
      <c r="I105" s="1">
        <f t="shared" si="275"/>
        <v>1.4226550252193642</v>
      </c>
      <c r="J105" s="26">
        <v>42</v>
      </c>
    </row>
    <row r="106">
      <c r="B106">
        <v>70000</v>
      </c>
      <c r="C106" s="1">
        <f t="shared" si="271"/>
        <v>13.568207909431099</v>
      </c>
      <c r="D106">
        <f t="shared" si="272"/>
        <v>814.09247456586593</v>
      </c>
      <c r="E106" s="1">
        <f t="shared" si="273"/>
        <v>85.251564581295327</v>
      </c>
      <c r="G106" s="12">
        <v>0.051333689248606797</v>
      </c>
      <c r="H106" s="1">
        <f t="shared" si="274"/>
        <v>4.3762773241737483</v>
      </c>
      <c r="I106" s="1">
        <f t="shared" si="275"/>
        <v>1.3521940145651572</v>
      </c>
      <c r="J106" s="26">
        <v>43</v>
      </c>
    </row>
    <row r="107">
      <c r="B107">
        <v>80000</v>
      </c>
      <c r="C107" s="1">
        <f t="shared" si="271"/>
        <v>15.506523325064114</v>
      </c>
      <c r="D107">
        <f t="shared" si="272"/>
        <v>930.39139950384686</v>
      </c>
      <c r="E107" s="1">
        <f t="shared" si="273"/>
        <v>97.430359521480383</v>
      </c>
      <c r="G107" s="12">
        <v>0.072215820505742295</v>
      </c>
      <c r="H107" s="1">
        <f t="shared" si="274"/>
        <v>7.0360133550131669</v>
      </c>
      <c r="I107" s="1">
        <f t="shared" si="275"/>
        <v>1.4564144795892695</v>
      </c>
      <c r="J107" s="26">
        <v>44</v>
      </c>
    </row>
    <row r="108">
      <c r="B108">
        <v>90000</v>
      </c>
      <c r="C108" s="1">
        <f t="shared" si="271"/>
        <v>17.444838740697126</v>
      </c>
      <c r="D108">
        <f t="shared" si="272"/>
        <v>1046.6903244418274</v>
      </c>
      <c r="E108" s="1">
        <f t="shared" si="273"/>
        <v>109.60915446166541</v>
      </c>
      <c r="G108" s="12">
        <v>0.092857341457490694</v>
      </c>
      <c r="H108" s="1">
        <f t="shared" si="274"/>
        <v>10.178014682713705</v>
      </c>
      <c r="I108" s="1">
        <f t="shared" si="275"/>
        <v>1.4796664905067709</v>
      </c>
      <c r="J108" s="26">
        <v>45</v>
      </c>
    </row>
    <row r="109">
      <c r="B109">
        <v>100000</v>
      </c>
      <c r="C109" s="1">
        <f t="shared" si="271"/>
        <v>19.383154156330143</v>
      </c>
      <c r="D109">
        <f t="shared" si="272"/>
        <v>1162.9892493798086</v>
      </c>
      <c r="E109" s="1">
        <f t="shared" si="273"/>
        <v>121.78794940185048</v>
      </c>
      <c r="G109" s="12">
        <v>0.114845080160213</v>
      </c>
      <c r="H109" s="1">
        <f t="shared" si="274"/>
        <v>13.986746811603483</v>
      </c>
      <c r="I109" s="1">
        <f t="shared" si="275"/>
        <v>1.4823303723405006</v>
      </c>
      <c r="J109" s="26">
        <v>46</v>
      </c>
    </row>
    <row r="110">
      <c r="B110">
        <v>200000</v>
      </c>
      <c r="C110" s="1">
        <f t="shared" si="271"/>
        <v>38.766308312660286</v>
      </c>
      <c r="D110">
        <f t="shared" si="272"/>
        <v>2325.9784987596172</v>
      </c>
      <c r="E110" s="1">
        <f t="shared" si="273"/>
        <v>243.57589880370097</v>
      </c>
      <c r="G110" s="12">
        <v>0.47684815970876698</v>
      </c>
      <c r="H110" s="1">
        <f t="shared" si="274"/>
        <v>116.14871909395366</v>
      </c>
      <c r="I110" s="1">
        <f t="shared" si="275"/>
        <v>1.5386956697337466</v>
      </c>
      <c r="J110" s="26">
        <v>47</v>
      </c>
    </row>
    <row r="111">
      <c r="B111">
        <v>300000</v>
      </c>
      <c r="C111" s="1">
        <f t="shared" si="271"/>
        <v>58.149462468990414</v>
      </c>
      <c r="D111">
        <f t="shared" si="272"/>
        <v>3488.9677481394247</v>
      </c>
      <c r="E111" s="1">
        <f t="shared" si="273"/>
        <v>365.36384820555134</v>
      </c>
      <c r="G111" s="12">
        <v>1.0715695061842601</v>
      </c>
      <c r="H111" s="1">
        <f t="shared" si="274"/>
        <v>391.51275839920362</v>
      </c>
      <c r="I111" s="1">
        <f t="shared" si="275"/>
        <v>1.536775573257217</v>
      </c>
      <c r="J111" s="26">
        <v>48</v>
      </c>
    </row>
    <row r="112">
      <c r="B112">
        <v>400000</v>
      </c>
      <c r="C112" s="1">
        <f t="shared" si="271"/>
        <v>77.532616625320571</v>
      </c>
      <c r="D112">
        <f t="shared" si="272"/>
        <v>4651.9569975192344</v>
      </c>
      <c r="E112" s="1">
        <f t="shared" si="273"/>
        <v>487.15179760740193</v>
      </c>
      <c r="G112" s="12">
        <v>1.96632191622425</v>
      </c>
      <c r="H112" s="1">
        <f t="shared" si="274"/>
        <v>957.89725616347459</v>
      </c>
      <c r="I112" s="1">
        <f t="shared" si="275"/>
        <v>1.5862339804586179</v>
      </c>
      <c r="J112" s="26">
        <v>49</v>
      </c>
    </row>
    <row r="113">
      <c r="B113">
        <v>500000</v>
      </c>
      <c r="C113" s="1">
        <f t="shared" si="271"/>
        <v>96.915770781650707</v>
      </c>
      <c r="D113">
        <f t="shared" si="272"/>
        <v>5814.9462468990423</v>
      </c>
      <c r="E113" s="1">
        <f t="shared" si="273"/>
        <v>608.93974700925241</v>
      </c>
      <c r="G113" s="12">
        <v>2.9749097517647898</v>
      </c>
      <c r="H113" s="1">
        <f t="shared" si="274"/>
        <v>1811.5407916150091</v>
      </c>
      <c r="I113" s="1">
        <f t="shared" si="275"/>
        <v>1.5359122302360919</v>
      </c>
      <c r="J113" s="26">
        <v>50</v>
      </c>
    </row>
    <row r="114">
      <c r="B114">
        <v>600000</v>
      </c>
      <c r="C114" s="1">
        <f t="shared" si="271"/>
        <v>116.29892493798083</v>
      </c>
      <c r="D114">
        <f t="shared" si="272"/>
        <v>6977.9354962788493</v>
      </c>
      <c r="E114" s="1">
        <f t="shared" si="273"/>
        <v>730.72769641110267</v>
      </c>
      <c r="G114" s="12">
        <v>4.3429805256514502</v>
      </c>
      <c r="H114" s="1">
        <f t="shared" si="274"/>
        <v>3173.5361550675639</v>
      </c>
      <c r="I114" s="1">
        <f t="shared" si="275"/>
        <v>1.5571053367128214</v>
      </c>
      <c r="J114" s="26">
        <v>51</v>
      </c>
    </row>
    <row r="115">
      <c r="B115">
        <v>700000</v>
      </c>
      <c r="C115" s="1">
        <f t="shared" si="271"/>
        <v>135.68207909431101</v>
      </c>
      <c r="D115">
        <f t="shared" si="272"/>
        <v>8140.92474565866</v>
      </c>
      <c r="E115" s="1">
        <f t="shared" si="273"/>
        <v>852.51564581295338</v>
      </c>
      <c r="G115" s="12">
        <v>6.1918511006933299</v>
      </c>
      <c r="H115" s="1">
        <f t="shared" si="274"/>
        <v>5278.6499398852202</v>
      </c>
      <c r="I115" s="1">
        <f t="shared" si="275"/>
        <v>1.6310115481644305</v>
      </c>
      <c r="J115" s="26">
        <v>52</v>
      </c>
    </row>
    <row r="116">
      <c r="B116">
        <v>800000</v>
      </c>
      <c r="C116" s="1">
        <f t="shared" si="271"/>
        <v>155.06523325064114</v>
      </c>
      <c r="D116">
        <f t="shared" si="272"/>
        <v>9303.9139950384688</v>
      </c>
      <c r="E116" s="1">
        <f t="shared" si="273"/>
        <v>974.30359521480386</v>
      </c>
      <c r="G116" s="12">
        <v>8.4166174815328301</v>
      </c>
      <c r="H116" s="1">
        <f t="shared" si="274"/>
        <v>8200.3406718052047</v>
      </c>
      <c r="I116" s="1">
        <f t="shared" si="275"/>
        <v>1.6974235677754126</v>
      </c>
      <c r="J116" s="26">
        <v>53</v>
      </c>
    </row>
    <row r="117">
      <c r="B117">
        <v>900000</v>
      </c>
      <c r="C117" s="1">
        <f t="shared" si="271"/>
        <v>174.44838740697128</v>
      </c>
      <c r="D117">
        <f t="shared" si="272"/>
        <v>10466.903244418278</v>
      </c>
      <c r="E117" s="1">
        <f t="shared" si="273"/>
        <v>1096.0915446166543</v>
      </c>
      <c r="G117" s="12">
        <v>9.9647870642999798</v>
      </c>
      <c r="H117" s="1">
        <f t="shared" si="274"/>
        <v>10922.318845084621</v>
      </c>
      <c r="I117" s="1">
        <f t="shared" si="275"/>
        <v>1.587872458186836</v>
      </c>
      <c r="J117" s="26">
        <v>54</v>
      </c>
    </row>
    <row r="118">
      <c r="B118">
        <v>1000000</v>
      </c>
      <c r="C118" s="1">
        <f t="shared" si="271"/>
        <v>193.83154156330141</v>
      </c>
      <c r="D118">
        <f t="shared" si="272"/>
        <v>11629.892493798085</v>
      </c>
      <c r="E118" s="1">
        <f t="shared" si="273"/>
        <v>1217.8794940185048</v>
      </c>
      <c r="G118" s="12">
        <v>13.504804110370999</v>
      </c>
      <c r="H118" s="1">
        <f t="shared" si="274"/>
        <v>16447.223996757657</v>
      </c>
      <c r="I118" s="1">
        <f t="shared" si="275"/>
        <v>1.7430943735147495</v>
      </c>
      <c r="J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4" zoomScale="115" workbookViewId="0">
      <selection activeCell="I64" activeCellId="0" sqref="I64:I118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0.066500000000000004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A10">
        <v>1</v>
      </c>
      <c r="B10">
        <v>1</v>
      </c>
      <c r="C10">
        <v>0.1125</v>
      </c>
      <c r="D10">
        <v>0.112</v>
      </c>
      <c r="E10">
        <v>66.950000000000003</v>
      </c>
      <c r="G10">
        <f t="shared" ref="G10:G37" si="276">E10/60</f>
        <v>1.1158333333333335</v>
      </c>
      <c r="H10">
        <f t="shared" ref="H10:H37" si="277">2*PI()*G10</f>
        <v>7.0109876052612226</v>
      </c>
      <c r="I10">
        <f t="shared" ref="I10:I37" si="278">$C$2*C10</f>
        <v>0.0101025</v>
      </c>
      <c r="J10">
        <f t="shared" ref="J10:J37" si="279">I10*H10</f>
        <v>0.070828502282151498</v>
      </c>
      <c r="K10">
        <f t="shared" ref="K10:K37" si="280">B10*C10</f>
        <v>0.1125</v>
      </c>
      <c r="L10" s="24">
        <f t="shared" ref="L10:L37" si="281">J10/D10*100</f>
        <v>63.239734180492412</v>
      </c>
      <c r="N10" s="1">
        <f t="shared" ref="N10:N37" si="282">G10*($C$3)^2*$C$4/$C$5</f>
        <v>5756.7170148565583</v>
      </c>
      <c r="O10">
        <f t="shared" ref="O10:O37" si="283">D10/(G10^3*$C$3^5*$C$4)</f>
        <v>62.218806050039838</v>
      </c>
      <c r="P10">
        <f t="shared" ref="P10:P37" si="284">K10/(G10^3*$C$3^5*$C$4)</f>
        <v>62.496568577048947</v>
      </c>
      <c r="Q10">
        <f t="shared" ref="Q10:Q37" si="285">J10/(G10^3*$C$3^5*$C$4)</f>
        <v>39.347007556321323</v>
      </c>
      <c r="S10">
        <f t="shared" ref="S10:S37" si="286">J10*0.49665</f>
        <v>0.035176975658430538</v>
      </c>
      <c r="T10">
        <f t="shared" ref="T10:T37" si="287">Q10*0.49665</f>
        <v>19.541691302846985</v>
      </c>
    </row>
    <row r="11">
      <c r="A11">
        <v>1.2</v>
      </c>
      <c r="B11">
        <v>1.1799999999999999</v>
      </c>
      <c r="C11">
        <v>0.11700000000000001</v>
      </c>
      <c r="D11">
        <v>0.16400000000000001</v>
      </c>
      <c r="E11">
        <v>88.150000000000006</v>
      </c>
      <c r="G11">
        <f t="shared" si="276"/>
        <v>1.4691666666666667</v>
      </c>
      <c r="H11">
        <f t="shared" si="277"/>
        <v>9.2310464137980084</v>
      </c>
      <c r="I11">
        <f t="shared" si="278"/>
        <v>0.010506600000000001</v>
      </c>
      <c r="J11">
        <f t="shared" si="279"/>
        <v>0.096986912251210172</v>
      </c>
      <c r="K11">
        <f t="shared" si="280"/>
        <v>0.13805999999999999</v>
      </c>
      <c r="L11" s="24">
        <f t="shared" si="281"/>
        <v>59.138361128786684</v>
      </c>
      <c r="N11" s="1">
        <f t="shared" si="282"/>
        <v>7579.6057484631165</v>
      </c>
      <c r="O11">
        <f t="shared" si="283"/>
        <v>39.914646970541483</v>
      </c>
      <c r="P11">
        <f t="shared" si="284"/>
        <v>33.601318053371685</v>
      </c>
      <c r="Q11">
        <f t="shared" si="285"/>
        <v>23.604868068719139</v>
      </c>
      <c r="S11">
        <f t="shared" si="286"/>
        <v>0.048168549969563532</v>
      </c>
      <c r="T11">
        <f t="shared" si="287"/>
        <v>11.723357726329359</v>
      </c>
    </row>
    <row r="12">
      <c r="A12">
        <v>1.3999999999999999</v>
      </c>
      <c r="B12">
        <v>1.3700000000000001</v>
      </c>
      <c r="C12">
        <v>0.115</v>
      </c>
      <c r="D12">
        <v>0.158</v>
      </c>
      <c r="E12">
        <v>101.3</v>
      </c>
      <c r="G12">
        <f t="shared" si="276"/>
        <v>1.6883333333333332</v>
      </c>
      <c r="H12">
        <f t="shared" si="277"/>
        <v>10.608111193621534</v>
      </c>
      <c r="I12">
        <f t="shared" si="278"/>
        <v>0.010327000000000001</v>
      </c>
      <c r="J12">
        <f t="shared" si="279"/>
        <v>0.10954996429652959</v>
      </c>
      <c r="K12">
        <f t="shared" si="280"/>
        <v>0.15755000000000002</v>
      </c>
      <c r="L12" s="24">
        <f t="shared" si="281"/>
        <v>69.335420440841517</v>
      </c>
      <c r="N12" s="1">
        <f t="shared" si="282"/>
        <v>8710.3126752049193</v>
      </c>
      <c r="O12">
        <f t="shared" si="283"/>
        <v>25.338689236374307</v>
      </c>
      <c r="P12">
        <f t="shared" si="284"/>
        <v>25.266522083485903</v>
      </c>
      <c r="Q12">
        <f t="shared" si="285"/>
        <v>17.568686716238378</v>
      </c>
      <c r="S12">
        <f t="shared" si="286"/>
        <v>0.054407989767871423</v>
      </c>
      <c r="T12">
        <f t="shared" si="287"/>
        <v>8.7254882576197907</v>
      </c>
    </row>
    <row r="13">
      <c r="A13">
        <v>1.6000000000000001</v>
      </c>
      <c r="B13">
        <v>1.6100000000000001</v>
      </c>
      <c r="C13">
        <v>0.123</v>
      </c>
      <c r="D13">
        <v>0.19800000000000001</v>
      </c>
      <c r="E13">
        <v>127.55</v>
      </c>
      <c r="G13">
        <f t="shared" si="276"/>
        <v>2.1258333333333335</v>
      </c>
      <c r="H13">
        <f t="shared" si="277"/>
        <v>13.357004765512604</v>
      </c>
      <c r="I13">
        <f t="shared" si="278"/>
        <v>0.0110454</v>
      </c>
      <c r="J13">
        <f t="shared" si="279"/>
        <v>0.14753346043699292</v>
      </c>
      <c r="K13">
        <f t="shared" si="280"/>
        <v>0.19803000000000001</v>
      </c>
      <c r="L13" s="24">
        <f t="shared" si="281"/>
        <v>74.511848705551969</v>
      </c>
      <c r="N13" s="1">
        <f t="shared" si="282"/>
        <v>10967.427262807378</v>
      </c>
      <c r="O13">
        <f t="shared" si="283"/>
        <v>15.906667233015035</v>
      </c>
      <c r="P13">
        <f t="shared" si="284"/>
        <v>15.909077334110947</v>
      </c>
      <c r="Q13">
        <f t="shared" si="285"/>
        <v>11.852351822759774</v>
      </c>
      <c r="S13">
        <f t="shared" si="286"/>
        <v>0.073272493126032526</v>
      </c>
      <c r="T13">
        <f t="shared" si="287"/>
        <v>5.8864705327736413</v>
      </c>
    </row>
    <row r="14">
      <c r="A14">
        <v>1.8</v>
      </c>
      <c r="B14">
        <v>1.8</v>
      </c>
      <c r="C14">
        <v>0.126</v>
      </c>
      <c r="D14">
        <v>0.22650000000000001</v>
      </c>
      <c r="E14">
        <v>144.55000000000001</v>
      </c>
      <c r="G14">
        <f t="shared" si="276"/>
        <v>2.4091666666666667</v>
      </c>
      <c r="H14">
        <f t="shared" si="277"/>
        <v>15.13724060254682</v>
      </c>
      <c r="I14">
        <f t="shared" si="278"/>
        <v>0.0113148</v>
      </c>
      <c r="J14">
        <f t="shared" si="279"/>
        <v>0.17127484996969675</v>
      </c>
      <c r="K14">
        <f t="shared" si="280"/>
        <v>0.2268</v>
      </c>
      <c r="L14" s="24">
        <f t="shared" si="281"/>
        <v>75.618035306709373</v>
      </c>
      <c r="N14" s="1">
        <f t="shared" si="282"/>
        <v>12429.177662397542</v>
      </c>
      <c r="O14">
        <f t="shared" si="283"/>
        <v>12.501706897313895</v>
      </c>
      <c r="P14">
        <f t="shared" si="284"/>
        <v>12.518265449495766</v>
      </c>
      <c r="Q14">
        <f t="shared" si="285"/>
        <v>9.453545135552142</v>
      </c>
      <c r="S14">
        <f t="shared" si="286"/>
        <v>0.085063654237449882</v>
      </c>
      <c r="T14">
        <f t="shared" si="287"/>
        <v>4.6951031915719712</v>
      </c>
    </row>
    <row r="15">
      <c r="A15">
        <v>2</v>
      </c>
      <c r="B15">
        <v>1.9850000000000001</v>
      </c>
      <c r="C15">
        <v>0.1285</v>
      </c>
      <c r="D15">
        <v>0.2555</v>
      </c>
      <c r="E15">
        <v>168</v>
      </c>
      <c r="G15">
        <f t="shared" si="276"/>
        <v>2.7999999999999998</v>
      </c>
      <c r="H15">
        <f t="shared" si="277"/>
        <v>17.592918860102841</v>
      </c>
      <c r="I15">
        <f t="shared" si="278"/>
        <v>0.011539300000000001</v>
      </c>
      <c r="J15">
        <f t="shared" si="279"/>
        <v>0.20300996860238474</v>
      </c>
      <c r="K15">
        <f t="shared" si="280"/>
        <v>0.25507250000000004</v>
      </c>
      <c r="L15" s="24">
        <f t="shared" si="281"/>
        <v>79.455956400150583</v>
      </c>
      <c r="N15" s="1">
        <f t="shared" si="282"/>
        <v>14445.533360655738</v>
      </c>
      <c r="O15">
        <f t="shared" si="283"/>
        <v>8.9829390633247037</v>
      </c>
      <c r="P15">
        <f t="shared" si="284"/>
        <v>8.9679089010954627</v>
      </c>
      <c r="Q15">
        <f t="shared" si="285"/>
        <v>7.1374801456073707</v>
      </c>
      <c r="S15">
        <f t="shared" si="286"/>
        <v>0.10082490090637437</v>
      </c>
      <c r="T15">
        <f t="shared" si="287"/>
        <v>3.5448295143159005</v>
      </c>
    </row>
    <row r="16">
      <c r="A16">
        <v>3</v>
      </c>
      <c r="B16">
        <v>2.9900000000000002</v>
      </c>
      <c r="C16">
        <v>0.1565</v>
      </c>
      <c r="D16">
        <v>0.46850000000000003</v>
      </c>
      <c r="E16">
        <v>263.5</v>
      </c>
      <c r="G16">
        <f t="shared" si="276"/>
        <v>4.3916666666666666</v>
      </c>
      <c r="H16">
        <f t="shared" si="277"/>
        <v>27.593655474030349</v>
      </c>
      <c r="I16">
        <f t="shared" si="278"/>
        <v>0.014053700000000001</v>
      </c>
      <c r="J16">
        <f t="shared" si="279"/>
        <v>0.38779295593538032</v>
      </c>
      <c r="K16">
        <f t="shared" si="280"/>
        <v>0.46793500000000005</v>
      </c>
      <c r="L16" s="24">
        <f t="shared" si="281"/>
        <v>82.773309698053424</v>
      </c>
      <c r="N16" s="1">
        <f t="shared" si="282"/>
        <v>22657.131193647543</v>
      </c>
      <c r="O16">
        <f t="shared" si="283"/>
        <v>4.2689702758820971</v>
      </c>
      <c r="P16">
        <f t="shared" si="284"/>
        <v>4.263821997961343</v>
      </c>
      <c r="Q16">
        <f t="shared" si="285"/>
        <v>3.5335679873737345</v>
      </c>
      <c r="S16">
        <f t="shared" si="286"/>
        <v>0.19259737156530662</v>
      </c>
      <c r="T16">
        <f t="shared" si="287"/>
        <v>1.7549465409291651</v>
      </c>
    </row>
    <row r="17">
      <c r="A17">
        <v>4</v>
      </c>
      <c r="B17">
        <v>4.0049999999999999</v>
      </c>
      <c r="C17">
        <v>0.1865</v>
      </c>
      <c r="D17">
        <v>0.75549999999999995</v>
      </c>
      <c r="E17">
        <v>364.25</v>
      </c>
      <c r="G17">
        <f t="shared" si="276"/>
        <v>6.0708333333333337</v>
      </c>
      <c r="H17">
        <f t="shared" si="277"/>
        <v>38.144170802336077</v>
      </c>
      <c r="I17">
        <f t="shared" si="278"/>
        <v>0.016747700000000001</v>
      </c>
      <c r="J17">
        <f t="shared" si="279"/>
        <v>0.63882712934628394</v>
      </c>
      <c r="K17">
        <f t="shared" si="280"/>
        <v>0.7469325</v>
      </c>
      <c r="L17" s="24">
        <f t="shared" si="281"/>
        <v>84.556866888985311</v>
      </c>
      <c r="N17" s="1">
        <f t="shared" si="282"/>
        <v>31320.151944159839</v>
      </c>
      <c r="O17">
        <f t="shared" si="283"/>
        <v>2.6061006326829763</v>
      </c>
      <c r="P17">
        <f t="shared" si="284"/>
        <v>2.5765470030727693</v>
      </c>
      <c r="Q17">
        <f t="shared" si="285"/>
        <v>2.2036370429707479</v>
      </c>
      <c r="S17">
        <f t="shared" si="286"/>
        <v>0.31727349378983188</v>
      </c>
      <c r="T17">
        <f t="shared" si="287"/>
        <v>1.0944363373914219</v>
      </c>
    </row>
    <row r="18">
      <c r="A18">
        <v>5</v>
      </c>
      <c r="B18">
        <v>5.0099999999999998</v>
      </c>
      <c r="C18">
        <v>0.22950000000000001</v>
      </c>
      <c r="D18">
        <v>1.153</v>
      </c>
      <c r="E18">
        <v>460.39999999999998</v>
      </c>
      <c r="G18">
        <f t="shared" si="276"/>
        <v>7.6733333333333329</v>
      </c>
      <c r="H18">
        <f t="shared" si="277"/>
        <v>48.212975257091358</v>
      </c>
      <c r="I18">
        <f t="shared" si="278"/>
        <v>0.020609100000000002</v>
      </c>
      <c r="J18">
        <f t="shared" si="279"/>
        <v>0.99362602837092162</v>
      </c>
      <c r="K18">
        <f t="shared" si="280"/>
        <v>1.1497949999999999</v>
      </c>
      <c r="L18" s="24">
        <f t="shared" si="281"/>
        <v>86.17745259071306</v>
      </c>
      <c r="N18" s="1">
        <f t="shared" si="282"/>
        <v>39587.640233606558</v>
      </c>
      <c r="O18">
        <f t="shared" si="283"/>
        <v>1.9696032705487685</v>
      </c>
      <c r="P18">
        <f t="shared" si="284"/>
        <v>1.9641283542589949</v>
      </c>
      <c r="Q18">
        <f t="shared" si="285"/>
        <v>1.6973539247022991</v>
      </c>
      <c r="S18">
        <f t="shared" si="286"/>
        <v>0.4934843669904182</v>
      </c>
      <c r="T18">
        <f t="shared" si="287"/>
        <v>0.84299082670339676</v>
      </c>
    </row>
    <row r="19">
      <c r="A19">
        <v>6</v>
      </c>
      <c r="B19">
        <v>6</v>
      </c>
      <c r="C19">
        <v>0.27650000000000002</v>
      </c>
      <c r="D19">
        <v>1.659</v>
      </c>
      <c r="E19">
        <v>550.64999999999998</v>
      </c>
      <c r="G19">
        <f t="shared" si="276"/>
        <v>9.1775000000000002</v>
      </c>
      <c r="H19">
        <f t="shared" si="277"/>
        <v>57.663933156640653</v>
      </c>
      <c r="I19">
        <f t="shared" si="278"/>
        <v>0.024829700000000003</v>
      </c>
      <c r="J19">
        <f t="shared" si="279"/>
        <v>1.4317781610994407</v>
      </c>
      <c r="K19">
        <f t="shared" si="280"/>
        <v>1.6590000000000003</v>
      </c>
      <c r="L19" s="24">
        <f t="shared" si="281"/>
        <v>86.303686624438853</v>
      </c>
      <c r="N19" s="1">
        <f t="shared" si="282"/>
        <v>47347.815149077876</v>
      </c>
      <c r="O19">
        <f t="shared" si="283"/>
        <v>1.6564367209784687</v>
      </c>
      <c r="P19">
        <f t="shared" si="284"/>
        <v>1.6564367209784689</v>
      </c>
      <c r="Q19">
        <f t="shared" si="285"/>
        <v>1.4295659568053884</v>
      </c>
      <c r="S19">
        <f t="shared" si="286"/>
        <v>0.71109262371003723</v>
      </c>
      <c r="T19">
        <f t="shared" si="287"/>
        <v>0.70999393244739617</v>
      </c>
    </row>
    <row r="20">
      <c r="A20">
        <v>7</v>
      </c>
      <c r="B20">
        <v>7</v>
      </c>
      <c r="C20">
        <v>0.3125</v>
      </c>
      <c r="D20">
        <v>2.1875</v>
      </c>
      <c r="E20">
        <v>645.70000000000005</v>
      </c>
      <c r="G20">
        <f t="shared" si="276"/>
        <v>10.761666666666667</v>
      </c>
      <c r="H20">
        <f t="shared" si="277"/>
        <v>67.617545880764311</v>
      </c>
      <c r="I20">
        <f t="shared" si="278"/>
        <v>0.028062500000000001</v>
      </c>
      <c r="J20">
        <f t="shared" si="279"/>
        <v>1.8975173812789485</v>
      </c>
      <c r="K20">
        <f t="shared" si="280"/>
        <v>2.1875</v>
      </c>
      <c r="L20" s="24">
        <f t="shared" si="281"/>
        <v>86.743651715609076</v>
      </c>
      <c r="N20" s="1">
        <f t="shared" si="282"/>
        <v>55520.719589139342</v>
      </c>
      <c r="O20">
        <f t="shared" si="283"/>
        <v>1.3546000796109769</v>
      </c>
      <c r="P20">
        <f t="shared" si="284"/>
        <v>1.3546000796109769</v>
      </c>
      <c r="Q20">
        <f t="shared" si="285"/>
        <v>1.1750295751971092</v>
      </c>
      <c r="S20">
        <f t="shared" si="286"/>
        <v>0.94240200741218971</v>
      </c>
      <c r="T20">
        <f t="shared" si="287"/>
        <v>0.58357843852164426</v>
      </c>
    </row>
    <row r="21">
      <c r="A21">
        <v>8</v>
      </c>
      <c r="B21">
        <v>8.0099999999999998</v>
      </c>
      <c r="C21">
        <v>0.32650000000000001</v>
      </c>
      <c r="D21">
        <v>2.6190000000000002</v>
      </c>
      <c r="E21">
        <v>748.45000000000005</v>
      </c>
      <c r="G21">
        <f t="shared" si="276"/>
        <v>12.474166666666667</v>
      </c>
      <c r="H21">
        <f t="shared" si="277"/>
        <v>78.377500719309353</v>
      </c>
      <c r="I21">
        <f t="shared" si="278"/>
        <v>0.029319700000000004</v>
      </c>
      <c r="J21">
        <f t="shared" si="279"/>
        <v>2.2980048078399347</v>
      </c>
      <c r="K21">
        <f t="shared" si="280"/>
        <v>2.615265</v>
      </c>
      <c r="L21" s="24">
        <f t="shared" si="281"/>
        <v>87.743597092017353</v>
      </c>
      <c r="N21" s="1">
        <f t="shared" si="282"/>
        <v>64355.710974897549</v>
      </c>
      <c r="O21">
        <f t="shared" si="283"/>
        <v>1.0413638910311092</v>
      </c>
      <c r="P21">
        <f t="shared" si="284"/>
        <v>1.0398787844511161</v>
      </c>
      <c r="Q21">
        <f t="shared" si="285"/>
        <v>0.91373013680809101</v>
      </c>
      <c r="S21">
        <f t="shared" si="286"/>
        <v>1.1413040878137035</v>
      </c>
      <c r="T21">
        <f t="shared" si="287"/>
        <v>0.45380407244573839</v>
      </c>
    </row>
    <row r="22">
      <c r="A22">
        <v>9</v>
      </c>
      <c r="B22">
        <v>9</v>
      </c>
      <c r="C22">
        <v>0.34300000000000003</v>
      </c>
      <c r="D22">
        <v>3.0884999999999998</v>
      </c>
      <c r="E22">
        <v>847.04999999999995</v>
      </c>
      <c r="G22">
        <f t="shared" si="276"/>
        <v>14.1175</v>
      </c>
      <c r="H22">
        <f t="shared" si="277"/>
        <v>88.702868574107811</v>
      </c>
      <c r="I22">
        <f t="shared" si="278"/>
        <v>0.030801400000000003</v>
      </c>
      <c r="J22">
        <f t="shared" si="279"/>
        <v>2.7321725360985245</v>
      </c>
      <c r="K22">
        <f t="shared" si="280"/>
        <v>3.0870000000000002</v>
      </c>
      <c r="L22" s="24">
        <f t="shared" si="281"/>
        <v>88.462766265129503</v>
      </c>
      <c r="N22" s="1">
        <f t="shared" si="282"/>
        <v>72833.863292520502</v>
      </c>
      <c r="O22">
        <f t="shared" si="283"/>
        <v>0.84718032206423066</v>
      </c>
      <c r="P22">
        <f t="shared" si="284"/>
        <v>0.84676886974656973</v>
      </c>
      <c r="Q22">
        <f t="shared" si="285"/>
        <v>0.74943914815185175</v>
      </c>
      <c r="S22">
        <f t="shared" si="286"/>
        <v>1.3569334900533321</v>
      </c>
      <c r="T22">
        <f t="shared" si="287"/>
        <v>0.37220895292961714</v>
      </c>
    </row>
    <row r="23">
      <c r="A23">
        <v>10</v>
      </c>
      <c r="B23">
        <v>9.9949999999999992</v>
      </c>
      <c r="C23">
        <v>0.3745</v>
      </c>
      <c r="D23">
        <v>3.7440000000000002</v>
      </c>
      <c r="E23">
        <v>943.14999999999998</v>
      </c>
      <c r="G23">
        <f t="shared" si="276"/>
        <v>15.719166666666666</v>
      </c>
      <c r="H23">
        <f t="shared" si="277"/>
        <v>98.76643704110711</v>
      </c>
      <c r="I23">
        <f t="shared" si="278"/>
        <v>0.033630100000000003</v>
      </c>
      <c r="J23">
        <f t="shared" si="279"/>
        <v>3.3215251543361366</v>
      </c>
      <c r="K23">
        <f t="shared" si="280"/>
        <v>3.7431274999999995</v>
      </c>
      <c r="L23" s="24">
        <f t="shared" si="281"/>
        <v>88.715949635046371</v>
      </c>
      <c r="N23" s="1">
        <f t="shared" si="282"/>
        <v>81097.052316086076</v>
      </c>
      <c r="O23">
        <f t="shared" si="283"/>
        <v>0.74395887177992837</v>
      </c>
      <c r="P23">
        <f t="shared" si="284"/>
        <v>0.74378549995417298</v>
      </c>
      <c r="Q23">
        <f t="shared" si="285"/>
        <v>0.66001017799374051</v>
      </c>
      <c r="S23">
        <f t="shared" si="286"/>
        <v>1.6496354679010421</v>
      </c>
      <c r="T23">
        <f t="shared" si="287"/>
        <v>0.32779405490059121</v>
      </c>
    </row>
    <row r="24">
      <c r="A24">
        <v>11</v>
      </c>
      <c r="B24">
        <v>11.015000000000001</v>
      </c>
      <c r="C24">
        <v>0.40200000000000002</v>
      </c>
      <c r="D24">
        <v>4.4264999999999999</v>
      </c>
      <c r="E24">
        <v>1045</v>
      </c>
      <c r="G24">
        <f t="shared" si="276"/>
        <v>17.416666666666668</v>
      </c>
      <c r="H24">
        <f t="shared" si="277"/>
        <v>109.43214410004447</v>
      </c>
      <c r="I24">
        <f t="shared" si="278"/>
        <v>0.036099600000000003</v>
      </c>
      <c r="J24">
        <f t="shared" si="279"/>
        <v>3.9504566291539653</v>
      </c>
      <c r="K24">
        <f t="shared" si="280"/>
        <v>4.4280300000000006</v>
      </c>
      <c r="L24" s="24">
        <f t="shared" si="281"/>
        <v>89.245603279204005</v>
      </c>
      <c r="N24" s="1">
        <f t="shared" si="282"/>
        <v>89854.656915983607</v>
      </c>
      <c r="O24">
        <f t="shared" si="283"/>
        <v>0.64664658971285094</v>
      </c>
      <c r="P24">
        <f t="shared" si="284"/>
        <v>0.64687010022505265</v>
      </c>
      <c r="Q24">
        <f t="shared" si="285"/>
        <v>0.57710365007363296</v>
      </c>
      <c r="S24">
        <f t="shared" si="286"/>
        <v>1.9619942848693168</v>
      </c>
      <c r="T24">
        <f t="shared" si="287"/>
        <v>0.28661852780906982</v>
      </c>
    </row>
    <row r="25">
      <c r="A25">
        <v>12</v>
      </c>
      <c r="B25">
        <v>12</v>
      </c>
      <c r="C25">
        <v>0.41999999999999998</v>
      </c>
      <c r="D25">
        <v>5.0720000000000001</v>
      </c>
      <c r="E25">
        <v>1144.5</v>
      </c>
      <c r="G25">
        <f t="shared" si="276"/>
        <v>19.074999999999999</v>
      </c>
      <c r="H25">
        <f t="shared" si="277"/>
        <v>119.8517597344506</v>
      </c>
      <c r="I25">
        <f t="shared" si="278"/>
        <v>0.037716</v>
      </c>
      <c r="J25">
        <f t="shared" si="279"/>
        <v>4.520328970144539</v>
      </c>
      <c r="K25">
        <f t="shared" si="280"/>
        <v>5.04</v>
      </c>
      <c r="L25" s="24">
        <f t="shared" si="281"/>
        <v>89.123205247329238</v>
      </c>
      <c r="N25" s="1">
        <f t="shared" si="282"/>
        <v>98410.196019467214</v>
      </c>
      <c r="O25">
        <f t="shared" si="283"/>
        <v>0.56401057659843534</v>
      </c>
      <c r="P25">
        <f t="shared" si="284"/>
        <v>0.5604521502476566</v>
      </c>
      <c r="Q25">
        <f t="shared" si="285"/>
        <v>0.5026643037984686</v>
      </c>
      <c r="S25">
        <f t="shared" si="286"/>
        <v>2.2450213830222854</v>
      </c>
      <c r="T25">
        <f t="shared" si="287"/>
        <v>0.24964822648150942</v>
      </c>
    </row>
    <row r="26">
      <c r="A26">
        <v>13</v>
      </c>
      <c r="B26">
        <v>12.99</v>
      </c>
      <c r="C26">
        <v>0.47599999999999998</v>
      </c>
      <c r="D26">
        <v>6.1820000000000004</v>
      </c>
      <c r="E26">
        <v>1219</v>
      </c>
      <c r="G26">
        <f t="shared" si="276"/>
        <v>20.316666666666666</v>
      </c>
      <c r="H26">
        <f t="shared" si="277"/>
        <v>127.65338149086526</v>
      </c>
      <c r="I26">
        <f t="shared" si="278"/>
        <v>0.042744799999999999</v>
      </c>
      <c r="J26">
        <f t="shared" si="279"/>
        <v>5.4565182611507375</v>
      </c>
      <c r="K26">
        <f t="shared" si="280"/>
        <v>6.1832399999999996</v>
      </c>
      <c r="L26" s="24">
        <f t="shared" si="281"/>
        <v>88.264611147698758</v>
      </c>
      <c r="N26" s="1">
        <f t="shared" si="282"/>
        <v>104816.10218237706</v>
      </c>
      <c r="O26">
        <f t="shared" si="283"/>
        <v>0.56894892107972472</v>
      </c>
      <c r="P26">
        <f t="shared" si="284"/>
        <v>0.56906304218327353</v>
      </c>
      <c r="Q26">
        <f t="shared" si="285"/>
        <v>0.50218055282004648</v>
      </c>
      <c r="S26">
        <f t="shared" si="286"/>
        <v>2.7099797944005135</v>
      </c>
      <c r="T26">
        <f t="shared" si="287"/>
        <v>0.24940797155807606</v>
      </c>
    </row>
    <row r="27">
      <c r="A27">
        <v>14</v>
      </c>
      <c r="G27">
        <f t="shared" si="276"/>
        <v>0</v>
      </c>
      <c r="H27">
        <f t="shared" si="277"/>
        <v>0</v>
      </c>
      <c r="I27">
        <f t="shared" si="278"/>
        <v>0</v>
      </c>
      <c r="J27">
        <f t="shared" si="279"/>
        <v>0</v>
      </c>
      <c r="K27">
        <f t="shared" si="280"/>
        <v>0</v>
      </c>
      <c r="L27" s="24" t="e">
        <f t="shared" si="281"/>
        <v>#DIV/0!</v>
      </c>
      <c r="N27" s="1">
        <f t="shared" si="282"/>
        <v>0</v>
      </c>
      <c r="O27" t="e">
        <f t="shared" si="283"/>
        <v>#DIV/0!</v>
      </c>
      <c r="P27" t="e">
        <f t="shared" si="284"/>
        <v>#DIV/0!</v>
      </c>
      <c r="Q27" t="e">
        <f t="shared" si="285"/>
        <v>#DIV/0!</v>
      </c>
      <c r="S27">
        <f t="shared" si="286"/>
        <v>0</v>
      </c>
      <c r="T27" t="e">
        <f t="shared" si="287"/>
        <v>#DIV/0!</v>
      </c>
    </row>
    <row r="28">
      <c r="A28">
        <v>15</v>
      </c>
      <c r="G28">
        <f t="shared" si="276"/>
        <v>0</v>
      </c>
      <c r="H28">
        <f t="shared" si="277"/>
        <v>0</v>
      </c>
      <c r="I28">
        <f t="shared" si="278"/>
        <v>0</v>
      </c>
      <c r="J28">
        <f t="shared" si="279"/>
        <v>0</v>
      </c>
      <c r="K28">
        <f t="shared" si="280"/>
        <v>0</v>
      </c>
      <c r="L28" s="24" t="e">
        <f t="shared" si="281"/>
        <v>#DIV/0!</v>
      </c>
      <c r="N28" s="1">
        <f t="shared" si="282"/>
        <v>0</v>
      </c>
      <c r="O28" t="e">
        <f t="shared" si="283"/>
        <v>#DIV/0!</v>
      </c>
      <c r="P28" t="e">
        <f t="shared" si="284"/>
        <v>#DIV/0!</v>
      </c>
      <c r="Q28" t="e">
        <f t="shared" si="285"/>
        <v>#DIV/0!</v>
      </c>
      <c r="S28">
        <f t="shared" si="286"/>
        <v>0</v>
      </c>
      <c r="T28" t="e">
        <f t="shared" si="287"/>
        <v>#DIV/0!</v>
      </c>
    </row>
    <row r="29">
      <c r="A29">
        <v>16</v>
      </c>
      <c r="G29">
        <f t="shared" si="276"/>
        <v>0</v>
      </c>
      <c r="H29">
        <f t="shared" si="277"/>
        <v>0</v>
      </c>
      <c r="I29">
        <f t="shared" si="278"/>
        <v>0</v>
      </c>
      <c r="J29">
        <f t="shared" si="279"/>
        <v>0</v>
      </c>
      <c r="K29">
        <f t="shared" si="280"/>
        <v>0</v>
      </c>
      <c r="L29" s="24" t="e">
        <f t="shared" si="281"/>
        <v>#DIV/0!</v>
      </c>
      <c r="N29" s="1">
        <f t="shared" si="282"/>
        <v>0</v>
      </c>
      <c r="O29" t="e">
        <f t="shared" si="283"/>
        <v>#DIV/0!</v>
      </c>
      <c r="P29" t="e">
        <f t="shared" si="284"/>
        <v>#DIV/0!</v>
      </c>
      <c r="Q29" t="e">
        <f t="shared" si="285"/>
        <v>#DIV/0!</v>
      </c>
      <c r="S29">
        <f t="shared" si="286"/>
        <v>0</v>
      </c>
      <c r="T29" t="e">
        <f t="shared" si="287"/>
        <v>#DIV/0!</v>
      </c>
    </row>
    <row r="30">
      <c r="A30">
        <v>17</v>
      </c>
      <c r="G30">
        <f t="shared" si="276"/>
        <v>0</v>
      </c>
      <c r="H30">
        <f t="shared" si="277"/>
        <v>0</v>
      </c>
      <c r="I30">
        <f t="shared" si="278"/>
        <v>0</v>
      </c>
      <c r="J30">
        <f t="shared" si="279"/>
        <v>0</v>
      </c>
      <c r="K30">
        <f t="shared" si="280"/>
        <v>0</v>
      </c>
      <c r="L30" s="24" t="e">
        <f t="shared" si="281"/>
        <v>#DIV/0!</v>
      </c>
      <c r="N30" s="1">
        <f t="shared" si="282"/>
        <v>0</v>
      </c>
      <c r="O30" t="e">
        <f t="shared" si="283"/>
        <v>#DIV/0!</v>
      </c>
      <c r="P30" t="e">
        <f t="shared" si="284"/>
        <v>#DIV/0!</v>
      </c>
      <c r="Q30" t="e">
        <f t="shared" si="285"/>
        <v>#DIV/0!</v>
      </c>
      <c r="S30">
        <f t="shared" si="286"/>
        <v>0</v>
      </c>
      <c r="T30" t="e">
        <f t="shared" si="287"/>
        <v>#DIV/0!</v>
      </c>
    </row>
    <row r="31">
      <c r="A31">
        <v>18</v>
      </c>
      <c r="G31">
        <f t="shared" si="276"/>
        <v>0</v>
      </c>
      <c r="H31">
        <f t="shared" si="277"/>
        <v>0</v>
      </c>
      <c r="I31">
        <f t="shared" si="278"/>
        <v>0</v>
      </c>
      <c r="J31">
        <f t="shared" si="279"/>
        <v>0</v>
      </c>
      <c r="K31">
        <f t="shared" si="280"/>
        <v>0</v>
      </c>
      <c r="L31" s="24" t="e">
        <f t="shared" si="281"/>
        <v>#DIV/0!</v>
      </c>
      <c r="N31" s="1">
        <f t="shared" si="282"/>
        <v>0</v>
      </c>
      <c r="O31" t="e">
        <f t="shared" si="283"/>
        <v>#DIV/0!</v>
      </c>
      <c r="P31" t="e">
        <f t="shared" si="284"/>
        <v>#DIV/0!</v>
      </c>
      <c r="Q31" t="e">
        <f t="shared" si="285"/>
        <v>#DIV/0!</v>
      </c>
      <c r="S31">
        <f t="shared" si="286"/>
        <v>0</v>
      </c>
      <c r="T31" t="e">
        <f t="shared" si="287"/>
        <v>#DIV/0!</v>
      </c>
    </row>
    <row r="32">
      <c r="A32">
        <v>19</v>
      </c>
      <c r="G32">
        <f t="shared" si="276"/>
        <v>0</v>
      </c>
      <c r="H32">
        <f t="shared" si="277"/>
        <v>0</v>
      </c>
      <c r="I32">
        <f t="shared" si="278"/>
        <v>0</v>
      </c>
      <c r="J32">
        <f t="shared" si="279"/>
        <v>0</v>
      </c>
      <c r="K32">
        <f t="shared" si="280"/>
        <v>0</v>
      </c>
      <c r="L32" s="24" t="e">
        <f t="shared" si="281"/>
        <v>#DIV/0!</v>
      </c>
      <c r="N32" s="1">
        <f t="shared" si="282"/>
        <v>0</v>
      </c>
      <c r="O32" t="e">
        <f t="shared" si="283"/>
        <v>#DIV/0!</v>
      </c>
      <c r="P32" t="e">
        <f t="shared" si="284"/>
        <v>#DIV/0!</v>
      </c>
      <c r="Q32" t="e">
        <f t="shared" si="285"/>
        <v>#DIV/0!</v>
      </c>
      <c r="S32">
        <f t="shared" si="286"/>
        <v>0</v>
      </c>
      <c r="T32" t="e">
        <f t="shared" si="287"/>
        <v>#DIV/0!</v>
      </c>
    </row>
    <row r="33">
      <c r="A33">
        <v>20</v>
      </c>
      <c r="G33">
        <f t="shared" si="276"/>
        <v>0</v>
      </c>
      <c r="H33">
        <f t="shared" si="277"/>
        <v>0</v>
      </c>
      <c r="I33">
        <f t="shared" si="278"/>
        <v>0</v>
      </c>
      <c r="J33">
        <f t="shared" si="279"/>
        <v>0</v>
      </c>
      <c r="K33">
        <f t="shared" si="280"/>
        <v>0</v>
      </c>
      <c r="L33" s="24" t="e">
        <f t="shared" si="281"/>
        <v>#DIV/0!</v>
      </c>
      <c r="N33" s="1">
        <f t="shared" si="282"/>
        <v>0</v>
      </c>
      <c r="O33" t="e">
        <f t="shared" si="283"/>
        <v>#DIV/0!</v>
      </c>
      <c r="P33" t="e">
        <f t="shared" si="284"/>
        <v>#DIV/0!</v>
      </c>
      <c r="Q33" t="e">
        <f t="shared" si="285"/>
        <v>#DIV/0!</v>
      </c>
      <c r="S33">
        <f t="shared" si="286"/>
        <v>0</v>
      </c>
      <c r="T33" t="e">
        <f t="shared" si="287"/>
        <v>#DIV/0!</v>
      </c>
    </row>
    <row r="34">
      <c r="A34">
        <v>21</v>
      </c>
      <c r="G34">
        <f t="shared" si="276"/>
        <v>0</v>
      </c>
      <c r="H34">
        <f t="shared" si="277"/>
        <v>0</v>
      </c>
      <c r="I34">
        <f t="shared" si="278"/>
        <v>0</v>
      </c>
      <c r="J34">
        <f t="shared" si="279"/>
        <v>0</v>
      </c>
      <c r="K34">
        <f t="shared" si="280"/>
        <v>0</v>
      </c>
      <c r="L34" s="24" t="e">
        <f t="shared" si="281"/>
        <v>#DIV/0!</v>
      </c>
      <c r="N34" s="1">
        <f t="shared" si="282"/>
        <v>0</v>
      </c>
      <c r="O34" t="e">
        <f t="shared" si="283"/>
        <v>#DIV/0!</v>
      </c>
      <c r="P34" t="e">
        <f t="shared" si="284"/>
        <v>#DIV/0!</v>
      </c>
      <c r="Q34" t="e">
        <f t="shared" si="285"/>
        <v>#DIV/0!</v>
      </c>
      <c r="S34">
        <f t="shared" si="286"/>
        <v>0</v>
      </c>
      <c r="T34" t="e">
        <f t="shared" si="287"/>
        <v>#DIV/0!</v>
      </c>
    </row>
    <row r="35">
      <c r="A35">
        <v>22</v>
      </c>
      <c r="G35">
        <f t="shared" si="276"/>
        <v>0</v>
      </c>
      <c r="H35">
        <f t="shared" si="277"/>
        <v>0</v>
      </c>
      <c r="I35">
        <f t="shared" si="278"/>
        <v>0</v>
      </c>
      <c r="J35">
        <f t="shared" si="279"/>
        <v>0</v>
      </c>
      <c r="K35">
        <f t="shared" si="280"/>
        <v>0</v>
      </c>
      <c r="L35" s="24" t="e">
        <f t="shared" si="281"/>
        <v>#DIV/0!</v>
      </c>
      <c r="N35" s="1">
        <f t="shared" si="282"/>
        <v>0</v>
      </c>
      <c r="O35" t="e">
        <f t="shared" si="283"/>
        <v>#DIV/0!</v>
      </c>
      <c r="P35" t="e">
        <f t="shared" si="284"/>
        <v>#DIV/0!</v>
      </c>
      <c r="Q35" t="e">
        <f t="shared" si="285"/>
        <v>#DIV/0!</v>
      </c>
      <c r="S35">
        <f t="shared" si="286"/>
        <v>0</v>
      </c>
      <c r="T35" t="e">
        <f t="shared" si="287"/>
        <v>#DIV/0!</v>
      </c>
    </row>
    <row r="36">
      <c r="A36">
        <v>23</v>
      </c>
      <c r="G36">
        <f t="shared" si="276"/>
        <v>0</v>
      </c>
      <c r="H36">
        <f t="shared" si="277"/>
        <v>0</v>
      </c>
      <c r="I36">
        <f t="shared" si="278"/>
        <v>0</v>
      </c>
      <c r="J36">
        <f t="shared" si="279"/>
        <v>0</v>
      </c>
      <c r="K36">
        <f t="shared" si="280"/>
        <v>0</v>
      </c>
      <c r="L36" s="24" t="e">
        <f t="shared" si="281"/>
        <v>#DIV/0!</v>
      </c>
      <c r="N36" s="1">
        <f t="shared" si="282"/>
        <v>0</v>
      </c>
      <c r="O36" t="e">
        <f t="shared" si="283"/>
        <v>#DIV/0!</v>
      </c>
      <c r="P36" t="e">
        <f t="shared" si="284"/>
        <v>#DIV/0!</v>
      </c>
      <c r="Q36" t="e">
        <f t="shared" si="285"/>
        <v>#DIV/0!</v>
      </c>
      <c r="S36">
        <f t="shared" si="286"/>
        <v>0</v>
      </c>
      <c r="T36" t="e">
        <f t="shared" si="287"/>
        <v>#DIV/0!</v>
      </c>
    </row>
    <row r="37">
      <c r="A37">
        <v>24</v>
      </c>
      <c r="G37">
        <f t="shared" si="276"/>
        <v>0</v>
      </c>
      <c r="H37">
        <f t="shared" si="277"/>
        <v>0</v>
      </c>
      <c r="I37">
        <f t="shared" si="278"/>
        <v>0</v>
      </c>
      <c r="J37">
        <f t="shared" si="279"/>
        <v>0</v>
      </c>
      <c r="K37">
        <f t="shared" si="280"/>
        <v>0</v>
      </c>
      <c r="L37" s="24" t="e">
        <f t="shared" si="281"/>
        <v>#DIV/0!</v>
      </c>
      <c r="N37" s="1">
        <f t="shared" si="282"/>
        <v>0</v>
      </c>
      <c r="O37" t="e">
        <f t="shared" si="283"/>
        <v>#DIV/0!</v>
      </c>
      <c r="P37" t="e">
        <f t="shared" si="284"/>
        <v>#DIV/0!</v>
      </c>
      <c r="Q37" t="e">
        <f t="shared" si="285"/>
        <v>#DIV/0!</v>
      </c>
      <c r="S37">
        <f t="shared" si="286"/>
        <v>0</v>
      </c>
      <c r="T37" t="e">
        <f t="shared" si="287"/>
        <v>#DIV/0!</v>
      </c>
    </row>
    <row r="38">
      <c r="L38" s="24"/>
      <c r="N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G63" s="25" t="s">
        <v>60</v>
      </c>
      <c r="H63" s="25" t="s">
        <v>23</v>
      </c>
      <c r="I63" s="25" t="s">
        <v>25</v>
      </c>
      <c r="J63" s="26" t="s">
        <v>70</v>
      </c>
      <c r="K63" s="26"/>
    </row>
    <row r="64">
      <c r="B64">
        <v>1</v>
      </c>
      <c r="C64" s="1">
        <f t="shared" ref="C64:C118" si="288">$C$5*B64/($C$3^2*$C$4)</f>
        <v>0.00019383154156330141</v>
      </c>
      <c r="D64">
        <f t="shared" ref="D64:D118" si="289">C64*60</f>
        <v>0.011629892493798085</v>
      </c>
      <c r="E64" s="1">
        <f t="shared" ref="E64:E118" si="290">2*PI()*C64</f>
        <v>0.0012178794940185048</v>
      </c>
      <c r="G64" s="12">
        <v>0.0010084823339823799</v>
      </c>
      <c r="H64" s="28">
        <f t="shared" ref="H64:H118" si="291">G64*E64</f>
        <v>1.2282099546370616e-06</v>
      </c>
      <c r="I64" s="28">
        <f t="shared" ref="I64:I118" si="292">H64/(C64^3*$C$3^5*$C$4)</f>
        <v>130167003.37058184</v>
      </c>
      <c r="J64" s="26">
        <v>1</v>
      </c>
      <c r="K64" s="26"/>
    </row>
    <row r="65">
      <c r="B65">
        <v>2</v>
      </c>
      <c r="C65" s="1">
        <f t="shared" si="288"/>
        <v>0.00038766308312660283</v>
      </c>
      <c r="D65">
        <f t="shared" si="289"/>
        <v>0.02325978498759617</v>
      </c>
      <c r="E65" s="1">
        <f t="shared" si="290"/>
        <v>0.0024357589880370095</v>
      </c>
      <c r="G65" s="12">
        <v>0.00099432588657825407</v>
      </c>
      <c r="H65" s="28">
        <f t="shared" si="291"/>
        <v>2.4219382152708505e-06</v>
      </c>
      <c r="I65" s="28">
        <f t="shared" si="292"/>
        <v>32084949.995750181</v>
      </c>
      <c r="J65" s="26">
        <v>2</v>
      </c>
      <c r="K65" s="26"/>
    </row>
    <row r="66">
      <c r="B66">
        <v>3</v>
      </c>
      <c r="C66" s="1">
        <f t="shared" si="288"/>
        <v>0.00058149462468990419</v>
      </c>
      <c r="D66">
        <f t="shared" si="289"/>
        <v>0.034889677481394252</v>
      </c>
      <c r="E66" s="1">
        <f t="shared" si="290"/>
        <v>0.0036536384820555138</v>
      </c>
      <c r="G66" s="12">
        <v>0.00097909450035974497</v>
      </c>
      <c r="H66" s="28">
        <f t="shared" si="291"/>
        <v>3.5772573440832802e-06</v>
      </c>
      <c r="I66" s="28">
        <f t="shared" si="292"/>
        <v>14041539.101100601</v>
      </c>
      <c r="J66" s="26">
        <v>3</v>
      </c>
      <c r="K66" s="26"/>
    </row>
    <row r="67">
      <c r="B67">
        <v>4</v>
      </c>
      <c r="C67" s="1">
        <f t="shared" si="288"/>
        <v>0.00077532616625320566</v>
      </c>
      <c r="D67">
        <f t="shared" si="289"/>
        <v>0.04651956997519234</v>
      </c>
      <c r="E67" s="1">
        <f t="shared" si="290"/>
        <v>0.004871517976074019</v>
      </c>
      <c r="G67" s="12">
        <v>0.00096285355866043601</v>
      </c>
      <c r="H67" s="28">
        <f t="shared" si="291"/>
        <v>4.690558419341154e-06</v>
      </c>
      <c r="I67" s="28">
        <f t="shared" si="292"/>
        <v>7767349.8950031856</v>
      </c>
      <c r="J67" s="26">
        <v>4</v>
      </c>
      <c r="K67" s="26"/>
    </row>
    <row r="68">
      <c r="B68">
        <v>5</v>
      </c>
      <c r="C68" s="1">
        <f t="shared" si="288"/>
        <v>0.00096915770781650713</v>
      </c>
      <c r="D68">
        <f t="shared" si="289"/>
        <v>0.058149462468990429</v>
      </c>
      <c r="E68" s="1">
        <f t="shared" si="290"/>
        <v>0.0060893974700925238</v>
      </c>
      <c r="G68" s="12">
        <v>0.00094538618900731099</v>
      </c>
      <c r="H68" s="28">
        <f t="shared" si="291"/>
        <v>5.7568322676015322e-06</v>
      </c>
      <c r="I68" s="28">
        <f t="shared" si="292"/>
        <v>4880921.8805082683</v>
      </c>
      <c r="J68" s="26">
        <v>5</v>
      </c>
      <c r="K68" s="26"/>
    </row>
    <row r="69">
      <c r="B69">
        <v>6</v>
      </c>
      <c r="C69" s="1">
        <f t="shared" si="288"/>
        <v>0.0011629892493798084</v>
      </c>
      <c r="D69">
        <f t="shared" si="289"/>
        <v>0.069779354962788503</v>
      </c>
      <c r="E69" s="1">
        <f t="shared" si="290"/>
        <v>0.0073072769641110277</v>
      </c>
      <c r="G69" s="12">
        <v>0.00092623644184683699</v>
      </c>
      <c r="H69" s="28">
        <f t="shared" si="291"/>
        <v>6.7682662148275551e-06</v>
      </c>
      <c r="I69" s="28">
        <f t="shared" si="292"/>
        <v>3320870.7663759701</v>
      </c>
      <c r="J69" s="26">
        <v>6</v>
      </c>
      <c r="K69" s="26"/>
    </row>
    <row r="70">
      <c r="B70">
        <v>7</v>
      </c>
      <c r="C70" s="1">
        <f t="shared" si="288"/>
        <v>0.00135682079094311</v>
      </c>
      <c r="D70">
        <f t="shared" si="289"/>
        <v>0.081409247456586592</v>
      </c>
      <c r="E70" s="1">
        <f t="shared" si="290"/>
        <v>0.0085251564581295333</v>
      </c>
      <c r="G70" s="12">
        <v>0.00090649509081678497</v>
      </c>
      <c r="H70" s="28">
        <f t="shared" si="291"/>
        <v>7.7280124777394325e-06</v>
      </c>
      <c r="I70" s="28">
        <f t="shared" si="292"/>
        <v>2387822.2157360762</v>
      </c>
      <c r="J70" s="26">
        <v>7</v>
      </c>
      <c r="K70" s="26"/>
    </row>
    <row r="71">
      <c r="B71">
        <v>8</v>
      </c>
      <c r="C71" s="1">
        <f t="shared" si="288"/>
        <v>0.0015506523325064113</v>
      </c>
      <c r="D71">
        <f t="shared" si="289"/>
        <v>0.093039139950384681</v>
      </c>
      <c r="E71" s="1">
        <f t="shared" si="290"/>
        <v>0.0097430359521480381</v>
      </c>
      <c r="G71" s="12">
        <v>0.00088425916794695797</v>
      </c>
      <c r="H71" s="28">
        <f t="shared" si="291"/>
        <v>8.6153688643237219e-06</v>
      </c>
      <c r="I71" s="28">
        <f t="shared" si="292"/>
        <v>1783332.027370797</v>
      </c>
      <c r="J71" s="26">
        <v>8</v>
      </c>
      <c r="K71" s="26"/>
    </row>
    <row r="72">
      <c r="B72">
        <v>9</v>
      </c>
      <c r="C72" s="1">
        <f t="shared" si="288"/>
        <v>0.0017444838740697127</v>
      </c>
      <c r="D72">
        <f t="shared" si="289"/>
        <v>0.10466903244418276</v>
      </c>
      <c r="E72" s="1">
        <f t="shared" si="290"/>
        <v>0.010960915446166543</v>
      </c>
      <c r="G72" s="12">
        <v>0.00086334023389938997</v>
      </c>
      <c r="H72" s="28">
        <f t="shared" si="291"/>
        <v>9.4629993050448599e-06</v>
      </c>
      <c r="I72" s="28">
        <f t="shared" si="292"/>
        <v>1375718.4881197717</v>
      </c>
      <c r="J72" s="26">
        <v>9</v>
      </c>
      <c r="K72" s="26"/>
    </row>
    <row r="73">
      <c r="B73">
        <v>10</v>
      </c>
      <c r="C73" s="1">
        <f t="shared" si="288"/>
        <v>0.0019383154156330143</v>
      </c>
      <c r="D73">
        <f t="shared" si="289"/>
        <v>0.11629892493798086</v>
      </c>
      <c r="E73" s="1">
        <f t="shared" si="290"/>
        <v>0.012178794940185048</v>
      </c>
      <c r="G73" s="12">
        <v>0.00084028441757395605</v>
      </c>
      <c r="H73" s="28">
        <f t="shared" si="291"/>
        <v>1.0233651613066036e-05</v>
      </c>
      <c r="I73" s="28">
        <f t="shared" si="292"/>
        <v>1084573.3329078576</v>
      </c>
      <c r="J73" s="26">
        <v>10</v>
      </c>
      <c r="K73" s="26"/>
    </row>
    <row r="74">
      <c r="B74">
        <v>20</v>
      </c>
      <c r="C74" s="1">
        <f t="shared" si="288"/>
        <v>0.0038766308312660285</v>
      </c>
      <c r="D74">
        <f t="shared" si="289"/>
        <v>0.23259784987596172</v>
      </c>
      <c r="E74" s="1">
        <f t="shared" si="290"/>
        <v>0.024357589880370095</v>
      </c>
      <c r="G74" s="12">
        <v>0.00058019467032863095</v>
      </c>
      <c r="H74" s="28">
        <f t="shared" si="291"/>
        <v>1.4132143830641324e-05</v>
      </c>
      <c r="I74" s="28">
        <f t="shared" si="292"/>
        <v>187217.46297238561</v>
      </c>
      <c r="J74" s="26">
        <v>11</v>
      </c>
      <c r="K74" s="26"/>
    </row>
    <row r="75">
      <c r="B75">
        <v>30</v>
      </c>
      <c r="C75" s="1">
        <f t="shared" si="288"/>
        <v>0.0058149462468990417</v>
      </c>
      <c r="D75">
        <f t="shared" si="289"/>
        <v>0.34889677481394249</v>
      </c>
      <c r="E75" s="1">
        <f t="shared" si="290"/>
        <v>0.036536384820555136</v>
      </c>
      <c r="G75" s="12">
        <v>0.00031492833477444598</v>
      </c>
      <c r="H75" s="28">
        <f t="shared" si="291"/>
        <v>1.1506342830215774e-05</v>
      </c>
      <c r="I75" s="28">
        <f t="shared" si="292"/>
        <v>45164.981778113317</v>
      </c>
      <c r="J75" s="26">
        <v>12</v>
      </c>
      <c r="K75" s="26"/>
    </row>
    <row r="76">
      <c r="B76">
        <v>40</v>
      </c>
      <c r="C76" s="1">
        <f t="shared" si="288"/>
        <v>0.007753261662532057</v>
      </c>
      <c r="D76">
        <f t="shared" si="289"/>
        <v>0.46519569975192343</v>
      </c>
      <c r="E76" s="1">
        <f t="shared" si="290"/>
        <v>0.04871517976074019</v>
      </c>
      <c r="G76" s="12">
        <v>0.00012325702914263101</v>
      </c>
      <c r="H76" s="28">
        <f t="shared" si="291"/>
        <v>6.0044883314580618e-06</v>
      </c>
      <c r="I76" s="28">
        <f t="shared" si="292"/>
        <v>9943.1576459183343</v>
      </c>
      <c r="J76" s="26">
        <v>13</v>
      </c>
      <c r="K76" s="26"/>
    </row>
    <row r="77">
      <c r="B77">
        <v>50</v>
      </c>
      <c r="C77" s="1">
        <f t="shared" si="288"/>
        <v>0.0096915770781650697</v>
      </c>
      <c r="D77">
        <f t="shared" si="289"/>
        <v>0.5814946246899042</v>
      </c>
      <c r="E77" s="1">
        <f t="shared" si="290"/>
        <v>0.060893974700925231</v>
      </c>
      <c r="G77" s="12">
        <v>4.2335192175049203e-05</v>
      </c>
      <c r="H77" s="28">
        <f t="shared" si="291"/>
        <v>2.577958121266254e-06</v>
      </c>
      <c r="I77" s="28">
        <f t="shared" si="292"/>
        <v>2185.7180505217025</v>
      </c>
      <c r="J77" s="26">
        <v>14</v>
      </c>
      <c r="K77" s="26"/>
    </row>
    <row r="78">
      <c r="B78">
        <v>60</v>
      </c>
      <c r="C78" s="1">
        <f t="shared" si="288"/>
        <v>0.011629892493798083</v>
      </c>
      <c r="D78">
        <f t="shared" si="289"/>
        <v>0.69779354962788498</v>
      </c>
      <c r="E78" s="1">
        <f t="shared" si="290"/>
        <v>0.073072769641110272</v>
      </c>
      <c r="G78" s="12">
        <v>7.2378495016060806e-05</v>
      </c>
      <c r="H78" s="28">
        <f t="shared" si="291"/>
        <v>5.2888970932788592e-06</v>
      </c>
      <c r="I78" s="28">
        <f t="shared" si="292"/>
        <v>2595.0137281779639</v>
      </c>
      <c r="J78" s="26">
        <v>15</v>
      </c>
      <c r="K78" s="26"/>
    </row>
    <row r="79">
      <c r="B79">
        <v>70</v>
      </c>
      <c r="C79" s="1">
        <f t="shared" si="288"/>
        <v>0.013568207909431099</v>
      </c>
      <c r="D79">
        <f t="shared" si="289"/>
        <v>0.81409247456586598</v>
      </c>
      <c r="E79" s="1">
        <f t="shared" si="290"/>
        <v>0.085251564581295333</v>
      </c>
      <c r="G79" s="12">
        <v>0.00016790617022062801</v>
      </c>
      <c r="H79" s="28">
        <f t="shared" si="291"/>
        <v>1.4314263714161836e-05</v>
      </c>
      <c r="I79" s="28">
        <f t="shared" si="292"/>
        <v>4422.8599522886143</v>
      </c>
      <c r="J79" s="26">
        <v>16</v>
      </c>
      <c r="K79" s="26"/>
    </row>
    <row r="80">
      <c r="B80">
        <v>80</v>
      </c>
      <c r="C80" s="1">
        <f t="shared" si="288"/>
        <v>0.015506523325064114</v>
      </c>
      <c r="D80">
        <f t="shared" si="289"/>
        <v>0.93039139950384686</v>
      </c>
      <c r="E80" s="1">
        <f t="shared" si="290"/>
        <v>0.097430359521480381</v>
      </c>
      <c r="G80" s="12">
        <v>0.00027863606700778497</v>
      </c>
      <c r="H80" s="28">
        <f t="shared" si="291"/>
        <v>2.714761218421979e-05</v>
      </c>
      <c r="I80" s="28">
        <f t="shared" si="292"/>
        <v>5619.400287692858</v>
      </c>
      <c r="J80" s="26">
        <v>17</v>
      </c>
      <c r="K80" s="26"/>
    </row>
    <row r="81">
      <c r="B81">
        <v>90</v>
      </c>
      <c r="C81" s="1">
        <f t="shared" si="288"/>
        <v>0.017444838740697126</v>
      </c>
      <c r="D81">
        <f t="shared" si="289"/>
        <v>1.0466903244418275</v>
      </c>
      <c r="E81" s="1">
        <f t="shared" si="290"/>
        <v>0.10960915446166541</v>
      </c>
      <c r="G81" s="12">
        <v>0.000353074779256313</v>
      </c>
      <c r="H81" s="28">
        <f t="shared" si="291"/>
        <v>3.870022801602363e-05</v>
      </c>
      <c r="I81" s="28">
        <f t="shared" si="292"/>
        <v>5626.1886384913014</v>
      </c>
      <c r="J81" s="26">
        <v>18</v>
      </c>
      <c r="K81" s="26"/>
    </row>
    <row r="82">
      <c r="B82">
        <v>100</v>
      </c>
      <c r="C82" s="1">
        <f t="shared" si="288"/>
        <v>0.019383154156330139</v>
      </c>
      <c r="D82">
        <f t="shared" si="289"/>
        <v>1.1629892493798084</v>
      </c>
      <c r="E82" s="1">
        <f t="shared" si="290"/>
        <v>0.12178794940185046</v>
      </c>
      <c r="G82" s="12">
        <v>0.000370882879551079</v>
      </c>
      <c r="H82" s="28">
        <f t="shared" si="291"/>
        <v>4.5169065368779407e-05</v>
      </c>
      <c r="I82" s="28">
        <f t="shared" si="292"/>
        <v>4787.065812246532</v>
      </c>
      <c r="J82" s="26">
        <v>19</v>
      </c>
      <c r="K82" s="26"/>
    </row>
    <row r="83">
      <c r="B83">
        <v>200</v>
      </c>
      <c r="C83" s="1">
        <f t="shared" si="288"/>
        <v>0.038766308312660279</v>
      </c>
      <c r="D83">
        <f t="shared" si="289"/>
        <v>2.3259784987596168</v>
      </c>
      <c r="E83" s="1">
        <f t="shared" si="290"/>
        <v>0.24357589880370092</v>
      </c>
      <c r="G83" s="12">
        <v>0.00030878917710228299</v>
      </c>
      <c r="H83" s="28">
        <f t="shared" si="291"/>
        <v>7.521360135354377e-05</v>
      </c>
      <c r="I83" s="28">
        <f t="shared" si="292"/>
        <v>996.40222992181668</v>
      </c>
      <c r="J83" s="26">
        <v>20</v>
      </c>
      <c r="K83" s="26"/>
    </row>
    <row r="84">
      <c r="B84">
        <v>300</v>
      </c>
      <c r="C84" s="1">
        <f t="shared" si="288"/>
        <v>0.058149462468990429</v>
      </c>
      <c r="D84">
        <f t="shared" si="289"/>
        <v>3.4889677481394257</v>
      </c>
      <c r="E84" s="1">
        <f t="shared" si="290"/>
        <v>0.36536384820555146</v>
      </c>
      <c r="G84" s="12">
        <v>0.00027224712227544502</v>
      </c>
      <c r="H84" s="28">
        <f t="shared" si="291"/>
        <v>9.94692562574439e-05</v>
      </c>
      <c r="I84" s="28">
        <f t="shared" si="292"/>
        <v>390.43918755423425</v>
      </c>
      <c r="J84" s="26">
        <v>21</v>
      </c>
      <c r="K84" s="26"/>
    </row>
    <row r="85">
      <c r="B85">
        <v>400</v>
      </c>
      <c r="C85" s="1">
        <f t="shared" si="288"/>
        <v>0.077532616625320558</v>
      </c>
      <c r="D85">
        <f t="shared" si="289"/>
        <v>4.6519569975192336</v>
      </c>
      <c r="E85" s="1">
        <f t="shared" si="290"/>
        <v>0.48715179760740185</v>
      </c>
      <c r="G85" s="12">
        <v>0.00026771927573545701</v>
      </c>
      <c r="H85" s="28">
        <f t="shared" si="291"/>
        <v>0.00013041992642867957</v>
      </c>
      <c r="I85" s="28">
        <f t="shared" si="292"/>
        <v>215.96942438133371</v>
      </c>
      <c r="J85" s="26">
        <v>22</v>
      </c>
      <c r="K85" s="26"/>
    </row>
    <row r="86">
      <c r="B86">
        <v>500</v>
      </c>
      <c r="C86" s="1">
        <f t="shared" si="288"/>
        <v>0.096915770781650715</v>
      </c>
      <c r="D86">
        <f t="shared" si="289"/>
        <v>5.8149462468990425</v>
      </c>
      <c r="E86" s="1">
        <f t="shared" si="290"/>
        <v>0.60893974700925246</v>
      </c>
      <c r="G86" s="12">
        <v>0.00028531062267720699</v>
      </c>
      <c r="H86" s="28">
        <f t="shared" si="291"/>
        <v>0.0001737369783921107</v>
      </c>
      <c r="I86" s="28">
        <f t="shared" si="292"/>
        <v>147.30264490418199</v>
      </c>
      <c r="J86" s="26">
        <v>23</v>
      </c>
      <c r="K86" s="26"/>
    </row>
    <row r="87">
      <c r="B87">
        <v>600</v>
      </c>
      <c r="C87" s="1">
        <f t="shared" si="288"/>
        <v>0.11629892493798086</v>
      </c>
      <c r="D87">
        <f t="shared" si="289"/>
        <v>6.9779354962788513</v>
      </c>
      <c r="E87" s="1">
        <f t="shared" si="290"/>
        <v>0.73072769641110291</v>
      </c>
      <c r="G87" s="12">
        <v>0.00032495599270153098</v>
      </c>
      <c r="H87" s="28">
        <f t="shared" si="291"/>
        <v>0.0002374543439817729</v>
      </c>
      <c r="I87" s="28">
        <f t="shared" si="292"/>
        <v>116.50770880591674</v>
      </c>
      <c r="J87" s="26">
        <v>24</v>
      </c>
      <c r="K87" s="26"/>
    </row>
    <row r="88">
      <c r="B88">
        <v>700</v>
      </c>
      <c r="C88" s="1">
        <f t="shared" si="288"/>
        <v>0.13568207909431099</v>
      </c>
      <c r="D88">
        <f t="shared" si="289"/>
        <v>8.1409247456586584</v>
      </c>
      <c r="E88" s="1">
        <f t="shared" si="290"/>
        <v>0.85251564581295325</v>
      </c>
      <c r="G88" s="12">
        <v>0.000355525313094843</v>
      </c>
      <c r="H88" s="28">
        <f t="shared" si="291"/>
        <v>0.00030309089189590251</v>
      </c>
      <c r="I88" s="28">
        <f t="shared" si="292"/>
        <v>93.649844269920166</v>
      </c>
      <c r="J88" s="26">
        <v>25</v>
      </c>
      <c r="K88" s="26"/>
    </row>
    <row r="89">
      <c r="B89">
        <v>800</v>
      </c>
      <c r="C89" s="1">
        <f t="shared" si="288"/>
        <v>0.15506523325064112</v>
      </c>
      <c r="D89">
        <f t="shared" si="289"/>
        <v>9.3039139950384673</v>
      </c>
      <c r="E89" s="1">
        <f t="shared" si="290"/>
        <v>0.9743035952148037</v>
      </c>
      <c r="G89" s="12">
        <v>0.00033590933294825199</v>
      </c>
      <c r="H89" s="28">
        <f t="shared" si="291"/>
        <v>0.00032727767075768844</v>
      </c>
      <c r="I89" s="28">
        <f t="shared" si="292"/>
        <v>67.744604009049013</v>
      </c>
      <c r="J89" s="26">
        <v>26</v>
      </c>
      <c r="K89" s="26"/>
    </row>
    <row r="90">
      <c r="B90">
        <v>900</v>
      </c>
      <c r="C90" s="1">
        <f t="shared" si="288"/>
        <v>0.17444838740697127</v>
      </c>
      <c r="D90">
        <f t="shared" si="289"/>
        <v>10.466903244418276</v>
      </c>
      <c r="E90" s="1">
        <f t="shared" si="290"/>
        <v>1.0960915446166544</v>
      </c>
      <c r="G90" s="12">
        <v>0.00029318047005366102</v>
      </c>
      <c r="H90" s="28">
        <f t="shared" si="291"/>
        <v>0.00032135263427255408</v>
      </c>
      <c r="I90" s="28">
        <f t="shared" si="292"/>
        <v>46.717826549882453</v>
      </c>
      <c r="J90" s="26">
        <v>27</v>
      </c>
      <c r="K90" s="26"/>
    </row>
    <row r="91">
      <c r="B91">
        <v>1000</v>
      </c>
      <c r="C91" s="1">
        <f t="shared" si="288"/>
        <v>0.19383154156330143</v>
      </c>
      <c r="D91">
        <f t="shared" si="289"/>
        <v>11.629892493798085</v>
      </c>
      <c r="E91" s="1">
        <f t="shared" si="290"/>
        <v>1.2178794940185049</v>
      </c>
      <c r="G91" s="12">
        <v>0.00027649348165726599</v>
      </c>
      <c r="H91" s="28">
        <f t="shared" si="291"/>
        <v>0.00033673574154016587</v>
      </c>
      <c r="I91" s="28">
        <f t="shared" si="292"/>
        <v>35.687613700384425</v>
      </c>
      <c r="J91" s="26">
        <v>28</v>
      </c>
      <c r="K91" s="26"/>
    </row>
    <row r="92">
      <c r="B92">
        <v>2000</v>
      </c>
      <c r="C92" s="1">
        <f t="shared" si="288"/>
        <v>0.38766308312660286</v>
      </c>
      <c r="D92">
        <f t="shared" si="289"/>
        <v>23.25978498759617</v>
      </c>
      <c r="E92" s="1">
        <f t="shared" si="290"/>
        <v>2.4357589880370099</v>
      </c>
      <c r="G92" s="12">
        <v>0.00035662270298869402</v>
      </c>
      <c r="H92" s="28">
        <f t="shared" si="291"/>
        <v>0.00086864695414276452</v>
      </c>
      <c r="I92" s="28">
        <f t="shared" si="292"/>
        <v>11.50751654683085</v>
      </c>
      <c r="J92" s="26">
        <v>29</v>
      </c>
      <c r="K92" s="26"/>
    </row>
    <row r="93">
      <c r="B93">
        <v>3000</v>
      </c>
      <c r="C93" s="1">
        <f t="shared" si="288"/>
        <v>0.58149462468990432</v>
      </c>
      <c r="D93">
        <f t="shared" si="289"/>
        <v>34.889677481394259</v>
      </c>
      <c r="E93" s="1">
        <f t="shared" si="290"/>
        <v>3.6536384820555146</v>
      </c>
      <c r="G93" s="12">
        <v>0.00040676385140454998</v>
      </c>
      <c r="H93" s="1">
        <f t="shared" si="291"/>
        <v>0.0014861680606007748</v>
      </c>
      <c r="I93" s="1">
        <f t="shared" si="292"/>
        <v>5.8335436694953078</v>
      </c>
      <c r="J93" s="26">
        <v>30</v>
      </c>
    </row>
    <row r="94">
      <c r="B94">
        <v>4000</v>
      </c>
      <c r="C94" s="1">
        <f t="shared" si="288"/>
        <v>0.77532616625320572</v>
      </c>
      <c r="D94">
        <f t="shared" si="289"/>
        <v>46.51956997519234</v>
      </c>
      <c r="E94" s="1">
        <f t="shared" si="290"/>
        <v>4.8715179760740197</v>
      </c>
      <c r="G94" s="12">
        <v>0.00045234157558300399</v>
      </c>
      <c r="H94" s="1">
        <f t="shared" si="291"/>
        <v>0.0022035901167782486</v>
      </c>
      <c r="I94" s="1">
        <f t="shared" si="292"/>
        <v>3.6490442996319694</v>
      </c>
      <c r="J94" s="26">
        <v>31</v>
      </c>
    </row>
    <row r="95">
      <c r="B95">
        <v>5000</v>
      </c>
      <c r="C95" s="1">
        <f t="shared" si="288"/>
        <v>0.96915770781650712</v>
      </c>
      <c r="D95">
        <f t="shared" si="289"/>
        <v>58.149462468990428</v>
      </c>
      <c r="E95" s="1">
        <f t="shared" si="290"/>
        <v>6.089397470092524</v>
      </c>
      <c r="G95" s="12">
        <v>0.00055238862576425499</v>
      </c>
      <c r="H95" s="1">
        <f t="shared" si="291"/>
        <v>0.0033637139002367401</v>
      </c>
      <c r="I95" s="1">
        <f t="shared" si="292"/>
        <v>2.8519199469877119</v>
      </c>
      <c r="J95" s="26">
        <v>32</v>
      </c>
    </row>
    <row r="96">
      <c r="B96">
        <v>6000</v>
      </c>
      <c r="C96" s="1">
        <f t="shared" si="288"/>
        <v>1.1629892493798086</v>
      </c>
      <c r="D96">
        <f t="shared" si="289"/>
        <v>69.779354962788517</v>
      </c>
      <c r="E96" s="1">
        <f t="shared" si="290"/>
        <v>7.3072769641110291</v>
      </c>
      <c r="G96" s="12">
        <v>0.00066655016053247698</v>
      </c>
      <c r="H96" s="1">
        <f t="shared" si="291"/>
        <v>0.0048706666334834775</v>
      </c>
      <c r="I96" s="1">
        <f t="shared" si="292"/>
        <v>2.389807658638357</v>
      </c>
      <c r="J96" s="26">
        <v>33</v>
      </c>
    </row>
    <row r="97">
      <c r="B97">
        <v>7000</v>
      </c>
      <c r="C97" s="1">
        <f t="shared" si="288"/>
        <v>1.35682079094311</v>
      </c>
      <c r="D97">
        <f t="shared" si="289"/>
        <v>81.409247456586598</v>
      </c>
      <c r="E97" s="1">
        <f t="shared" si="290"/>
        <v>8.5251564581295334</v>
      </c>
      <c r="G97" s="12">
        <v>0.00078454481858115</v>
      </c>
      <c r="H97" s="1">
        <f t="shared" si="291"/>
        <v>0.006688367326819154</v>
      </c>
      <c r="I97" s="1">
        <f t="shared" si="292"/>
        <v>2.0665898425999631</v>
      </c>
      <c r="J97" s="26">
        <v>34</v>
      </c>
    </row>
    <row r="98">
      <c r="B98">
        <v>8000</v>
      </c>
      <c r="C98" s="1">
        <f t="shared" si="288"/>
        <v>1.5506523325064114</v>
      </c>
      <c r="D98">
        <f t="shared" si="289"/>
        <v>93.03913995038468</v>
      </c>
      <c r="E98" s="1">
        <f t="shared" si="290"/>
        <v>9.7430359521480394</v>
      </c>
      <c r="G98" s="12">
        <v>0.00097998538186714105</v>
      </c>
      <c r="H98" s="1">
        <f t="shared" si="291"/>
        <v>0.0095480328081110812</v>
      </c>
      <c r="I98" s="1">
        <f t="shared" si="292"/>
        <v>1.9763881237403294</v>
      </c>
      <c r="J98" s="26">
        <v>35</v>
      </c>
    </row>
    <row r="99">
      <c r="B99">
        <v>9000</v>
      </c>
      <c r="C99" s="1">
        <f t="shared" si="288"/>
        <v>1.7444838740697128</v>
      </c>
      <c r="D99">
        <f t="shared" si="289"/>
        <v>104.66903244418278</v>
      </c>
      <c r="E99" s="1">
        <f t="shared" si="290"/>
        <v>10.960915446166544</v>
      </c>
      <c r="G99" s="12">
        <v>0.00113163415515183</v>
      </c>
      <c r="H99" s="1">
        <f t="shared" si="291"/>
        <v>0.01240374629061332</v>
      </c>
      <c r="I99" s="1">
        <f t="shared" si="292"/>
        <v>1.8032404466992491</v>
      </c>
      <c r="J99" s="26">
        <v>36</v>
      </c>
    </row>
    <row r="100">
      <c r="B100">
        <v>10000</v>
      </c>
      <c r="C100" s="1">
        <f t="shared" si="288"/>
        <v>1.9383154156330142</v>
      </c>
      <c r="D100">
        <f t="shared" si="289"/>
        <v>116.29892493798086</v>
      </c>
      <c r="E100" s="1">
        <f t="shared" si="290"/>
        <v>12.178794940185048</v>
      </c>
      <c r="G100" s="12">
        <v>0.0014046059679757601</v>
      </c>
      <c r="H100" s="1">
        <f t="shared" si="291"/>
        <v>0.017106408055736908</v>
      </c>
      <c r="I100" s="1">
        <f t="shared" si="292"/>
        <v>1.8129554044427565</v>
      </c>
      <c r="J100" s="26">
        <v>37</v>
      </c>
    </row>
    <row r="101">
      <c r="B101">
        <v>20000</v>
      </c>
      <c r="C101" s="1">
        <f t="shared" si="288"/>
        <v>3.8766308312660285</v>
      </c>
      <c r="D101">
        <f t="shared" si="289"/>
        <v>232.59784987596171</v>
      </c>
      <c r="E101" s="1">
        <f t="shared" si="290"/>
        <v>24.357589880370096</v>
      </c>
      <c r="G101" s="12">
        <v>0.0047942033017780699</v>
      </c>
      <c r="H101" s="1">
        <f t="shared" si="291"/>
        <v>0.11677523782782642</v>
      </c>
      <c r="I101" s="1">
        <f t="shared" si="292"/>
        <v>1.5469955603424177</v>
      </c>
      <c r="J101" s="26">
        <v>38</v>
      </c>
    </row>
    <row r="102">
      <c r="B102">
        <v>30000</v>
      </c>
      <c r="C102" s="1">
        <f t="shared" si="288"/>
        <v>5.8149462468990425</v>
      </c>
      <c r="D102">
        <f t="shared" si="289"/>
        <v>348.89677481394256</v>
      </c>
      <c r="E102" s="1">
        <f t="shared" si="290"/>
        <v>36.536384820555142</v>
      </c>
      <c r="G102" s="12">
        <v>0.010725621167702599</v>
      </c>
      <c r="H102" s="1">
        <f t="shared" si="291"/>
        <v>0.39187542242267415</v>
      </c>
      <c r="I102" s="1">
        <f t="shared" si="292"/>
        <v>1.5381991110618265</v>
      </c>
      <c r="J102" s="26">
        <v>39</v>
      </c>
    </row>
    <row r="103">
      <c r="B103">
        <v>40000</v>
      </c>
      <c r="C103" s="1">
        <f t="shared" si="288"/>
        <v>7.753261662532057</v>
      </c>
      <c r="D103">
        <f t="shared" si="289"/>
        <v>465.19569975192343</v>
      </c>
      <c r="E103" s="1">
        <f t="shared" si="290"/>
        <v>48.715179760740192</v>
      </c>
      <c r="G103" s="12">
        <v>0.0188463675267425</v>
      </c>
      <c r="H103" s="1">
        <f t="shared" si="291"/>
        <v>0.91810418190223742</v>
      </c>
      <c r="I103" s="1">
        <f t="shared" si="292"/>
        <v>1.5203384721732121</v>
      </c>
      <c r="J103" s="26">
        <v>40</v>
      </c>
    </row>
    <row r="104">
      <c r="B104">
        <v>50000</v>
      </c>
      <c r="C104" s="1">
        <f t="shared" si="288"/>
        <v>9.6915770781650714</v>
      </c>
      <c r="D104">
        <f t="shared" si="289"/>
        <v>581.4946246899043</v>
      </c>
      <c r="E104" s="1">
        <f t="shared" si="290"/>
        <v>60.893974700925241</v>
      </c>
      <c r="G104" s="12">
        <v>0.027820107444726998</v>
      </c>
      <c r="H104" s="1">
        <f t="shared" si="291"/>
        <v>1.6940769189162279</v>
      </c>
      <c r="I104" s="1">
        <f t="shared" si="292"/>
        <v>1.4363206562985753</v>
      </c>
      <c r="J104" s="26">
        <v>41</v>
      </c>
    </row>
    <row r="105">
      <c r="B105">
        <v>60000</v>
      </c>
      <c r="C105" s="1">
        <f t="shared" si="288"/>
        <v>11.629892493798085</v>
      </c>
      <c r="D105">
        <f t="shared" si="289"/>
        <v>697.79354962788511</v>
      </c>
      <c r="E105" s="1">
        <f t="shared" si="290"/>
        <v>73.072769641110284</v>
      </c>
      <c r="G105" s="12">
        <v>0.039679801510996898</v>
      </c>
      <c r="H105" s="1">
        <f t="shared" si="291"/>
        <v>2.8995129952180561</v>
      </c>
      <c r="I105" s="1">
        <f t="shared" si="292"/>
        <v>1.4226550252193642</v>
      </c>
      <c r="J105" s="26">
        <v>42</v>
      </c>
    </row>
    <row r="106">
      <c r="B106">
        <v>70000</v>
      </c>
      <c r="C106" s="1">
        <f t="shared" si="288"/>
        <v>13.568207909431099</v>
      </c>
      <c r="D106">
        <f t="shared" si="289"/>
        <v>814.09247456586593</v>
      </c>
      <c r="E106" s="1">
        <f t="shared" si="290"/>
        <v>85.251564581295327</v>
      </c>
      <c r="G106" s="12">
        <v>0.051333689248606797</v>
      </c>
      <c r="H106" s="1">
        <f t="shared" si="291"/>
        <v>4.3762773241737483</v>
      </c>
      <c r="I106" s="1">
        <f t="shared" si="292"/>
        <v>1.3521940145651572</v>
      </c>
      <c r="J106" s="26">
        <v>43</v>
      </c>
    </row>
    <row r="107">
      <c r="B107">
        <v>80000</v>
      </c>
      <c r="C107" s="1">
        <f t="shared" si="288"/>
        <v>15.506523325064114</v>
      </c>
      <c r="D107">
        <f t="shared" si="289"/>
        <v>930.39139950384686</v>
      </c>
      <c r="E107" s="1">
        <f t="shared" si="290"/>
        <v>97.430359521480383</v>
      </c>
      <c r="G107" s="12">
        <v>0.072215820505742295</v>
      </c>
      <c r="H107" s="1">
        <f t="shared" si="291"/>
        <v>7.0360133550131669</v>
      </c>
      <c r="I107" s="1">
        <f t="shared" si="292"/>
        <v>1.4564144795892695</v>
      </c>
      <c r="J107" s="26">
        <v>44</v>
      </c>
    </row>
    <row r="108">
      <c r="B108">
        <v>90000</v>
      </c>
      <c r="C108" s="1">
        <f t="shared" si="288"/>
        <v>17.444838740697126</v>
      </c>
      <c r="D108">
        <f t="shared" si="289"/>
        <v>1046.6903244418274</v>
      </c>
      <c r="E108" s="1">
        <f t="shared" si="290"/>
        <v>109.60915446166541</v>
      </c>
      <c r="G108" s="12">
        <v>0.092857341457490694</v>
      </c>
      <c r="H108" s="1">
        <f t="shared" si="291"/>
        <v>10.178014682713705</v>
      </c>
      <c r="I108" s="1">
        <f t="shared" si="292"/>
        <v>1.4796664905067709</v>
      </c>
      <c r="J108" s="26">
        <v>45</v>
      </c>
    </row>
    <row r="109">
      <c r="B109">
        <v>100000</v>
      </c>
      <c r="C109" s="1">
        <f t="shared" si="288"/>
        <v>19.383154156330143</v>
      </c>
      <c r="D109">
        <f t="shared" si="289"/>
        <v>1162.9892493798086</v>
      </c>
      <c r="E109" s="1">
        <f t="shared" si="290"/>
        <v>121.78794940185048</v>
      </c>
      <c r="G109" s="12">
        <v>0.114845080160213</v>
      </c>
      <c r="H109" s="1">
        <f t="shared" si="291"/>
        <v>13.986746811603483</v>
      </c>
      <c r="I109" s="1">
        <f t="shared" si="292"/>
        <v>1.4823303723405006</v>
      </c>
      <c r="J109" s="26">
        <v>46</v>
      </c>
    </row>
    <row r="110">
      <c r="B110">
        <v>200000</v>
      </c>
      <c r="C110" s="1">
        <f t="shared" si="288"/>
        <v>38.766308312660286</v>
      </c>
      <c r="D110">
        <f t="shared" si="289"/>
        <v>2325.9784987596172</v>
      </c>
      <c r="E110" s="1">
        <f t="shared" si="290"/>
        <v>243.57589880370097</v>
      </c>
      <c r="G110" s="12">
        <v>0.47684815970876698</v>
      </c>
      <c r="H110" s="1">
        <f t="shared" si="291"/>
        <v>116.14871909395366</v>
      </c>
      <c r="I110" s="1">
        <f t="shared" si="292"/>
        <v>1.5386956697337466</v>
      </c>
      <c r="J110" s="26">
        <v>47</v>
      </c>
    </row>
    <row r="111">
      <c r="B111">
        <v>300000</v>
      </c>
      <c r="C111" s="1">
        <f t="shared" si="288"/>
        <v>58.149462468990414</v>
      </c>
      <c r="D111">
        <f t="shared" si="289"/>
        <v>3488.9677481394247</v>
      </c>
      <c r="E111" s="1">
        <f t="shared" si="290"/>
        <v>365.36384820555134</v>
      </c>
      <c r="G111" s="12">
        <v>1.0715695061842601</v>
      </c>
      <c r="H111" s="1">
        <f t="shared" si="291"/>
        <v>391.51275839920362</v>
      </c>
      <c r="I111" s="1">
        <f t="shared" si="292"/>
        <v>1.536775573257217</v>
      </c>
      <c r="J111" s="26">
        <v>48</v>
      </c>
    </row>
    <row r="112">
      <c r="B112">
        <v>400000</v>
      </c>
      <c r="C112" s="1">
        <f t="shared" si="288"/>
        <v>77.532616625320571</v>
      </c>
      <c r="D112">
        <f t="shared" si="289"/>
        <v>4651.9569975192344</v>
      </c>
      <c r="E112" s="1">
        <f t="shared" si="290"/>
        <v>487.15179760740193</v>
      </c>
      <c r="G112" s="12">
        <v>1.96632191622425</v>
      </c>
      <c r="H112" s="1">
        <f t="shared" si="291"/>
        <v>957.89725616347459</v>
      </c>
      <c r="I112" s="1">
        <f t="shared" si="292"/>
        <v>1.5862339804586179</v>
      </c>
      <c r="J112" s="26">
        <v>49</v>
      </c>
    </row>
    <row r="113">
      <c r="B113">
        <v>500000</v>
      </c>
      <c r="C113" s="1">
        <f t="shared" si="288"/>
        <v>96.915770781650707</v>
      </c>
      <c r="D113">
        <f t="shared" si="289"/>
        <v>5814.9462468990423</v>
      </c>
      <c r="E113" s="1">
        <f t="shared" si="290"/>
        <v>608.93974700925241</v>
      </c>
      <c r="G113" s="12">
        <v>2.9749097517647898</v>
      </c>
      <c r="H113" s="1">
        <f t="shared" si="291"/>
        <v>1811.5407916150091</v>
      </c>
      <c r="I113" s="1">
        <f t="shared" si="292"/>
        <v>1.5359122302360919</v>
      </c>
      <c r="J113" s="26">
        <v>50</v>
      </c>
    </row>
    <row r="114">
      <c r="B114">
        <v>600000</v>
      </c>
      <c r="C114" s="1">
        <f t="shared" si="288"/>
        <v>116.29892493798083</v>
      </c>
      <c r="D114">
        <f t="shared" si="289"/>
        <v>6977.9354962788493</v>
      </c>
      <c r="E114" s="1">
        <f t="shared" si="290"/>
        <v>730.72769641110267</v>
      </c>
      <c r="G114" s="12">
        <v>4.3429805256514502</v>
      </c>
      <c r="H114" s="1">
        <f t="shared" si="291"/>
        <v>3173.5361550675639</v>
      </c>
      <c r="I114" s="1">
        <f t="shared" si="292"/>
        <v>1.5571053367128214</v>
      </c>
      <c r="J114" s="26">
        <v>51</v>
      </c>
    </row>
    <row r="115">
      <c r="B115">
        <v>700000</v>
      </c>
      <c r="C115" s="1">
        <f t="shared" si="288"/>
        <v>135.68207909431101</v>
      </c>
      <c r="D115">
        <f t="shared" si="289"/>
        <v>8140.92474565866</v>
      </c>
      <c r="E115" s="1">
        <f t="shared" si="290"/>
        <v>852.51564581295338</v>
      </c>
      <c r="G115" s="12">
        <v>6.1918511006933299</v>
      </c>
      <c r="H115" s="1">
        <f t="shared" si="291"/>
        <v>5278.6499398852202</v>
      </c>
      <c r="I115" s="1">
        <f t="shared" si="292"/>
        <v>1.6310115481644305</v>
      </c>
      <c r="J115" s="26">
        <v>52</v>
      </c>
    </row>
    <row r="116">
      <c r="B116">
        <v>800000</v>
      </c>
      <c r="C116" s="1">
        <f t="shared" si="288"/>
        <v>155.06523325064114</v>
      </c>
      <c r="D116">
        <f t="shared" si="289"/>
        <v>9303.9139950384688</v>
      </c>
      <c r="E116" s="1">
        <f t="shared" si="290"/>
        <v>974.30359521480386</v>
      </c>
      <c r="G116" s="12">
        <v>8.4166174815328301</v>
      </c>
      <c r="H116" s="1">
        <f t="shared" si="291"/>
        <v>8200.3406718052047</v>
      </c>
      <c r="I116" s="1">
        <f t="shared" si="292"/>
        <v>1.6974235677754126</v>
      </c>
      <c r="J116" s="26">
        <v>53</v>
      </c>
    </row>
    <row r="117">
      <c r="B117">
        <v>900000</v>
      </c>
      <c r="C117" s="1">
        <f t="shared" si="288"/>
        <v>174.44838740697128</v>
      </c>
      <c r="D117">
        <f t="shared" si="289"/>
        <v>10466.903244418278</v>
      </c>
      <c r="E117" s="1">
        <f t="shared" si="290"/>
        <v>1096.0915446166543</v>
      </c>
      <c r="G117" s="12">
        <v>9.9647870642999798</v>
      </c>
      <c r="H117" s="1">
        <f t="shared" si="291"/>
        <v>10922.318845084621</v>
      </c>
      <c r="I117" s="1">
        <f t="shared" si="292"/>
        <v>1.587872458186836</v>
      </c>
      <c r="J117" s="26">
        <v>54</v>
      </c>
    </row>
    <row r="118">
      <c r="B118">
        <v>1000000</v>
      </c>
      <c r="C118" s="1">
        <f t="shared" si="288"/>
        <v>193.83154156330141</v>
      </c>
      <c r="D118">
        <f t="shared" si="289"/>
        <v>11629.892493798085</v>
      </c>
      <c r="E118" s="1">
        <f t="shared" si="290"/>
        <v>1217.8794940185048</v>
      </c>
      <c r="G118" s="12">
        <v>13.504804110370999</v>
      </c>
      <c r="H118" s="1">
        <f t="shared" si="291"/>
        <v>16447.223996757657</v>
      </c>
      <c r="I118" s="1">
        <f t="shared" si="292"/>
        <v>1.7430943735147495</v>
      </c>
      <c r="J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1" zoomScale="85" workbookViewId="0">
      <selection activeCell="G64" activeCellId="0" sqref="G64:G108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0.14027999999999999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A10">
        <v>1</v>
      </c>
      <c r="B10">
        <v>0.995</v>
      </c>
      <c r="C10">
        <v>0.156</v>
      </c>
      <c r="D10">
        <v>0.156</v>
      </c>
      <c r="E10">
        <v>38.299999999999997</v>
      </c>
      <c r="G10">
        <f t="shared" ref="G10:G37" si="293">E10/60</f>
        <v>0.63833333333333331</v>
      </c>
      <c r="H10">
        <f t="shared" ref="H10:H37" si="294">2*PI()*G10</f>
        <v>4.0107666210829693</v>
      </c>
      <c r="I10">
        <f t="shared" ref="I10:I37" si="295">$C$2*C10</f>
        <v>0.0140088</v>
      </c>
      <c r="J10">
        <f t="shared" ref="J10:J37" si="296">I10*H10</f>
        <v>0.056186027441427103</v>
      </c>
      <c r="K10">
        <f t="shared" ref="K10:K37" si="297">B10*C10</f>
        <v>0.15522</v>
      </c>
      <c r="L10" s="24">
        <f t="shared" ref="L10:L37" si="298">J10/D10*100</f>
        <v>36.016684257325068</v>
      </c>
      <c r="N10" s="1">
        <f t="shared" ref="N10:N37" si="299">G10*($C$3)^2*$C$4/$C$5</f>
        <v>14654.509866236061</v>
      </c>
      <c r="O10">
        <f t="shared" ref="O10:O37" si="300">D10/(G10^3*$C$3^5*$C$4)</f>
        <v>11.081871531869842</v>
      </c>
      <c r="P10">
        <f t="shared" ref="P10:P37" si="301">K10/(G10^3*$C$3^5*$C$4)</f>
        <v>11.026462174210494</v>
      </c>
      <c r="Q10">
        <f t="shared" ref="Q10:Q37" si="302">J10/(G10^3*$C$3^5*$C$4)</f>
        <v>3.9913226794359535</v>
      </c>
      <c r="S10">
        <f t="shared" ref="S10:S37" si="303">J10*0.49665</f>
        <v>0.027904790528784768</v>
      </c>
      <c r="T10">
        <f t="shared" ref="T10:T37" si="304">Q10*0.49665</f>
        <v>1.9822904087418662</v>
      </c>
    </row>
    <row r="11">
      <c r="A11">
        <v>1.2</v>
      </c>
      <c r="B11">
        <v>1.2</v>
      </c>
      <c r="C11">
        <v>0.17349999999999999</v>
      </c>
      <c r="D11">
        <v>0.20850000000000002</v>
      </c>
      <c r="E11">
        <v>46.899999999999999</v>
      </c>
      <c r="G11">
        <f t="shared" si="293"/>
        <v>0.78166666666666662</v>
      </c>
      <c r="H11">
        <f t="shared" si="294"/>
        <v>4.9113565151120433</v>
      </c>
      <c r="I11">
        <f t="shared" si="295"/>
        <v>0.0155803</v>
      </c>
      <c r="J11">
        <f t="shared" si="296"/>
        <v>0.076520407912400168</v>
      </c>
      <c r="K11">
        <f t="shared" si="297"/>
        <v>0.20819999999999997</v>
      </c>
      <c r="L11" s="24">
        <f t="shared" si="298"/>
        <v>36.700435449592405</v>
      </c>
      <c r="N11" s="1">
        <f t="shared" si="299"/>
        <v>17945.078661265568</v>
      </c>
      <c r="O11">
        <f t="shared" si="300"/>
        <v>8.0662627753239313</v>
      </c>
      <c r="P11">
        <f t="shared" si="301"/>
        <v>8.0546566418342547</v>
      </c>
      <c r="Q11">
        <f t="shared" si="302"/>
        <v>2.9603535630522599</v>
      </c>
      <c r="S11">
        <f t="shared" si="303"/>
        <v>0.038003860589693544</v>
      </c>
      <c r="T11">
        <f t="shared" si="304"/>
        <v>1.4702595970899048</v>
      </c>
    </row>
    <row r="12">
      <c r="A12">
        <v>1.3999999999999999</v>
      </c>
      <c r="B12">
        <v>1.3899999999999999</v>
      </c>
      <c r="C12">
        <v>0.1925</v>
      </c>
      <c r="D12">
        <v>0.26100000000000001</v>
      </c>
      <c r="E12">
        <v>55.299999999999997</v>
      </c>
      <c r="G12">
        <f t="shared" si="293"/>
        <v>0.92166666666666663</v>
      </c>
      <c r="H12">
        <f t="shared" si="294"/>
        <v>5.7910024581171848</v>
      </c>
      <c r="I12">
        <f t="shared" si="295"/>
        <v>0.0172865</v>
      </c>
      <c r="J12">
        <f t="shared" si="296"/>
        <v>0.10010616399224272</v>
      </c>
      <c r="K12">
        <f t="shared" si="297"/>
        <v>0.26757500000000001</v>
      </c>
      <c r="L12" s="24">
        <f t="shared" si="298"/>
        <v>38.354852104307554</v>
      </c>
      <c r="N12" s="1">
        <f t="shared" si="299"/>
        <v>21159.122600596715</v>
      </c>
      <c r="O12">
        <f t="shared" si="300"/>
        <v>6.1595636618540972</v>
      </c>
      <c r="P12">
        <f t="shared" si="301"/>
        <v>6.3147327464391187</v>
      </c>
      <c r="Q12">
        <f t="shared" si="302"/>
        <v>2.3624915327748095</v>
      </c>
      <c r="S12">
        <f t="shared" si="303"/>
        <v>0.049717726346747343</v>
      </c>
      <c r="T12">
        <f t="shared" si="304"/>
        <v>1.173331419752609</v>
      </c>
    </row>
    <row r="13">
      <c r="A13">
        <v>1.6000000000000001</v>
      </c>
      <c r="B13">
        <v>1.6000000000000001</v>
      </c>
      <c r="C13">
        <v>0.20100000000000001</v>
      </c>
      <c r="D13">
        <v>0.32300000000000001</v>
      </c>
      <c r="E13">
        <v>59.75</v>
      </c>
      <c r="G13">
        <f t="shared" si="293"/>
        <v>0.99583333333333335</v>
      </c>
      <c r="H13">
        <f t="shared" si="294"/>
        <v>6.2570053683996711</v>
      </c>
      <c r="I13">
        <f t="shared" si="295"/>
        <v>0.018049800000000001</v>
      </c>
      <c r="J13">
        <f t="shared" si="296"/>
        <v>0.11293769549854039</v>
      </c>
      <c r="K13">
        <f t="shared" si="297"/>
        <v>0.32160000000000005</v>
      </c>
      <c r="L13" s="24">
        <f t="shared" si="298"/>
        <v>34.965230804501665</v>
      </c>
      <c r="N13" s="1">
        <f t="shared" si="299"/>
        <v>22861.800639885241</v>
      </c>
      <c r="O13">
        <f t="shared" si="300"/>
        <v>6.043292685244344</v>
      </c>
      <c r="P13">
        <f t="shared" si="301"/>
        <v>6.0170988469801276</v>
      </c>
      <c r="Q13">
        <f t="shared" si="302"/>
        <v>2.1130512355872515</v>
      </c>
      <c r="S13">
        <f t="shared" si="303"/>
        <v>0.056090506469350085</v>
      </c>
      <c r="T13">
        <f t="shared" si="304"/>
        <v>1.0494468961544083</v>
      </c>
    </row>
    <row r="14">
      <c r="A14">
        <v>1.8</v>
      </c>
      <c r="B14">
        <v>1.8</v>
      </c>
      <c r="C14">
        <v>0.28149999999999997</v>
      </c>
      <c r="D14">
        <v>0.50700000000000001</v>
      </c>
      <c r="E14">
        <v>81.450000000000003</v>
      </c>
      <c r="G14">
        <f t="shared" si="293"/>
        <v>1.3575000000000002</v>
      </c>
      <c r="H14">
        <f t="shared" si="294"/>
        <v>8.5294240544962889</v>
      </c>
      <c r="I14">
        <f t="shared" si="295"/>
        <v>0.025278699999999998</v>
      </c>
      <c r="J14">
        <f t="shared" si="296"/>
        <v>0.21561275184639531</v>
      </c>
      <c r="K14">
        <f t="shared" si="297"/>
        <v>0.50669999999999993</v>
      </c>
      <c r="L14" s="24">
        <f t="shared" si="298"/>
        <v>42.52716998942708</v>
      </c>
      <c r="N14" s="1">
        <f t="shared" si="299"/>
        <v>31164.747483157375</v>
      </c>
      <c r="O14">
        <f t="shared" si="300"/>
        <v>3.7447215346325344</v>
      </c>
      <c r="P14">
        <f t="shared" si="301"/>
        <v>3.7425057230735796</v>
      </c>
      <c r="Q14">
        <f t="shared" si="302"/>
        <v>1.5925240926638604</v>
      </c>
      <c r="S14">
        <f t="shared" si="303"/>
        <v>0.10708407320451223</v>
      </c>
      <c r="T14">
        <f t="shared" si="304"/>
        <v>0.79092709062150623</v>
      </c>
    </row>
    <row r="15">
      <c r="A15">
        <v>2</v>
      </c>
      <c r="B15">
        <v>2</v>
      </c>
      <c r="C15">
        <v>0.31900000000000001</v>
      </c>
      <c r="D15">
        <v>0.64100000000000001</v>
      </c>
      <c r="E15">
        <v>88.849999999999994</v>
      </c>
      <c r="G15">
        <f t="shared" si="293"/>
        <v>1.4808333333333332</v>
      </c>
      <c r="H15">
        <f t="shared" si="294"/>
        <v>9.3043502423817692</v>
      </c>
      <c r="I15">
        <f t="shared" si="295"/>
        <v>0.028646200000000004</v>
      </c>
      <c r="J15">
        <f t="shared" si="296"/>
        <v>0.26653427791331669</v>
      </c>
      <c r="K15">
        <f t="shared" si="297"/>
        <v>0.63800000000000001</v>
      </c>
      <c r="L15" s="24">
        <f t="shared" si="298"/>
        <v>41.581010594901194</v>
      </c>
      <c r="N15" s="1">
        <f t="shared" si="299"/>
        <v>33996.16714399671</v>
      </c>
      <c r="O15">
        <f t="shared" si="300"/>
        <v>3.647292284028798</v>
      </c>
      <c r="P15">
        <f t="shared" si="301"/>
        <v>3.6302222733391156</v>
      </c>
      <c r="Q15">
        <f t="shared" si="302"/>
        <v>1.5165809910490284</v>
      </c>
      <c r="S15">
        <f t="shared" si="303"/>
        <v>0.13237424912564874</v>
      </c>
      <c r="T15">
        <f t="shared" si="304"/>
        <v>0.75320994920449991</v>
      </c>
    </row>
    <row r="16">
      <c r="A16">
        <v>3</v>
      </c>
      <c r="B16">
        <v>3</v>
      </c>
      <c r="C16">
        <v>0.54100000000000004</v>
      </c>
      <c r="D16">
        <v>1.601</v>
      </c>
      <c r="E16">
        <v>124.55000000000001</v>
      </c>
      <c r="G16">
        <f t="shared" si="293"/>
        <v>2.0758333333333336</v>
      </c>
      <c r="H16">
        <f t="shared" si="294"/>
        <v>13.042845500153627</v>
      </c>
      <c r="I16">
        <f t="shared" si="295"/>
        <v>0.048581800000000008</v>
      </c>
      <c r="J16">
        <f t="shared" si="296"/>
        <v>0.63364491151936353</v>
      </c>
      <c r="K16">
        <f t="shared" si="297"/>
        <v>1.6230000000000002</v>
      </c>
      <c r="L16" s="24">
        <f t="shared" si="298"/>
        <v>39.578070675787849</v>
      </c>
      <c r="N16" s="1">
        <f t="shared" si="299"/>
        <v>47655.853886154087</v>
      </c>
      <c r="O16">
        <f t="shared" si="300"/>
        <v>3.3070820577963684</v>
      </c>
      <c r="P16">
        <f t="shared" si="301"/>
        <v>3.3525260336061882</v>
      </c>
      <c r="Q16">
        <f t="shared" si="302"/>
        <v>1.3088792741409461</v>
      </c>
      <c r="S16">
        <f t="shared" si="303"/>
        <v>0.3146997453060919</v>
      </c>
      <c r="T16">
        <f t="shared" si="304"/>
        <v>0.65005489150210083</v>
      </c>
    </row>
    <row r="17">
      <c r="A17">
        <v>4</v>
      </c>
      <c r="B17">
        <v>3.9900000000000002</v>
      </c>
      <c r="C17">
        <v>0.751</v>
      </c>
      <c r="D17">
        <v>3.004</v>
      </c>
      <c r="E17">
        <v>154.65000000000001</v>
      </c>
      <c r="G17">
        <f t="shared" si="293"/>
        <v>2.5775000000000001</v>
      </c>
      <c r="H17">
        <f t="shared" si="294"/>
        <v>16.194910129255383</v>
      </c>
      <c r="I17">
        <f t="shared" si="295"/>
        <v>0.067439800000000008</v>
      </c>
      <c r="J17">
        <f t="shared" si="296"/>
        <v>1.0921815001349573</v>
      </c>
      <c r="K17">
        <f t="shared" si="297"/>
        <v>2.9964900000000001</v>
      </c>
      <c r="L17" s="24">
        <f t="shared" si="298"/>
        <v>36.35757324017834</v>
      </c>
      <c r="N17" s="1">
        <f t="shared" si="299"/>
        <v>59172.844668757374</v>
      </c>
      <c r="O17">
        <f t="shared" si="300"/>
        <v>3.2414176314262746</v>
      </c>
      <c r="P17">
        <f t="shared" si="301"/>
        <v>3.2333140873477091</v>
      </c>
      <c r="Q17">
        <f t="shared" si="302"/>
        <v>1.1785007893658617</v>
      </c>
      <c r="S17">
        <f t="shared" si="303"/>
        <v>0.54243194204202649</v>
      </c>
      <c r="T17">
        <f t="shared" si="304"/>
        <v>0.58530241703855512</v>
      </c>
    </row>
    <row r="18">
      <c r="A18">
        <v>5</v>
      </c>
      <c r="B18">
        <v>5.0099999999999998</v>
      </c>
      <c r="C18">
        <v>1.0065</v>
      </c>
      <c r="D18">
        <v>5.048</v>
      </c>
      <c r="E18">
        <v>181.09999999999999</v>
      </c>
      <c r="G18">
        <f t="shared" si="293"/>
        <v>3.0183333333333331</v>
      </c>
      <c r="H18">
        <f t="shared" si="294"/>
        <v>18.964747652170384</v>
      </c>
      <c r="I18">
        <f t="shared" si="295"/>
        <v>0.090383699999999997</v>
      </c>
      <c r="J18">
        <f t="shared" si="296"/>
        <v>1.7141040623694723</v>
      </c>
      <c r="K18">
        <f t="shared" si="297"/>
        <v>5.0425649999999997</v>
      </c>
      <c r="L18" s="24">
        <f t="shared" si="298"/>
        <v>33.956102661835821</v>
      </c>
      <c r="N18" s="1">
        <f t="shared" si="299"/>
        <v>69293.256834865562</v>
      </c>
      <c r="O18">
        <f t="shared" si="300"/>
        <v>3.3919452223811546</v>
      </c>
      <c r="P18">
        <f t="shared" si="301"/>
        <v>3.3882932369842362</v>
      </c>
      <c r="Q18">
        <f t="shared" si="302"/>
        <v>1.1517724019449802</v>
      </c>
      <c r="S18">
        <f t="shared" si="303"/>
        <v>0.85130978257579837</v>
      </c>
      <c r="T18">
        <f t="shared" si="304"/>
        <v>0.57202776342597439</v>
      </c>
    </row>
    <row r="19">
      <c r="A19">
        <v>6</v>
      </c>
      <c r="B19">
        <v>6</v>
      </c>
      <c r="C19">
        <v>1.2589999999999999</v>
      </c>
      <c r="D19">
        <v>7.5545</v>
      </c>
      <c r="E19">
        <v>205.60000000000002</v>
      </c>
      <c r="G19">
        <f t="shared" si="293"/>
        <v>3.4266666666666672</v>
      </c>
      <c r="H19">
        <f t="shared" si="294"/>
        <v>21.530381652602053</v>
      </c>
      <c r="I19">
        <f t="shared" si="295"/>
        <v>0.1130582</v>
      </c>
      <c r="J19">
        <f t="shared" si="296"/>
        <v>2.4341861949562134</v>
      </c>
      <c r="K19">
        <f t="shared" si="297"/>
        <v>7.5539999999999994</v>
      </c>
      <c r="L19" s="24">
        <f t="shared" si="298"/>
        <v>32.221671784449178</v>
      </c>
      <c r="N19" s="1">
        <f t="shared" si="299"/>
        <v>78667.551657914752</v>
      </c>
      <c r="O19">
        <f t="shared" si="300"/>
        <v>3.4691352299220086</v>
      </c>
      <c r="P19">
        <f t="shared" si="301"/>
        <v>3.468905622719022</v>
      </c>
      <c r="Q19">
        <f t="shared" si="302"/>
        <v>1.1178133675441662</v>
      </c>
      <c r="S19">
        <f t="shared" si="303"/>
        <v>1.2089385737250034</v>
      </c>
      <c r="T19">
        <f t="shared" si="304"/>
        <v>0.55516200899081014</v>
      </c>
    </row>
    <row r="20">
      <c r="A20">
        <v>7</v>
      </c>
      <c r="B20">
        <v>7</v>
      </c>
      <c r="C20">
        <v>1.502</v>
      </c>
      <c r="D20">
        <v>10.525</v>
      </c>
      <c r="E20">
        <v>226.25</v>
      </c>
      <c r="G20">
        <f t="shared" si="293"/>
        <v>3.7708333333333335</v>
      </c>
      <c r="H20">
        <f t="shared" si="294"/>
        <v>23.692844595823026</v>
      </c>
      <c r="I20">
        <f t="shared" si="295"/>
        <v>0.13487960000000002</v>
      </c>
      <c r="J20">
        <f t="shared" si="296"/>
        <v>3.1956814019467719</v>
      </c>
      <c r="K20">
        <f t="shared" si="297"/>
        <v>10.513999999999999</v>
      </c>
      <c r="L20" s="24">
        <f t="shared" si="298"/>
        <v>30.362768664577406</v>
      </c>
      <c r="N20" s="1">
        <f t="shared" si="299"/>
        <v>86568.743008770471</v>
      </c>
      <c r="O20">
        <f t="shared" si="300"/>
        <v>3.6269467186510038</v>
      </c>
      <c r="P20">
        <f t="shared" si="301"/>
        <v>3.6231560855008693</v>
      </c>
      <c r="Q20">
        <f t="shared" si="302"/>
        <v>1.1012414417714853</v>
      </c>
      <c r="S20">
        <f t="shared" si="303"/>
        <v>1.5871351682768642</v>
      </c>
      <c r="T20">
        <f t="shared" si="304"/>
        <v>0.54693156205580817</v>
      </c>
    </row>
    <row r="21">
      <c r="A21">
        <v>8</v>
      </c>
      <c r="B21">
        <v>8</v>
      </c>
      <c r="C21">
        <v>1.7639999999999998</v>
      </c>
      <c r="D21">
        <v>14.125</v>
      </c>
      <c r="E21">
        <v>245.85000000000002</v>
      </c>
      <c r="G21">
        <f t="shared" si="293"/>
        <v>4.0975000000000001</v>
      </c>
      <c r="H21">
        <f t="shared" si="294"/>
        <v>25.745351796168354</v>
      </c>
      <c r="I21">
        <f t="shared" si="295"/>
        <v>0.1584072</v>
      </c>
      <c r="J21">
        <f t="shared" si="296"/>
        <v>4.0782490910459996</v>
      </c>
      <c r="K21">
        <f t="shared" si="297"/>
        <v>14.111999999999998</v>
      </c>
      <c r="L21" s="24">
        <f t="shared" si="298"/>
        <v>28.872559936608848</v>
      </c>
      <c r="N21" s="1">
        <f t="shared" si="299"/>
        <v>94068.178867209805</v>
      </c>
      <c r="O21">
        <f t="shared" si="300"/>
        <v>3.7936971071447347</v>
      </c>
      <c r="P21">
        <f t="shared" si="301"/>
        <v>3.7902055629045304</v>
      </c>
      <c r="Q21">
        <f t="shared" si="302"/>
        <v>1.0953374710737596</v>
      </c>
      <c r="S21">
        <f t="shared" si="303"/>
        <v>2.0254624110679957</v>
      </c>
      <c r="T21">
        <f t="shared" si="304"/>
        <v>0.54399935500878271</v>
      </c>
    </row>
    <row r="22">
      <c r="A22">
        <v>9</v>
      </c>
      <c r="B22">
        <v>9</v>
      </c>
      <c r="C22">
        <v>2.0229999999999997</v>
      </c>
      <c r="D22">
        <v>18.234999999999999</v>
      </c>
      <c r="E22">
        <v>262.39999999999998</v>
      </c>
      <c r="G22">
        <f t="shared" si="293"/>
        <v>4.3733333333333331</v>
      </c>
      <c r="H22">
        <f t="shared" si="294"/>
        <v>27.478463743398724</v>
      </c>
      <c r="I22">
        <f t="shared" si="295"/>
        <v>0.18166539999999998</v>
      </c>
      <c r="J22">
        <f t="shared" si="296"/>
        <v>4.9918861073300258</v>
      </c>
      <c r="K22">
        <f t="shared" si="297"/>
        <v>18.206999999999997</v>
      </c>
      <c r="L22" s="24">
        <f t="shared" si="298"/>
        <v>27.375300835371679</v>
      </c>
      <c r="N22" s="1">
        <f t="shared" si="299"/>
        <v>100400.61067624915</v>
      </c>
      <c r="O22">
        <f t="shared" si="300"/>
        <v>4.0280894884954179</v>
      </c>
      <c r="P22">
        <f t="shared" si="301"/>
        <v>4.0219043222942732</v>
      </c>
      <c r="Q22">
        <f t="shared" si="302"/>
        <v>1.1027016153936049</v>
      </c>
      <c r="S22">
        <f t="shared" si="303"/>
        <v>2.4792202352054571</v>
      </c>
      <c r="T22">
        <f t="shared" si="304"/>
        <v>0.54765675728523389</v>
      </c>
    </row>
    <row r="23">
      <c r="A23">
        <v>10</v>
      </c>
      <c r="B23">
        <v>10</v>
      </c>
      <c r="C23">
        <v>2.2249999999999996</v>
      </c>
      <c r="D23">
        <v>22.254999999999999</v>
      </c>
      <c r="E23">
        <v>276.05000000000001</v>
      </c>
      <c r="G23">
        <f t="shared" si="293"/>
        <v>4.6008333333333331</v>
      </c>
      <c r="H23">
        <f t="shared" si="294"/>
        <v>28.907888400782078</v>
      </c>
      <c r="I23">
        <f t="shared" si="295"/>
        <v>0.19980499999999998</v>
      </c>
      <c r="J23">
        <f t="shared" si="296"/>
        <v>5.7759406419182628</v>
      </c>
      <c r="K23">
        <f t="shared" si="297"/>
        <v>22.249999999999996</v>
      </c>
      <c r="L23" s="24">
        <f t="shared" si="298"/>
        <v>25.953451547599478</v>
      </c>
      <c r="N23" s="1">
        <f t="shared" si="299"/>
        <v>105623.43207766228</v>
      </c>
      <c r="O23">
        <f t="shared" si="300"/>
        <v>4.2223008916266256</v>
      </c>
      <c r="P23">
        <f t="shared" si="301"/>
        <v>4.2213522731382795</v>
      </c>
      <c r="Q23">
        <f t="shared" si="302"/>
        <v>1.0958328161021769</v>
      </c>
      <c r="S23">
        <f t="shared" si="303"/>
        <v>2.8686209198087051</v>
      </c>
      <c r="T23">
        <f t="shared" si="304"/>
        <v>0.54424536811714608</v>
      </c>
    </row>
    <row r="24">
      <c r="A24">
        <v>11</v>
      </c>
      <c r="B24">
        <v>11.01</v>
      </c>
      <c r="C24">
        <v>2.431</v>
      </c>
      <c r="D24">
        <v>26.795000000000002</v>
      </c>
      <c r="E24">
        <v>291.94999999999999</v>
      </c>
      <c r="G24">
        <f t="shared" si="293"/>
        <v>4.8658333333333328</v>
      </c>
      <c r="H24">
        <f t="shared" si="294"/>
        <v>30.572932507184667</v>
      </c>
      <c r="I24">
        <f t="shared" si="295"/>
        <v>0.21830380000000002</v>
      </c>
      <c r="J24">
        <f t="shared" si="296"/>
        <v>6.6741873434619405</v>
      </c>
      <c r="K24">
        <f t="shared" si="297"/>
        <v>26.765309999999999</v>
      </c>
      <c r="L24" s="24">
        <f t="shared" si="298"/>
        <v>24.908331194110616</v>
      </c>
      <c r="N24" s="1">
        <f t="shared" si="299"/>
        <v>111707.15810568193</v>
      </c>
      <c r="O24">
        <f t="shared" si="300"/>
        <v>4.2974730059814226</v>
      </c>
      <c r="P24">
        <f t="shared" si="301"/>
        <v>4.2927112230537272</v>
      </c>
      <c r="Q24">
        <f t="shared" si="302"/>
        <v>1.070428809307354</v>
      </c>
      <c r="S24">
        <f t="shared" si="303"/>
        <v>3.3147351441303727</v>
      </c>
      <c r="T24">
        <f t="shared" si="304"/>
        <v>0.53162846814249731</v>
      </c>
    </row>
    <row r="25">
      <c r="A25">
        <v>12</v>
      </c>
      <c r="B25">
        <v>11.99</v>
      </c>
      <c r="C25">
        <v>2.4443000000000001</v>
      </c>
      <c r="D25">
        <v>31.489999999999998</v>
      </c>
      <c r="E25">
        <v>302</v>
      </c>
      <c r="G25">
        <f t="shared" si="293"/>
        <v>5.0333333333333332</v>
      </c>
      <c r="H25">
        <f t="shared" si="294"/>
        <v>31.625366046137248</v>
      </c>
      <c r="I25">
        <f t="shared" si="295"/>
        <v>0.21949814000000004</v>
      </c>
      <c r="J25">
        <f t="shared" si="296"/>
        <v>6.9417090239462818</v>
      </c>
      <c r="K25">
        <f t="shared" si="297"/>
        <v>29.307157000000004</v>
      </c>
      <c r="L25" s="24">
        <f t="shared" si="298"/>
        <v>22.044169653687781</v>
      </c>
      <c r="N25" s="1">
        <f t="shared" si="299"/>
        <v>115552.53210452455</v>
      </c>
      <c r="O25">
        <f t="shared" si="300"/>
        <v>4.5628549865565935</v>
      </c>
      <c r="P25">
        <f t="shared" si="301"/>
        <v>4.24656422544449</v>
      </c>
      <c r="Q25">
        <f t="shared" si="302"/>
        <v>1.0058434942882883</v>
      </c>
      <c r="S25">
        <f t="shared" si="303"/>
        <v>3.4475997867429209</v>
      </c>
      <c r="T25">
        <f t="shared" si="304"/>
        <v>0.4995521714382784</v>
      </c>
    </row>
    <row r="26">
      <c r="A26">
        <v>13</v>
      </c>
      <c r="B26">
        <v>13.01</v>
      </c>
      <c r="C26">
        <v>2.7984999999999998</v>
      </c>
      <c r="D26">
        <v>36.460000000000001</v>
      </c>
      <c r="E26">
        <v>311.05000000000001</v>
      </c>
      <c r="G26">
        <f t="shared" si="293"/>
        <v>5.184166666666667</v>
      </c>
      <c r="H26">
        <f t="shared" si="294"/>
        <v>32.573079829970176</v>
      </c>
      <c r="I26">
        <f t="shared" si="295"/>
        <v>0.25130530000000001</v>
      </c>
      <c r="J26">
        <f t="shared" si="296"/>
        <v>8.1857875985946045</v>
      </c>
      <c r="K26">
        <f t="shared" si="297"/>
        <v>36.408484999999999</v>
      </c>
      <c r="L26" s="24">
        <f t="shared" si="298"/>
        <v>22.451419634104784</v>
      </c>
      <c r="N26" s="1">
        <f t="shared" si="299"/>
        <v>119015.2818248754</v>
      </c>
      <c r="O26">
        <f t="shared" si="300"/>
        <v>4.8351603584727991</v>
      </c>
      <c r="P26">
        <f t="shared" si="301"/>
        <v>4.8283286720804037</v>
      </c>
      <c r="Q26">
        <f t="shared" si="302"/>
        <v>1.0855621420626134</v>
      </c>
      <c r="S26">
        <f t="shared" si="303"/>
        <v>4.0654714108420098</v>
      </c>
      <c r="T26">
        <f t="shared" si="304"/>
        <v>0.5391444378553969</v>
      </c>
    </row>
    <row r="27">
      <c r="A27">
        <v>14</v>
      </c>
      <c r="B27">
        <v>14</v>
      </c>
      <c r="C27">
        <v>2.9485000000000001</v>
      </c>
      <c r="D27">
        <v>41.275000000000006</v>
      </c>
      <c r="E27">
        <v>318.95000000000005</v>
      </c>
      <c r="G27">
        <f t="shared" si="293"/>
        <v>5.3158333333333339</v>
      </c>
      <c r="H27">
        <f t="shared" si="294"/>
        <v>33.40036589541549</v>
      </c>
      <c r="I27">
        <f t="shared" si="295"/>
        <v>0.26477530000000005</v>
      </c>
      <c r="J27">
        <f t="shared" si="296"/>
        <v>8.8435919000684073</v>
      </c>
      <c r="K27">
        <f t="shared" si="297"/>
        <v>41.279000000000003</v>
      </c>
      <c r="L27" s="24">
        <f t="shared" si="298"/>
        <v>21.426025197016127</v>
      </c>
      <c r="N27" s="1">
        <f t="shared" si="299"/>
        <v>122038.01362496064</v>
      </c>
      <c r="O27">
        <f t="shared" si="300"/>
        <v>5.0769641562188248</v>
      </c>
      <c r="P27">
        <f t="shared" si="301"/>
        <v>5.077456169704587</v>
      </c>
      <c r="Q27">
        <f t="shared" si="302"/>
        <v>1.0877916193549224</v>
      </c>
      <c r="S27">
        <f t="shared" si="303"/>
        <v>4.3921699171689745</v>
      </c>
      <c r="T27">
        <f t="shared" si="304"/>
        <v>0.54025170775262221</v>
      </c>
    </row>
    <row r="28">
      <c r="A28">
        <v>15</v>
      </c>
      <c r="B28">
        <v>15.01</v>
      </c>
      <c r="C28">
        <v>3.1174999999999997</v>
      </c>
      <c r="D28">
        <v>46.82</v>
      </c>
      <c r="E28">
        <v>329.75</v>
      </c>
      <c r="G28">
        <f t="shared" si="293"/>
        <v>5.4958333333333336</v>
      </c>
      <c r="H28">
        <f t="shared" si="294"/>
        <v>34.531339250707809</v>
      </c>
      <c r="I28">
        <f t="shared" si="295"/>
        <v>0.27995149999999996</v>
      </c>
      <c r="J28">
        <f t="shared" si="296"/>
        <v>9.6671002202445262</v>
      </c>
      <c r="K28">
        <f t="shared" si="297"/>
        <v>46.793674999999993</v>
      </c>
      <c r="L28" s="24">
        <f t="shared" si="298"/>
        <v>20.647373387963533</v>
      </c>
      <c r="N28" s="1">
        <f t="shared" si="299"/>
        <v>126170.35583267211</v>
      </c>
      <c r="O28">
        <f t="shared" si="300"/>
        <v>5.2114890727443344</v>
      </c>
      <c r="P28">
        <f t="shared" si="301"/>
        <v>5.2085588623675712</v>
      </c>
      <c r="Q28">
        <f t="shared" si="302"/>
        <v>1.0760356079224411</v>
      </c>
      <c r="S28">
        <f t="shared" si="303"/>
        <v>4.8011653243844439</v>
      </c>
      <c r="T28">
        <f t="shared" si="304"/>
        <v>0.53441308467468041</v>
      </c>
    </row>
    <row r="29">
      <c r="A29">
        <v>16</v>
      </c>
      <c r="B29">
        <v>15.99</v>
      </c>
      <c r="C29">
        <v>3.2280000000000002</v>
      </c>
      <c r="D29">
        <v>51.600000000000001</v>
      </c>
      <c r="E29">
        <v>331.64999999999998</v>
      </c>
      <c r="G29">
        <f t="shared" si="293"/>
        <v>5.5274999999999999</v>
      </c>
      <c r="H29">
        <f t="shared" si="294"/>
        <v>34.730306785435161</v>
      </c>
      <c r="I29">
        <f t="shared" si="295"/>
        <v>0.28987440000000003</v>
      </c>
      <c r="J29">
        <f t="shared" si="296"/>
        <v>10.067426841243947</v>
      </c>
      <c r="K29">
        <f t="shared" si="297"/>
        <v>51.615720000000003</v>
      </c>
      <c r="L29" s="24">
        <f t="shared" si="298"/>
        <v>19.510517134193694</v>
      </c>
      <c r="N29" s="1">
        <f t="shared" si="299"/>
        <v>126897.34196180652</v>
      </c>
      <c r="O29">
        <f t="shared" si="300"/>
        <v>5.6453975639001959</v>
      </c>
      <c r="P29">
        <f t="shared" si="301"/>
        <v>5.6471174408324547</v>
      </c>
      <c r="Q29">
        <f t="shared" si="302"/>
        <v>1.1014462589981011</v>
      </c>
      <c r="S29">
        <f t="shared" si="303"/>
        <v>4.9999875407038061</v>
      </c>
      <c r="T29">
        <f t="shared" si="304"/>
        <v>0.54703328453140687</v>
      </c>
    </row>
    <row r="30">
      <c r="A30">
        <v>17</v>
      </c>
      <c r="B30">
        <v>16.994999999999997</v>
      </c>
      <c r="C30">
        <v>3.3940000000000001</v>
      </c>
      <c r="D30">
        <v>57.670000000000002</v>
      </c>
      <c r="E30">
        <v>337.64999999999998</v>
      </c>
      <c r="G30">
        <f t="shared" si="293"/>
        <v>5.6274999999999995</v>
      </c>
      <c r="H30">
        <f t="shared" si="294"/>
        <v>35.358625316153116</v>
      </c>
      <c r="I30">
        <f t="shared" si="295"/>
        <v>0.30478120000000003</v>
      </c>
      <c r="J30">
        <f t="shared" si="296"/>
        <v>10.776644254207527</v>
      </c>
      <c r="K30">
        <f t="shared" si="297"/>
        <v>57.681029999999993</v>
      </c>
      <c r="L30" s="24">
        <f t="shared" si="298"/>
        <v>18.686742247628796</v>
      </c>
      <c r="N30" s="1">
        <f t="shared" si="299"/>
        <v>129193.08763275735</v>
      </c>
      <c r="O30">
        <f t="shared" si="300"/>
        <v>5.9790821988542993</v>
      </c>
      <c r="P30">
        <f t="shared" si="301"/>
        <v>5.980225761827306</v>
      </c>
      <c r="Q30">
        <f t="shared" si="302"/>
        <v>1.1172956792737592</v>
      </c>
      <c r="S30">
        <f t="shared" si="303"/>
        <v>5.3522203688521683</v>
      </c>
      <c r="T30">
        <f t="shared" si="304"/>
        <v>0.55490489911131247</v>
      </c>
    </row>
    <row r="31">
      <c r="A31">
        <v>18</v>
      </c>
      <c r="B31">
        <v>17.984999999999999</v>
      </c>
      <c r="C31">
        <v>3.5539999999999998</v>
      </c>
      <c r="D31">
        <v>63.924999999999997</v>
      </c>
      <c r="E31">
        <v>347.19999999999999</v>
      </c>
      <c r="G31">
        <f t="shared" si="293"/>
        <v>5.7866666666666662</v>
      </c>
      <c r="H31">
        <f t="shared" si="294"/>
        <v>36.35869897754587</v>
      </c>
      <c r="I31">
        <f t="shared" si="295"/>
        <v>0.31914920000000002</v>
      </c>
      <c r="J31">
        <f t="shared" si="296"/>
        <v>11.603849691724584</v>
      </c>
      <c r="K31">
        <f t="shared" si="297"/>
        <v>63.918689999999998</v>
      </c>
      <c r="L31" s="24">
        <f t="shared" si="298"/>
        <v>18.15228735506388</v>
      </c>
      <c r="N31" s="1">
        <f t="shared" si="299"/>
        <v>132847.14949235404</v>
      </c>
      <c r="O31">
        <f t="shared" si="300"/>
        <v>6.0955994608526574</v>
      </c>
      <c r="P31">
        <f t="shared" si="301"/>
        <v>6.0949977677341902</v>
      </c>
      <c r="Q31">
        <f t="shared" si="302"/>
        <v>1.1064907301476987</v>
      </c>
      <c r="S31">
        <f t="shared" si="303"/>
        <v>5.7630519493950141</v>
      </c>
      <c r="T31">
        <f t="shared" si="304"/>
        <v>0.54953862112785457</v>
      </c>
    </row>
    <row r="32">
      <c r="A32">
        <v>19</v>
      </c>
      <c r="B32">
        <v>19.010000000000002</v>
      </c>
      <c r="C32">
        <v>3.6479999999999997</v>
      </c>
      <c r="D32">
        <v>69.394999999999996</v>
      </c>
      <c r="E32">
        <v>349.70000000000005</v>
      </c>
      <c r="G32">
        <f t="shared" si="293"/>
        <v>5.828333333333334</v>
      </c>
      <c r="H32">
        <f t="shared" si="294"/>
        <v>36.620498365345028</v>
      </c>
      <c r="I32">
        <f t="shared" si="295"/>
        <v>0.3275904</v>
      </c>
      <c r="J32">
        <f t="shared" si="296"/>
        <v>11.996523707702725</v>
      </c>
      <c r="K32">
        <f t="shared" si="297"/>
        <v>69.348479999999995</v>
      </c>
      <c r="L32" s="24">
        <f t="shared" si="298"/>
        <v>17.287302698613338</v>
      </c>
      <c r="N32" s="1">
        <f t="shared" si="299"/>
        <v>133803.71018858362</v>
      </c>
      <c r="O32">
        <f t="shared" si="300"/>
        <v>6.4762874692250056</v>
      </c>
      <c r="P32">
        <f t="shared" si="301"/>
        <v>6.4719459908322055</v>
      </c>
      <c r="Q32">
        <f t="shared" si="302"/>
        <v>1.1195754184372919</v>
      </c>
      <c r="S32">
        <f t="shared" si="303"/>
        <v>5.958073499430558</v>
      </c>
      <c r="T32">
        <f t="shared" si="304"/>
        <v>0.55603713156688106</v>
      </c>
    </row>
    <row r="33">
      <c r="A33">
        <v>20</v>
      </c>
      <c r="B33">
        <v>19.989999999999998</v>
      </c>
      <c r="C33">
        <v>3.7530000000000001</v>
      </c>
      <c r="D33">
        <v>75.025000000000006</v>
      </c>
      <c r="E33">
        <v>351.54999999999995</v>
      </c>
      <c r="G33">
        <f t="shared" si="293"/>
        <v>5.859166666666666</v>
      </c>
      <c r="H33">
        <f t="shared" si="294"/>
        <v>36.814229912316385</v>
      </c>
      <c r="I33">
        <f t="shared" si="295"/>
        <v>0.33701940000000002</v>
      </c>
      <c r="J33">
        <f t="shared" si="296"/>
        <v>12.407109676510922</v>
      </c>
      <c r="K33">
        <f t="shared" si="297"/>
        <v>75.022469999999998</v>
      </c>
      <c r="L33" s="24">
        <f t="shared" si="298"/>
        <v>16.537300468525054</v>
      </c>
      <c r="N33" s="1">
        <f t="shared" si="299"/>
        <v>134511.5651037934</v>
      </c>
      <c r="O33">
        <f t="shared" si="300"/>
        <v>6.8917502721568908</v>
      </c>
      <c r="P33">
        <f t="shared" si="301"/>
        <v>6.8915178679157902</v>
      </c>
      <c r="Q33">
        <f t="shared" si="302"/>
        <v>1.1397094500469782</v>
      </c>
      <c r="S33">
        <f t="shared" si="303"/>
        <v>6.1619910208391495</v>
      </c>
      <c r="T33">
        <f t="shared" si="304"/>
        <v>0.5660366983658317</v>
      </c>
    </row>
    <row r="34">
      <c r="A34">
        <v>21</v>
      </c>
      <c r="G34">
        <f t="shared" si="293"/>
        <v>0</v>
      </c>
      <c r="H34">
        <f t="shared" si="294"/>
        <v>0</v>
      </c>
      <c r="I34">
        <f t="shared" si="295"/>
        <v>0</v>
      </c>
      <c r="J34">
        <f t="shared" si="296"/>
        <v>0</v>
      </c>
      <c r="K34">
        <f t="shared" si="297"/>
        <v>0</v>
      </c>
      <c r="L34" s="24" t="e">
        <f t="shared" si="298"/>
        <v>#DIV/0!</v>
      </c>
      <c r="N34" s="1">
        <f t="shared" si="299"/>
        <v>0</v>
      </c>
      <c r="O34" t="e">
        <f t="shared" si="300"/>
        <v>#DIV/0!</v>
      </c>
      <c r="P34" t="e">
        <f t="shared" si="301"/>
        <v>#DIV/0!</v>
      </c>
      <c r="Q34" t="e">
        <f t="shared" si="302"/>
        <v>#DIV/0!</v>
      </c>
      <c r="S34">
        <f t="shared" si="303"/>
        <v>0</v>
      </c>
      <c r="T34" t="e">
        <f t="shared" si="304"/>
        <v>#DIV/0!</v>
      </c>
    </row>
    <row r="35">
      <c r="A35">
        <v>22</v>
      </c>
      <c r="G35">
        <f t="shared" si="293"/>
        <v>0</v>
      </c>
      <c r="H35">
        <f t="shared" si="294"/>
        <v>0</v>
      </c>
      <c r="I35">
        <f t="shared" si="295"/>
        <v>0</v>
      </c>
      <c r="J35">
        <f t="shared" si="296"/>
        <v>0</v>
      </c>
      <c r="K35">
        <f t="shared" si="297"/>
        <v>0</v>
      </c>
      <c r="L35" s="24" t="e">
        <f t="shared" si="298"/>
        <v>#DIV/0!</v>
      </c>
      <c r="N35" s="1">
        <f t="shared" si="299"/>
        <v>0</v>
      </c>
      <c r="O35" t="e">
        <f t="shared" si="300"/>
        <v>#DIV/0!</v>
      </c>
      <c r="P35" t="e">
        <f t="shared" si="301"/>
        <v>#DIV/0!</v>
      </c>
      <c r="Q35" t="e">
        <f t="shared" si="302"/>
        <v>#DIV/0!</v>
      </c>
      <c r="S35">
        <f t="shared" si="303"/>
        <v>0</v>
      </c>
      <c r="T35" t="e">
        <f t="shared" si="304"/>
        <v>#DIV/0!</v>
      </c>
    </row>
    <row r="36">
      <c r="A36">
        <v>23</v>
      </c>
      <c r="G36">
        <f t="shared" si="293"/>
        <v>0</v>
      </c>
      <c r="H36">
        <f t="shared" si="294"/>
        <v>0</v>
      </c>
      <c r="I36">
        <f t="shared" si="295"/>
        <v>0</v>
      </c>
      <c r="J36">
        <f t="shared" si="296"/>
        <v>0</v>
      </c>
      <c r="K36">
        <f t="shared" si="297"/>
        <v>0</v>
      </c>
      <c r="L36" s="24" t="e">
        <f t="shared" si="298"/>
        <v>#DIV/0!</v>
      </c>
      <c r="N36" s="1">
        <f t="shared" si="299"/>
        <v>0</v>
      </c>
      <c r="O36" t="e">
        <f t="shared" si="300"/>
        <v>#DIV/0!</v>
      </c>
      <c r="P36" t="e">
        <f t="shared" si="301"/>
        <v>#DIV/0!</v>
      </c>
      <c r="Q36" t="e">
        <f t="shared" si="302"/>
        <v>#DIV/0!</v>
      </c>
      <c r="S36">
        <f t="shared" si="303"/>
        <v>0</v>
      </c>
      <c r="T36" t="e">
        <f t="shared" si="304"/>
        <v>#DIV/0!</v>
      </c>
    </row>
    <row r="37">
      <c r="A37">
        <v>24</v>
      </c>
      <c r="G37">
        <f t="shared" si="293"/>
        <v>0</v>
      </c>
      <c r="H37">
        <f t="shared" si="294"/>
        <v>0</v>
      </c>
      <c r="I37">
        <f t="shared" si="295"/>
        <v>0</v>
      </c>
      <c r="J37">
        <f t="shared" si="296"/>
        <v>0</v>
      </c>
      <c r="K37">
        <f t="shared" si="297"/>
        <v>0</v>
      </c>
      <c r="L37" s="24" t="e">
        <f t="shared" si="298"/>
        <v>#DIV/0!</v>
      </c>
      <c r="N37" s="1">
        <f t="shared" si="299"/>
        <v>0</v>
      </c>
      <c r="O37" t="e">
        <f t="shared" si="300"/>
        <v>#DIV/0!</v>
      </c>
      <c r="P37" t="e">
        <f t="shared" si="301"/>
        <v>#DIV/0!</v>
      </c>
      <c r="Q37" t="e">
        <f t="shared" si="302"/>
        <v>#DIV/0!</v>
      </c>
      <c r="S37">
        <f t="shared" si="303"/>
        <v>0</v>
      </c>
      <c r="T37" t="e">
        <f t="shared" si="304"/>
        <v>#DIV/0!</v>
      </c>
    </row>
    <row r="38">
      <c r="L38" s="24"/>
      <c r="N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G63" s="25" t="s">
        <v>60</v>
      </c>
      <c r="H63" s="25" t="s">
        <v>23</v>
      </c>
      <c r="I63" s="25" t="s">
        <v>25</v>
      </c>
      <c r="J63" s="26" t="s">
        <v>70</v>
      </c>
      <c r="K63" s="26"/>
    </row>
    <row r="64">
      <c r="B64">
        <v>1</v>
      </c>
      <c r="C64" s="1">
        <f t="shared" ref="C64:C118" si="305">$C$5*B64/($C$3^2*$C$4)</f>
        <v>4.3558832001884351e-05</v>
      </c>
      <c r="D64">
        <f t="shared" ref="D64:D118" si="306">C64*60</f>
        <v>0.0026135299201130611</v>
      </c>
      <c r="E64" s="1">
        <f t="shared" ref="E64:E118" si="307">2*PI()*C64</f>
        <v>0.00027368821323214371</v>
      </c>
      <c r="G64" s="11">
        <v>1.5896037595930599e-05</v>
      </c>
      <c r="H64" s="28">
        <f t="shared" ref="H64:H118" si="308">G64*E64</f>
        <v>4.3505581271012271e-09</v>
      </c>
      <c r="I64" s="28">
        <f t="shared" ref="I64:I118" si="309">H64/(C64^3*$C$3^5*$C$4)</f>
        <v>972629.37390822684</v>
      </c>
      <c r="J64" s="26">
        <v>1</v>
      </c>
      <c r="K64" s="26"/>
    </row>
    <row r="65">
      <c r="B65">
        <v>2</v>
      </c>
      <c r="C65" s="1">
        <f t="shared" si="305"/>
        <v>8.7117664003768703e-05</v>
      </c>
      <c r="D65">
        <f t="shared" si="306"/>
        <v>0.0052270598402261222</v>
      </c>
      <c r="E65" s="1">
        <f t="shared" si="307"/>
        <v>0.00054737642646428741</v>
      </c>
      <c r="G65" s="11">
        <v>1.5958699481683701e-05</v>
      </c>
      <c r="H65" s="28">
        <f t="shared" si="308"/>
        <v>8.7354158933015e-09</v>
      </c>
      <c r="I65" s="28">
        <f t="shared" si="309"/>
        <v>244115.8652209212</v>
      </c>
      <c r="J65" s="26">
        <v>2</v>
      </c>
      <c r="K65" s="26"/>
    </row>
    <row r="66">
      <c r="B66">
        <v>3</v>
      </c>
      <c r="C66" s="1">
        <f t="shared" si="305"/>
        <v>0.00013067649600565303</v>
      </c>
      <c r="D66">
        <f t="shared" si="306"/>
        <v>0.0078405897603391825</v>
      </c>
      <c r="E66" s="1">
        <f t="shared" si="307"/>
        <v>0.00082106463969643106</v>
      </c>
      <c r="G66" s="11">
        <v>1.60201937062574e-05</v>
      </c>
      <c r="H66" s="28">
        <f t="shared" si="308"/>
        <v>1.3153614573295264e-08</v>
      </c>
      <c r="I66" s="28">
        <f t="shared" si="309"/>
        <v>108914.01136479576</v>
      </c>
      <c r="J66" s="26">
        <v>3</v>
      </c>
      <c r="K66" s="26"/>
    </row>
    <row r="67">
      <c r="B67">
        <v>4</v>
      </c>
      <c r="C67" s="1">
        <f t="shared" si="305"/>
        <v>0.00017423532800753741</v>
      </c>
      <c r="D67">
        <f t="shared" si="306"/>
        <v>0.010454119680452244</v>
      </c>
      <c r="E67" s="1">
        <f t="shared" si="307"/>
        <v>0.0010947528529285748</v>
      </c>
      <c r="G67" s="11">
        <v>1.60786643684087e-05</v>
      </c>
      <c r="H67" s="28">
        <f t="shared" si="308"/>
        <v>1.7602163688596447e-08</v>
      </c>
      <c r="I67" s="28">
        <f t="shared" si="309"/>
        <v>61487.733828119846</v>
      </c>
      <c r="J67" s="26">
        <v>4</v>
      </c>
      <c r="K67" s="26"/>
    </row>
    <row r="68">
      <c r="B68">
        <v>5</v>
      </c>
      <c r="C68" s="1">
        <f t="shared" si="305"/>
        <v>0.00021779416000942175</v>
      </c>
      <c r="D68">
        <f t="shared" si="306"/>
        <v>0.013067649600565305</v>
      </c>
      <c r="E68" s="1">
        <f t="shared" si="307"/>
        <v>0.0013684410661607186</v>
      </c>
      <c r="G68" s="11">
        <v>1.6125066996173101e-05</v>
      </c>
      <c r="H68" s="28">
        <f t="shared" si="308"/>
        <v>2.2066203872156132e-08</v>
      </c>
      <c r="I68" s="28">
        <f t="shared" si="309"/>
        <v>39465.7189807631</v>
      </c>
      <c r="J68" s="26">
        <v>5</v>
      </c>
      <c r="K68" s="26"/>
    </row>
    <row r="69">
      <c r="B69">
        <v>6</v>
      </c>
      <c r="C69" s="1">
        <f t="shared" si="305"/>
        <v>0.00026135299201130607</v>
      </c>
      <c r="D69">
        <f t="shared" si="306"/>
        <v>0.015681179520678365</v>
      </c>
      <c r="E69" s="1">
        <f t="shared" si="307"/>
        <v>0.0016421292793928621</v>
      </c>
      <c r="G69" s="11">
        <v>1.6172363211095799e-05</v>
      </c>
      <c r="H69" s="28">
        <f t="shared" si="308"/>
        <v>2.655711114591638e-08</v>
      </c>
      <c r="I69" s="28">
        <f t="shared" si="309"/>
        <v>27487.135656182811</v>
      </c>
      <c r="J69" s="26">
        <v>6</v>
      </c>
      <c r="K69" s="26"/>
    </row>
    <row r="70">
      <c r="B70">
        <v>7</v>
      </c>
      <c r="C70" s="1">
        <f t="shared" si="305"/>
        <v>0.00030491182401319047</v>
      </c>
      <c r="D70">
        <f t="shared" si="306"/>
        <v>0.018294709440791427</v>
      </c>
      <c r="E70" s="1">
        <f t="shared" si="307"/>
        <v>0.0019158174926250061</v>
      </c>
      <c r="G70" s="11">
        <v>1.6218992284654698e-05</v>
      </c>
      <c r="H70" s="28">
        <f t="shared" si="308"/>
        <v>3.1072629131691482e-08</v>
      </c>
      <c r="I70" s="28">
        <f t="shared" si="309"/>
        <v>20252.856579785861</v>
      </c>
      <c r="J70" s="26">
        <v>7</v>
      </c>
      <c r="K70" s="26"/>
    </row>
    <row r="71">
      <c r="B71">
        <v>8</v>
      </c>
      <c r="C71" s="1">
        <f t="shared" si="305"/>
        <v>0.00034847065601507481</v>
      </c>
      <c r="D71">
        <f t="shared" si="306"/>
        <v>0.020908239360904489</v>
      </c>
      <c r="E71" s="1">
        <f t="shared" si="307"/>
        <v>0.0021895057058571496</v>
      </c>
      <c r="G71" s="11">
        <v>1.6265959303812999e-05</v>
      </c>
      <c r="H71" s="28">
        <f t="shared" si="308"/>
        <v>3.5614410706938749e-08</v>
      </c>
      <c r="I71" s="28">
        <f t="shared" si="309"/>
        <v>15550.995922537384</v>
      </c>
      <c r="J71" s="26">
        <v>8</v>
      </c>
      <c r="K71" s="26"/>
    </row>
    <row r="72">
      <c r="B72">
        <v>9</v>
      </c>
      <c r="C72" s="1">
        <f t="shared" si="305"/>
        <v>0.00039202948801695916</v>
      </c>
      <c r="D72">
        <f t="shared" si="306"/>
        <v>0.023521769281017551</v>
      </c>
      <c r="E72" s="1">
        <f t="shared" si="307"/>
        <v>0.0024631939190892936</v>
      </c>
      <c r="G72" s="11">
        <v>1.6308757343220401e-05</v>
      </c>
      <c r="H72" s="28">
        <f t="shared" si="308"/>
        <v>4.0171631915723358e-08</v>
      </c>
      <c r="I72" s="28">
        <f t="shared" si="309"/>
        <v>12319.536033321136</v>
      </c>
      <c r="J72" s="26">
        <v>9</v>
      </c>
      <c r="K72" s="26"/>
    </row>
    <row r="73">
      <c r="B73">
        <v>10</v>
      </c>
      <c r="C73" s="1">
        <f t="shared" si="305"/>
        <v>0.0004355883200188435</v>
      </c>
      <c r="D73">
        <f t="shared" si="306"/>
        <v>0.026135299201130609</v>
      </c>
      <c r="E73" s="1">
        <f t="shared" si="307"/>
        <v>0.0027368821323214372</v>
      </c>
      <c r="G73" s="11">
        <v>1.6344180070443001e-05</v>
      </c>
      <c r="H73" s="28">
        <f t="shared" si="308"/>
        <v>4.4732094402239578e-08</v>
      </c>
      <c r="I73" s="28">
        <f t="shared" si="309"/>
        <v>10000.498258149501</v>
      </c>
      <c r="J73" s="26">
        <v>10</v>
      </c>
      <c r="K73" s="26"/>
    </row>
    <row r="74">
      <c r="B74">
        <v>20</v>
      </c>
      <c r="C74" s="1">
        <f t="shared" si="305"/>
        <v>0.000871176640037687</v>
      </c>
      <c r="D74">
        <f t="shared" si="306"/>
        <v>0.052270598402261219</v>
      </c>
      <c r="E74" s="1">
        <f t="shared" si="307"/>
        <v>0.0054737642646428743</v>
      </c>
      <c r="G74" s="11">
        <v>1.66452616475485e-05</v>
      </c>
      <c r="H74" s="28">
        <f t="shared" si="308"/>
        <v>9.1112238381981557e-08</v>
      </c>
      <c r="I74" s="28">
        <f t="shared" si="309"/>
        <v>2546.180190675047</v>
      </c>
      <c r="J74" s="26">
        <v>11</v>
      </c>
      <c r="K74" s="26"/>
    </row>
    <row r="75">
      <c r="B75">
        <v>30</v>
      </c>
      <c r="C75" s="1">
        <f t="shared" si="305"/>
        <v>0.0013067649600565303</v>
      </c>
      <c r="D75">
        <f t="shared" si="306"/>
        <v>0.078405897603391825</v>
      </c>
      <c r="E75" s="1">
        <f t="shared" si="307"/>
        <v>0.0082106463969643106</v>
      </c>
      <c r="G75" s="11">
        <v>1.6797892367371801e-05</v>
      </c>
      <c r="H75" s="28">
        <f t="shared" si="308"/>
        <v>1.3792155444275556e-07</v>
      </c>
      <c r="I75" s="28">
        <f t="shared" si="309"/>
        <v>1142.0123088086916</v>
      </c>
      <c r="J75" s="26">
        <v>12</v>
      </c>
      <c r="K75" s="26"/>
    </row>
    <row r="76">
      <c r="B76">
        <v>40</v>
      </c>
      <c r="C76" s="1">
        <f t="shared" si="305"/>
        <v>0.001742353280075374</v>
      </c>
      <c r="D76">
        <f t="shared" si="306"/>
        <v>0.10454119680452244</v>
      </c>
      <c r="E76" s="1">
        <f t="shared" si="307"/>
        <v>0.010947528529285749</v>
      </c>
      <c r="G76" s="11">
        <v>1.6818616874321902e-05</v>
      </c>
      <c r="H76" s="28">
        <f t="shared" si="308"/>
        <v>1.8412228805476573e-07</v>
      </c>
      <c r="I76" s="28">
        <f t="shared" si="309"/>
        <v>643.17446650438319</v>
      </c>
      <c r="J76" s="26">
        <v>13</v>
      </c>
      <c r="K76" s="26"/>
    </row>
    <row r="77">
      <c r="B77">
        <v>50</v>
      </c>
      <c r="C77" s="1">
        <f t="shared" si="305"/>
        <v>0.0021779416000942175</v>
      </c>
      <c r="D77">
        <f t="shared" si="306"/>
        <v>0.13067649600565304</v>
      </c>
      <c r="E77" s="1">
        <f t="shared" si="307"/>
        <v>0.013684410661607185</v>
      </c>
      <c r="G77" s="11">
        <v>1.6685772975293999e-05</v>
      </c>
      <c r="H77" s="28">
        <f t="shared" si="308"/>
        <v>2.2833496960027023e-07</v>
      </c>
      <c r="I77" s="28">
        <f t="shared" si="309"/>
        <v>408.38033564514643</v>
      </c>
      <c r="J77" s="26">
        <v>14</v>
      </c>
      <c r="K77" s="26"/>
    </row>
    <row r="78">
      <c r="B78">
        <v>60</v>
      </c>
      <c r="C78" s="1">
        <f t="shared" si="305"/>
        <v>0.0026135299201130607</v>
      </c>
      <c r="D78">
        <f t="shared" si="306"/>
        <v>0.15681179520678365</v>
      </c>
      <c r="E78" s="1">
        <f t="shared" si="307"/>
        <v>0.016421292793928621</v>
      </c>
      <c r="G78" s="11">
        <v>1.6418783934298401e-05</v>
      </c>
      <c r="H78" s="28">
        <f t="shared" si="308"/>
        <v>2.6961765830536536e-07</v>
      </c>
      <c r="I78" s="28">
        <f t="shared" si="309"/>
        <v>279.05961263717853</v>
      </c>
      <c r="J78" s="26">
        <v>15</v>
      </c>
      <c r="K78" s="26"/>
    </row>
    <row r="79">
      <c r="B79">
        <v>70</v>
      </c>
      <c r="C79" s="1">
        <f t="shared" si="305"/>
        <v>0.0030491182401319048</v>
      </c>
      <c r="D79">
        <f t="shared" si="306"/>
        <v>0.18294709440791429</v>
      </c>
      <c r="E79" s="1">
        <f t="shared" si="307"/>
        <v>0.019158174926250063</v>
      </c>
      <c r="G79" s="11">
        <v>1.6023312806251e-05</v>
      </c>
      <c r="H79" s="28">
        <f t="shared" si="308"/>
        <v>3.0697742964017946e-07</v>
      </c>
      <c r="I79" s="28">
        <f t="shared" si="309"/>
        <v>200.08509191109505</v>
      </c>
      <c r="J79" s="26">
        <v>16</v>
      </c>
      <c r="K79" s="26"/>
    </row>
    <row r="80">
      <c r="B80">
        <v>80</v>
      </c>
      <c r="C80" s="1">
        <f t="shared" si="305"/>
        <v>0.003484706560150748</v>
      </c>
      <c r="D80">
        <f t="shared" si="306"/>
        <v>0.20908239360904488</v>
      </c>
      <c r="E80" s="1">
        <f t="shared" si="307"/>
        <v>0.021895057058571497</v>
      </c>
      <c r="G80" s="11">
        <v>1.5521008940316399e-05</v>
      </c>
      <c r="H80" s="28">
        <f t="shared" si="308"/>
        <v>3.3983337635482587e-07</v>
      </c>
      <c r="I80" s="28">
        <f t="shared" si="309"/>
        <v>148.38789538096674</v>
      </c>
      <c r="J80" s="26">
        <v>17</v>
      </c>
      <c r="K80" s="26"/>
    </row>
    <row r="81">
      <c r="B81">
        <v>90</v>
      </c>
      <c r="C81" s="1">
        <f t="shared" si="305"/>
        <v>0.0039202948801695912</v>
      </c>
      <c r="D81">
        <f t="shared" si="306"/>
        <v>0.23521769281017546</v>
      </c>
      <c r="E81" s="1">
        <f t="shared" si="307"/>
        <v>0.024631939190892932</v>
      </c>
      <c r="G81" s="11">
        <v>1.49114607212461e-05</v>
      </c>
      <c r="H81" s="28">
        <f t="shared" si="308"/>
        <v>3.6729819373312239e-07</v>
      </c>
      <c r="I81" s="28">
        <f t="shared" si="309"/>
        <v>112.64026669770134</v>
      </c>
      <c r="J81" s="26">
        <v>18</v>
      </c>
      <c r="K81" s="26"/>
    </row>
    <row r="82">
      <c r="B82">
        <v>100</v>
      </c>
      <c r="C82" s="1">
        <f t="shared" si="305"/>
        <v>0.0043558832001884349</v>
      </c>
      <c r="D82">
        <f t="shared" si="306"/>
        <v>0.26135299201130607</v>
      </c>
      <c r="E82" s="1">
        <f t="shared" si="307"/>
        <v>0.02736882132321437</v>
      </c>
      <c r="G82" s="11">
        <v>1.4214138662867401e-05</v>
      </c>
      <c r="H82" s="28">
        <f t="shared" si="308"/>
        <v>3.8902422132741109e-07</v>
      </c>
      <c r="I82" s="28">
        <f t="shared" si="309"/>
        <v>86.971918032256511</v>
      </c>
      <c r="J82" s="26">
        <v>19</v>
      </c>
      <c r="K82" s="26"/>
    </row>
    <row r="83">
      <c r="B83">
        <v>200</v>
      </c>
      <c r="C83" s="1">
        <f t="shared" si="305"/>
        <v>0.0087117664003768698</v>
      </c>
      <c r="D83">
        <f t="shared" si="306"/>
        <v>0.52270598402261215</v>
      </c>
      <c r="E83" s="1">
        <f t="shared" si="307"/>
        <v>0.05473764264642874</v>
      </c>
      <c r="G83" s="11">
        <v>5.1655349393385198e-06</v>
      </c>
      <c r="H83" s="28">
        <f t="shared" si="308"/>
        <v>2.8274920558715386e-07</v>
      </c>
      <c r="I83" s="28">
        <f t="shared" si="309"/>
        <v>7.9015776473063992</v>
      </c>
      <c r="J83" s="26">
        <v>20</v>
      </c>
      <c r="K83" s="26"/>
    </row>
    <row r="84">
      <c r="B84">
        <v>300</v>
      </c>
      <c r="C84" s="1">
        <f t="shared" si="305"/>
        <v>0.013067649600565306</v>
      </c>
      <c r="D84">
        <f t="shared" si="306"/>
        <v>0.78405897603391839</v>
      </c>
      <c r="E84" s="1">
        <f t="shared" si="307"/>
        <v>0.08210646396964312</v>
      </c>
      <c r="G84" s="11">
        <v>1.5996783077115499e-06</v>
      </c>
      <c r="H84" s="28">
        <f t="shared" si="308"/>
        <v>1.3134392933513806e-07</v>
      </c>
      <c r="I84" s="28">
        <f t="shared" si="309"/>
        <v>1.0875485314391713</v>
      </c>
      <c r="J84" s="26">
        <v>21</v>
      </c>
      <c r="K84" s="26"/>
    </row>
    <row r="85">
      <c r="B85">
        <v>400</v>
      </c>
      <c r="C85" s="1">
        <f t="shared" si="305"/>
        <v>0.01742353280075374</v>
      </c>
      <c r="D85">
        <f t="shared" si="306"/>
        <v>1.0454119680452243</v>
      </c>
      <c r="E85" s="1">
        <f t="shared" si="307"/>
        <v>0.10947528529285748</v>
      </c>
      <c r="G85" s="11">
        <v>4.9770595030686396e-06</v>
      </c>
      <c r="H85" s="28">
        <f t="shared" si="308"/>
        <v>5.4486500901796682e-07</v>
      </c>
      <c r="I85" s="28">
        <f t="shared" si="309"/>
        <v>1.9033179806444736</v>
      </c>
      <c r="J85" s="26">
        <v>22</v>
      </c>
      <c r="K85" s="26"/>
    </row>
    <row r="86">
      <c r="B86">
        <v>500</v>
      </c>
      <c r="C86" s="1">
        <f t="shared" si="305"/>
        <v>0.021779416000942176</v>
      </c>
      <c r="D86">
        <f t="shared" si="306"/>
        <v>1.3067649600565305</v>
      </c>
      <c r="E86" s="1">
        <f t="shared" si="307"/>
        <v>0.13684410661607185</v>
      </c>
      <c r="G86" s="11">
        <v>7.59113460085374e-06</v>
      </c>
      <c r="H86" s="28">
        <f t="shared" si="308"/>
        <v>1.0388020326561813e-06</v>
      </c>
      <c r="I86" s="28">
        <f t="shared" si="309"/>
        <v>1.85791218711551</v>
      </c>
      <c r="J86" s="26">
        <v>23</v>
      </c>
      <c r="K86" s="26"/>
    </row>
    <row r="87">
      <c r="B87">
        <v>600</v>
      </c>
      <c r="C87" s="1">
        <f t="shared" si="305"/>
        <v>0.026135299201130613</v>
      </c>
      <c r="D87">
        <f t="shared" si="306"/>
        <v>1.5681179520678368</v>
      </c>
      <c r="E87" s="1">
        <f t="shared" si="307"/>
        <v>0.16421292793928624</v>
      </c>
      <c r="G87" s="11">
        <v>6.7441991779834498e-06</v>
      </c>
      <c r="H87" s="28">
        <f t="shared" si="308"/>
        <v>1.1074846936223897e-06</v>
      </c>
      <c r="I87" s="28">
        <f t="shared" si="309"/>
        <v>1.1462685773119408</v>
      </c>
      <c r="J87" s="26">
        <v>24</v>
      </c>
      <c r="K87" s="26"/>
    </row>
    <row r="88">
      <c r="B88">
        <v>700</v>
      </c>
      <c r="C88" s="1">
        <f t="shared" si="305"/>
        <v>0.030491182401319043</v>
      </c>
      <c r="D88">
        <f t="shared" si="306"/>
        <v>1.8294709440791426</v>
      </c>
      <c r="E88" s="1">
        <f t="shared" si="307"/>
        <v>0.19158174926250057</v>
      </c>
      <c r="G88" s="11">
        <v>7.2882704160678096e-06</v>
      </c>
      <c r="H88" s="28">
        <f t="shared" si="308"/>
        <v>1.3962995954084039e-06</v>
      </c>
      <c r="I88" s="28">
        <f t="shared" si="309"/>
        <v>0.91009535525196916</v>
      </c>
      <c r="J88" s="26">
        <v>25</v>
      </c>
      <c r="K88" s="26"/>
    </row>
    <row r="89">
      <c r="B89">
        <v>800</v>
      </c>
      <c r="C89" s="1">
        <f t="shared" si="305"/>
        <v>0.034847065601507479</v>
      </c>
      <c r="D89">
        <f t="shared" si="306"/>
        <v>2.0908239360904486</v>
      </c>
      <c r="E89" s="1">
        <f t="shared" si="307"/>
        <v>0.21895057058571496</v>
      </c>
      <c r="G89" s="11">
        <v>1.02634904974517e-05</v>
      </c>
      <c r="H89" s="28">
        <f t="shared" si="308"/>
        <v>2.2471971006181129e-06</v>
      </c>
      <c r="I89" s="28">
        <f t="shared" si="309"/>
        <v>0.98123631011088308</v>
      </c>
      <c r="J89" s="26">
        <v>26</v>
      </c>
      <c r="K89" s="26"/>
    </row>
    <row r="90">
      <c r="B90">
        <v>900</v>
      </c>
      <c r="C90" s="1">
        <f t="shared" si="305"/>
        <v>0.039202948801695912</v>
      </c>
      <c r="D90">
        <f t="shared" si="306"/>
        <v>2.3521769281017546</v>
      </c>
      <c r="E90" s="1">
        <f t="shared" si="307"/>
        <v>0.24631939190892932</v>
      </c>
      <c r="G90" s="11">
        <v>1.2613256847196401e-05</v>
      </c>
      <c r="H90" s="28">
        <f t="shared" si="308"/>
        <v>3.1068897565925563e-06</v>
      </c>
      <c r="I90" s="28">
        <f t="shared" si="309"/>
        <v>0.95279774514007631</v>
      </c>
      <c r="J90" s="26">
        <v>27</v>
      </c>
      <c r="K90" s="26"/>
    </row>
    <row r="91">
      <c r="B91">
        <v>1000</v>
      </c>
      <c r="C91" s="1">
        <f t="shared" si="305"/>
        <v>0.043558832001884353</v>
      </c>
      <c r="D91">
        <f t="shared" si="306"/>
        <v>2.6135299201130611</v>
      </c>
      <c r="E91" s="1">
        <f t="shared" si="307"/>
        <v>0.27368821323214371</v>
      </c>
      <c r="G91" s="11">
        <v>1.3604904041890501e-05</v>
      </c>
      <c r="H91" s="28">
        <f t="shared" si="308"/>
        <v>3.7235018784197813e-06</v>
      </c>
      <c r="I91" s="28">
        <f t="shared" si="309"/>
        <v>0.83244199823313192</v>
      </c>
      <c r="J91" s="26">
        <v>28</v>
      </c>
      <c r="K91" s="26"/>
    </row>
    <row r="92">
      <c r="B92">
        <v>2000</v>
      </c>
      <c r="C92" s="1">
        <f t="shared" si="305"/>
        <v>0.087117664003768705</v>
      </c>
      <c r="D92">
        <f t="shared" si="306"/>
        <v>5.2270598402261221</v>
      </c>
      <c r="E92" s="1">
        <f t="shared" si="307"/>
        <v>0.54737642646428741</v>
      </c>
      <c r="G92" s="11">
        <v>4.9747968314546997e-05</v>
      </c>
      <c r="H92" s="28">
        <f t="shared" si="308"/>
        <v>2.7230865119875336e-05</v>
      </c>
      <c r="I92" s="28">
        <f t="shared" si="309"/>
        <v>0.76098107756380573</v>
      </c>
      <c r="J92" s="26">
        <v>29</v>
      </c>
      <c r="K92" s="26"/>
    </row>
    <row r="93">
      <c r="B93">
        <v>3000</v>
      </c>
      <c r="C93" s="1">
        <f t="shared" si="305"/>
        <v>0.13067649600565306</v>
      </c>
      <c r="D93">
        <f t="shared" si="306"/>
        <v>7.8405897603391841</v>
      </c>
      <c r="E93" s="1">
        <f t="shared" si="307"/>
        <v>0.82106463969643118</v>
      </c>
      <c r="G93" s="11">
        <v>9.5249859031993795e-05</v>
      </c>
      <c r="H93" s="1">
        <f t="shared" si="308"/>
        <v>7.8206291187239851e-05</v>
      </c>
      <c r="I93" s="1">
        <f t="shared" si="309"/>
        <v>0.64756047394443905</v>
      </c>
      <c r="J93" s="26">
        <v>30</v>
      </c>
    </row>
    <row r="94">
      <c r="B94">
        <v>4000</v>
      </c>
      <c r="C94" s="1">
        <f t="shared" si="305"/>
        <v>0.17423532800753741</v>
      </c>
      <c r="D94">
        <f t="shared" si="306"/>
        <v>10.454119680452244</v>
      </c>
      <c r="E94" s="1">
        <f t="shared" si="307"/>
        <v>1.0947528529285748</v>
      </c>
      <c r="G94" s="11">
        <v>0.00018353080107658999</v>
      </c>
      <c r="H94" s="1">
        <f t="shared" si="308"/>
        <v>0.00020092086807886364</v>
      </c>
      <c r="I94" s="1">
        <f t="shared" si="309"/>
        <v>0.70185512846648435</v>
      </c>
      <c r="J94" s="26">
        <v>31</v>
      </c>
    </row>
    <row r="95">
      <c r="B95">
        <v>5000</v>
      </c>
      <c r="C95" s="1">
        <f t="shared" si="305"/>
        <v>0.21779416000942176</v>
      </c>
      <c r="D95">
        <f t="shared" si="306"/>
        <v>13.067649600565305</v>
      </c>
      <c r="E95" s="1">
        <f t="shared" si="307"/>
        <v>1.3684410661607185</v>
      </c>
      <c r="G95" s="11">
        <v>0.00028950920891026303</v>
      </c>
      <c r="H95" s="1">
        <f t="shared" si="308"/>
        <v>0.0003961762905045065</v>
      </c>
      <c r="I95" s="1">
        <f t="shared" si="309"/>
        <v>0.70856692154563394</v>
      </c>
      <c r="J95" s="26">
        <v>32</v>
      </c>
    </row>
    <row r="96">
      <c r="B96">
        <v>6000</v>
      </c>
      <c r="C96" s="1">
        <f t="shared" si="305"/>
        <v>0.26135299201130613</v>
      </c>
      <c r="D96">
        <f t="shared" si="306"/>
        <v>15.681179520678368</v>
      </c>
      <c r="E96" s="1">
        <f t="shared" si="307"/>
        <v>1.6421292793928624</v>
      </c>
      <c r="G96" s="11">
        <v>0.000418539334065123</v>
      </c>
      <c r="H96" s="1">
        <f t="shared" si="308"/>
        <v>0.00068729569504592889</v>
      </c>
      <c r="I96" s="1">
        <f t="shared" si="309"/>
        <v>0.71136464737591865</v>
      </c>
      <c r="J96" s="26">
        <v>33</v>
      </c>
    </row>
    <row r="97">
      <c r="B97">
        <v>7000</v>
      </c>
      <c r="C97" s="1">
        <f t="shared" si="305"/>
        <v>0.30491182401319045</v>
      </c>
      <c r="D97">
        <f t="shared" si="306"/>
        <v>18.294709440791426</v>
      </c>
      <c r="E97" s="1">
        <f t="shared" si="307"/>
        <v>1.915817492625006</v>
      </c>
      <c r="G97" s="11">
        <v>0.00057455840040306397</v>
      </c>
      <c r="H97" s="1">
        <f t="shared" si="308"/>
        <v>0.0011007490340268322</v>
      </c>
      <c r="I97" s="1">
        <f t="shared" si="309"/>
        <v>0.71745819196696015</v>
      </c>
      <c r="J97" s="26">
        <v>34</v>
      </c>
    </row>
    <row r="98">
      <c r="B98">
        <v>8000</v>
      </c>
      <c r="C98" s="1">
        <f t="shared" si="305"/>
        <v>0.34847065601507482</v>
      </c>
      <c r="D98">
        <f t="shared" si="306"/>
        <v>20.908239360904489</v>
      </c>
      <c r="E98" s="1">
        <f t="shared" si="307"/>
        <v>2.1895057058571497</v>
      </c>
      <c r="G98" s="11">
        <v>0.00074215906683026002</v>
      </c>
      <c r="H98" s="1">
        <f t="shared" si="308"/>
        <v>0.0016249615114784721</v>
      </c>
      <c r="I98" s="1">
        <f t="shared" si="309"/>
        <v>0.70953777804215057</v>
      </c>
      <c r="J98" s="26">
        <v>35</v>
      </c>
    </row>
    <row r="99">
      <c r="B99">
        <v>9000</v>
      </c>
      <c r="C99" s="1">
        <f t="shared" si="305"/>
        <v>0.39202948801695919</v>
      </c>
      <c r="D99">
        <f t="shared" si="306"/>
        <v>23.521769281017551</v>
      </c>
      <c r="E99" s="1">
        <f t="shared" si="307"/>
        <v>2.4631939190892935</v>
      </c>
      <c r="G99" s="11">
        <v>0.00098434786743399594</v>
      </c>
      <c r="H99" s="1">
        <f t="shared" si="308"/>
        <v>0.0024246396813319328</v>
      </c>
      <c r="I99" s="1">
        <f t="shared" si="309"/>
        <v>0.74357038779640905</v>
      </c>
      <c r="J99" s="26">
        <v>36</v>
      </c>
    </row>
    <row r="100">
      <c r="B100">
        <v>10000</v>
      </c>
      <c r="C100" s="1">
        <f t="shared" si="305"/>
        <v>0.43558832001884351</v>
      </c>
      <c r="D100">
        <f t="shared" si="306"/>
        <v>26.135299201130611</v>
      </c>
      <c r="E100" s="1">
        <f t="shared" si="307"/>
        <v>2.736882132321437</v>
      </c>
      <c r="G100" s="11">
        <v>0.0012117455474103299</v>
      </c>
      <c r="H100" s="1">
        <f t="shared" si="308"/>
        <v>0.0033164047376273908</v>
      </c>
      <c r="I100" s="1">
        <f t="shared" si="309"/>
        <v>0.74142962106198596</v>
      </c>
      <c r="J100" s="26">
        <v>37</v>
      </c>
    </row>
    <row r="101">
      <c r="B101">
        <v>20000</v>
      </c>
      <c r="C101" s="1">
        <f t="shared" si="305"/>
        <v>0.87117664003768702</v>
      </c>
      <c r="D101">
        <f t="shared" si="306"/>
        <v>52.270598402261221</v>
      </c>
      <c r="E101" s="1">
        <f t="shared" si="307"/>
        <v>5.4737642646428739</v>
      </c>
      <c r="G101" s="11">
        <v>0.0045999458786555201</v>
      </c>
      <c r="H101" s="1">
        <f t="shared" si="308"/>
        <v>0.025179019369875853</v>
      </c>
      <c r="I101" s="1">
        <f t="shared" si="309"/>
        <v>0.70364115160274365</v>
      </c>
      <c r="J101" s="26">
        <v>38</v>
      </c>
    </row>
    <row r="102">
      <c r="B102">
        <v>30000</v>
      </c>
      <c r="C102" s="1">
        <f t="shared" si="305"/>
        <v>1.3067649600565305</v>
      </c>
      <c r="D102">
        <f t="shared" si="306"/>
        <v>78.405897603391836</v>
      </c>
      <c r="E102" s="1">
        <f t="shared" si="307"/>
        <v>8.2106463969643109</v>
      </c>
      <c r="G102" s="11">
        <v>0.010223212985620501</v>
      </c>
      <c r="H102" s="1">
        <f t="shared" si="308"/>
        <v>0.083939186865783721</v>
      </c>
      <c r="I102" s="1">
        <f t="shared" si="309"/>
        <v>0.69502975788968802</v>
      </c>
      <c r="J102" s="26">
        <v>39</v>
      </c>
    </row>
    <row r="103">
      <c r="B103">
        <v>40000</v>
      </c>
      <c r="C103" s="1">
        <f t="shared" si="305"/>
        <v>1.742353280075374</v>
      </c>
      <c r="D103">
        <f t="shared" si="306"/>
        <v>104.54119680452244</v>
      </c>
      <c r="E103" s="1">
        <f t="shared" si="307"/>
        <v>10.947528529285748</v>
      </c>
      <c r="G103" s="11">
        <v>0.017946241486736899</v>
      </c>
      <c r="H103" s="1">
        <f t="shared" si="308"/>
        <v>0.19646699066950368</v>
      </c>
      <c r="I103" s="1">
        <f t="shared" si="309"/>
        <v>0.68629688042978321</v>
      </c>
      <c r="J103" s="26">
        <v>40</v>
      </c>
    </row>
    <row r="104">
      <c r="B104">
        <v>50000</v>
      </c>
      <c r="C104" s="1">
        <f t="shared" si="305"/>
        <v>2.1779416000942176</v>
      </c>
      <c r="D104">
        <f t="shared" si="306"/>
        <v>130.67649600565306</v>
      </c>
      <c r="E104" s="1">
        <f t="shared" si="307"/>
        <v>13.684410661607187</v>
      </c>
      <c r="G104" s="11">
        <v>0.0284829425033509</v>
      </c>
      <c r="H104" s="1">
        <f t="shared" si="308"/>
        <v>0.38977228206679954</v>
      </c>
      <c r="I104" s="1">
        <f t="shared" si="309"/>
        <v>0.69711326151342989</v>
      </c>
      <c r="J104" s="26">
        <v>41</v>
      </c>
    </row>
    <row r="105">
      <c r="B105">
        <v>60000</v>
      </c>
      <c r="C105" s="1">
        <f t="shared" si="305"/>
        <v>2.6135299201130611</v>
      </c>
      <c r="D105">
        <f t="shared" si="306"/>
        <v>156.81179520678367</v>
      </c>
      <c r="E105" s="1">
        <f t="shared" si="307"/>
        <v>16.421292793928622</v>
      </c>
      <c r="G105" s="11">
        <v>0.041811357720936797</v>
      </c>
      <c r="H105" s="1">
        <f t="shared" si="308"/>
        <v>0.68659654724719121</v>
      </c>
      <c r="I105" s="1">
        <f t="shared" si="309"/>
        <v>0.71064101556664439</v>
      </c>
      <c r="J105" s="26">
        <v>42</v>
      </c>
    </row>
    <row r="106">
      <c r="B106">
        <v>70000</v>
      </c>
      <c r="C106" s="1">
        <f t="shared" si="305"/>
        <v>3.0491182401319046</v>
      </c>
      <c r="D106">
        <f t="shared" si="306"/>
        <v>182.94709440791428</v>
      </c>
      <c r="E106" s="1">
        <f t="shared" si="307"/>
        <v>19.158174926250059</v>
      </c>
      <c r="G106" s="11">
        <v>0.0527251273562254</v>
      </c>
      <c r="H106" s="1">
        <f t="shared" si="308"/>
        <v>1.0101172128993785</v>
      </c>
      <c r="I106" s="1">
        <f t="shared" si="309"/>
        <v>0.65838519666039252</v>
      </c>
      <c r="J106" s="26">
        <v>43</v>
      </c>
    </row>
    <row r="107">
      <c r="B107">
        <v>80000</v>
      </c>
      <c r="C107" s="1">
        <f t="shared" si="305"/>
        <v>3.4847065601507481</v>
      </c>
      <c r="D107">
        <f t="shared" si="306"/>
        <v>209.08239360904489</v>
      </c>
      <c r="E107" s="1">
        <f t="shared" si="307"/>
        <v>21.895057058571496</v>
      </c>
      <c r="G107" s="11">
        <v>0.071964081990356005</v>
      </c>
      <c r="H107" s="1">
        <f t="shared" si="308"/>
        <v>1.5756576813465621</v>
      </c>
      <c r="I107" s="1">
        <f t="shared" si="309"/>
        <v>0.68800931116238206</v>
      </c>
      <c r="J107" s="26">
        <v>44</v>
      </c>
    </row>
    <row r="108">
      <c r="B108">
        <v>90000</v>
      </c>
      <c r="C108" s="1">
        <f t="shared" si="305"/>
        <v>3.9202948801695912</v>
      </c>
      <c r="D108">
        <f t="shared" si="306"/>
        <v>235.21769281017546</v>
      </c>
      <c r="E108" s="1">
        <f t="shared" si="307"/>
        <v>24.631939190892933</v>
      </c>
      <c r="G108" s="11">
        <v>0.0892406335296623</v>
      </c>
      <c r="H108" s="1">
        <f t="shared" si="308"/>
        <v>2.1981698584594027</v>
      </c>
      <c r="I108" s="1">
        <f t="shared" si="309"/>
        <v>0.67411831402476929</v>
      </c>
      <c r="J108" s="26">
        <v>45</v>
      </c>
    </row>
    <row r="109">
      <c r="B109">
        <v>100000</v>
      </c>
      <c r="C109" s="1">
        <f t="shared" si="305"/>
        <v>4.3558832001884351</v>
      </c>
      <c r="D109">
        <f t="shared" si="306"/>
        <v>261.35299201130613</v>
      </c>
      <c r="E109" s="1">
        <f t="shared" si="307"/>
        <v>27.368821323214373</v>
      </c>
      <c r="G109" s="12"/>
      <c r="H109" s="1">
        <f t="shared" si="308"/>
        <v>0</v>
      </c>
      <c r="I109" s="1">
        <f t="shared" si="309"/>
        <v>0</v>
      </c>
      <c r="J109" s="26">
        <v>46</v>
      </c>
    </row>
    <row r="110">
      <c r="B110">
        <v>200000</v>
      </c>
      <c r="C110" s="1">
        <f t="shared" si="305"/>
        <v>8.7117664003768702</v>
      </c>
      <c r="D110">
        <f t="shared" si="306"/>
        <v>522.70598402261226</v>
      </c>
      <c r="E110" s="1">
        <f t="shared" si="307"/>
        <v>54.737642646428746</v>
      </c>
      <c r="G110" s="12"/>
      <c r="H110" s="1">
        <f t="shared" si="308"/>
        <v>0</v>
      </c>
      <c r="I110" s="1">
        <f t="shared" si="309"/>
        <v>0</v>
      </c>
      <c r="J110" s="26">
        <v>47</v>
      </c>
    </row>
    <row r="111">
      <c r="B111">
        <v>300000</v>
      </c>
      <c r="C111" s="1">
        <f t="shared" si="305"/>
        <v>13.067649600565304</v>
      </c>
      <c r="D111">
        <f t="shared" si="306"/>
        <v>784.05897603391827</v>
      </c>
      <c r="E111" s="1">
        <f t="shared" si="307"/>
        <v>82.106463969643102</v>
      </c>
      <c r="G111" s="12"/>
      <c r="H111" s="1">
        <f t="shared" si="308"/>
        <v>0</v>
      </c>
      <c r="I111" s="1">
        <f t="shared" si="309"/>
        <v>0</v>
      </c>
      <c r="J111" s="26">
        <v>48</v>
      </c>
    </row>
    <row r="112">
      <c r="B112">
        <v>400000</v>
      </c>
      <c r="C112" s="1">
        <f t="shared" si="305"/>
        <v>17.42353280075374</v>
      </c>
      <c r="D112">
        <f t="shared" si="306"/>
        <v>1045.4119680452245</v>
      </c>
      <c r="E112" s="1">
        <f t="shared" si="307"/>
        <v>109.47528529285749</v>
      </c>
      <c r="G112" s="12"/>
      <c r="H112" s="1">
        <f t="shared" si="308"/>
        <v>0</v>
      </c>
      <c r="I112" s="1">
        <f t="shared" si="309"/>
        <v>0</v>
      </c>
      <c r="J112" s="26">
        <v>49</v>
      </c>
    </row>
    <row r="113">
      <c r="B113">
        <v>500000</v>
      </c>
      <c r="C113" s="1">
        <f t="shared" si="305"/>
        <v>21.779416000942174</v>
      </c>
      <c r="D113">
        <f t="shared" si="306"/>
        <v>1306.7649600565305</v>
      </c>
      <c r="E113" s="1">
        <f t="shared" si="307"/>
        <v>136.84410661607185</v>
      </c>
      <c r="G113" s="12"/>
      <c r="H113" s="1">
        <f t="shared" si="308"/>
        <v>0</v>
      </c>
      <c r="I113" s="1">
        <f t="shared" si="309"/>
        <v>0</v>
      </c>
      <c r="J113" s="26">
        <v>50</v>
      </c>
    </row>
    <row r="114">
      <c r="B114">
        <v>600000</v>
      </c>
      <c r="C114" s="1">
        <f t="shared" si="305"/>
        <v>26.135299201130607</v>
      </c>
      <c r="D114">
        <f t="shared" si="306"/>
        <v>1568.1179520678365</v>
      </c>
      <c r="E114" s="1">
        <f t="shared" si="307"/>
        <v>164.2129279392862</v>
      </c>
      <c r="G114" s="12"/>
      <c r="H114" s="1">
        <f t="shared" si="308"/>
        <v>0</v>
      </c>
      <c r="I114" s="1">
        <f t="shared" si="309"/>
        <v>0</v>
      </c>
      <c r="J114" s="26">
        <v>51</v>
      </c>
    </row>
    <row r="115">
      <c r="B115">
        <v>700000</v>
      </c>
      <c r="C115" s="1">
        <f t="shared" si="305"/>
        <v>30.491182401319048</v>
      </c>
      <c r="D115">
        <f t="shared" si="306"/>
        <v>1829.4709440791428</v>
      </c>
      <c r="E115" s="1">
        <f t="shared" si="307"/>
        <v>191.58174926250061</v>
      </c>
      <c r="G115" s="12"/>
      <c r="H115" s="1">
        <f t="shared" si="308"/>
        <v>0</v>
      </c>
      <c r="I115" s="1">
        <f t="shared" si="309"/>
        <v>0</v>
      </c>
      <c r="J115" s="26">
        <v>52</v>
      </c>
    </row>
    <row r="116">
      <c r="B116">
        <v>800000</v>
      </c>
      <c r="C116" s="1">
        <f t="shared" si="305"/>
        <v>34.847065601507481</v>
      </c>
      <c r="D116">
        <f t="shared" si="306"/>
        <v>2090.823936090449</v>
      </c>
      <c r="E116" s="1">
        <f t="shared" si="307"/>
        <v>218.95057058571498</v>
      </c>
      <c r="G116" s="12"/>
      <c r="H116" s="1">
        <f t="shared" si="308"/>
        <v>0</v>
      </c>
      <c r="I116" s="1">
        <f t="shared" si="309"/>
        <v>0</v>
      </c>
      <c r="J116" s="26">
        <v>53</v>
      </c>
    </row>
    <row r="117">
      <c r="B117">
        <v>900000</v>
      </c>
      <c r="C117" s="1">
        <f t="shared" si="305"/>
        <v>39.202948801695911</v>
      </c>
      <c r="D117">
        <f t="shared" si="306"/>
        <v>2352.1769281017546</v>
      </c>
      <c r="E117" s="1">
        <f t="shared" si="307"/>
        <v>246.3193919089293</v>
      </c>
      <c r="G117" s="12"/>
      <c r="H117" s="1">
        <f t="shared" si="308"/>
        <v>0</v>
      </c>
      <c r="I117" s="1">
        <f t="shared" si="309"/>
        <v>0</v>
      </c>
      <c r="J117" s="26">
        <v>54</v>
      </c>
    </row>
    <row r="118">
      <c r="B118">
        <v>1000000</v>
      </c>
      <c r="C118" s="1">
        <f t="shared" si="305"/>
        <v>43.558832001884348</v>
      </c>
      <c r="D118">
        <f t="shared" si="306"/>
        <v>2613.5299201130611</v>
      </c>
      <c r="E118" s="1">
        <f t="shared" si="307"/>
        <v>273.68821323214371</v>
      </c>
      <c r="G118" s="12"/>
      <c r="H118" s="1">
        <f t="shared" si="308"/>
        <v>0</v>
      </c>
      <c r="I118" s="1">
        <f t="shared" si="309"/>
        <v>0</v>
      </c>
      <c r="J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G64" activeCellId="0" sqref="G64:G108"/>
    </sheetView>
  </sheetViews>
  <sheetFormatPr defaultRowHeight="14.25"/>
  <cols>
    <col bestFit="1" customWidth="1" min="2" max="2" width="14.109375"/>
    <col bestFit="1" customWidth="1" min="3" max="3" width="9.6640625"/>
    <col bestFit="1" customWidth="1" min="4" max="4" width="9.21875"/>
    <col bestFit="1" customWidth="1" min="8" max="8" width="11.88671875"/>
    <col bestFit="1" customWidth="1" min="10" max="10" width="9.21875"/>
    <col bestFit="1" customWidth="1" min="11" max="11" width="9.77734375"/>
    <col bestFit="1" customWidth="1" min="16" max="16" width="13.88671875"/>
    <col bestFit="1" customWidth="1" min="17" max="17" width="12"/>
    <col bestFit="1" customWidth="1" min="18" max="18" width="16.21875"/>
    <col bestFit="1" customWidth="1" min="20" max="20" width="11"/>
    <col bestFit="1" customWidth="1" min="21" max="21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0.14027999999999999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>
        <v>0.0080000000000000002</v>
      </c>
      <c r="H9" s="23" t="s">
        <v>21</v>
      </c>
      <c r="I9" s="23" t="s">
        <v>59</v>
      </c>
      <c r="J9" s="23" t="s">
        <v>60</v>
      </c>
      <c r="K9" s="23" t="s">
        <v>61</v>
      </c>
      <c r="L9" s="23" t="s">
        <v>62</v>
      </c>
      <c r="M9" s="23" t="s">
        <v>63</v>
      </c>
      <c r="O9" s="23" t="s">
        <v>42</v>
      </c>
      <c r="P9" s="23" t="s">
        <v>64</v>
      </c>
      <c r="Q9" s="23" t="s">
        <v>65</v>
      </c>
      <c r="R9" s="23" t="s">
        <v>66</v>
      </c>
      <c r="S9" s="35" t="s">
        <v>73</v>
      </c>
      <c r="T9" s="23" t="s">
        <v>68</v>
      </c>
      <c r="U9" s="23" t="s">
        <v>69</v>
      </c>
    </row>
    <row r="10">
      <c r="A10">
        <v>1</v>
      </c>
      <c r="B10">
        <v>1.04</v>
      </c>
      <c r="C10">
        <v>0.17249999999999999</v>
      </c>
      <c r="D10">
        <v>0.17899999999999999</v>
      </c>
      <c r="E10">
        <v>44.25</v>
      </c>
      <c r="F10" s="36">
        <v>0.010999999999999999</v>
      </c>
      <c r="G10" s="36">
        <v>0.012999999999999999</v>
      </c>
      <c r="H10">
        <f t="shared" ref="H10:H37" si="310">E10/60</f>
        <v>0.73750000000000004</v>
      </c>
      <c r="I10">
        <f t="shared" ref="I10:I37" si="311">2*PI()*H10</f>
        <v>4.6338491640449453</v>
      </c>
      <c r="J10">
        <f t="shared" ref="J10:J37" si="312">$C$2*C10</f>
        <v>0.015490499999999999</v>
      </c>
      <c r="K10">
        <f t="shared" ref="K10:K37" si="313">J10*I10</f>
        <v>0.071780640475638216</v>
      </c>
      <c r="L10">
        <f t="shared" ref="L10:L37" si="314">B10*C10</f>
        <v>0.1794</v>
      </c>
      <c r="M10" s="24">
        <f t="shared" ref="M10:M37" si="315">K10/D10*100</f>
        <v>40.100916466836992</v>
      </c>
      <c r="O10" s="1">
        <f t="shared" ref="O10:O37" si="316">H10*($C$3)^2*$C$4/$C$5</f>
        <v>16931.124323262291</v>
      </c>
      <c r="P10">
        <f t="shared" ref="P10:P37" si="317">D10/(H10^3*$C$3^5*$C$4)</f>
        <v>8.2451401220925273</v>
      </c>
      <c r="Q10">
        <f t="shared" ref="Q10:Q37" si="318">L10/(H10^3*$C$3^5*$C$4)</f>
        <v>8.2635650162201095</v>
      </c>
      <c r="R10">
        <f t="shared" ref="R10:R37" si="319">K10/(H10^3*$C$3^5*$C$4)</f>
        <v>3.306376752933986</v>
      </c>
      <c r="S10">
        <f t="shared" ref="S10:S37" si="320">J10*0.49665</f>
        <v>0.007693356824999999</v>
      </c>
      <c r="T10">
        <f t="shared" ref="T10:T37" si="321">K10*0.49665</f>
        <v>0.035649855092225721</v>
      </c>
      <c r="U10">
        <f t="shared" ref="U10:U37" si="322">R10*0.49665</f>
        <v>1.6421120143446641</v>
      </c>
    </row>
    <row r="11">
      <c r="A11">
        <v>1.2</v>
      </c>
      <c r="B11">
        <v>1.22</v>
      </c>
      <c r="C11">
        <v>0.19450000000000001</v>
      </c>
      <c r="D11">
        <v>0.23799999999999999</v>
      </c>
      <c r="E11">
        <v>55.599999999999994</v>
      </c>
      <c r="F11" s="36">
        <v>0.014</v>
      </c>
      <c r="G11" s="36">
        <v>0.016</v>
      </c>
      <c r="H11">
        <f t="shared" si="310"/>
        <v>0.92666666666666653</v>
      </c>
      <c r="I11">
        <f t="shared" si="311"/>
        <v>5.8224183846530826</v>
      </c>
      <c r="J11">
        <f t="shared" si="312"/>
        <v>0.017466100000000002</v>
      </c>
      <c r="K11">
        <f t="shared" si="313"/>
        <v>0.10169494174818922</v>
      </c>
      <c r="L11">
        <f t="shared" si="314"/>
        <v>0.23729</v>
      </c>
      <c r="M11" s="24">
        <f t="shared" si="315"/>
        <v>42.728967121087905</v>
      </c>
      <c r="O11" s="1">
        <f t="shared" si="316"/>
        <v>21273.909884144254</v>
      </c>
      <c r="P11">
        <f t="shared" si="317"/>
        <v>5.526337663199512</v>
      </c>
      <c r="Q11">
        <f t="shared" si="318"/>
        <v>5.5098515298345054</v>
      </c>
      <c r="R11">
        <f t="shared" si="319"/>
        <v>2.3613470031088171</v>
      </c>
      <c r="S11" s="35">
        <f t="shared" si="320"/>
        <v>0.0086745385650000006</v>
      </c>
      <c r="T11">
        <f t="shared" si="321"/>
        <v>0.050506792819238172</v>
      </c>
      <c r="U11">
        <f t="shared" si="322"/>
        <v>1.1727629890939939</v>
      </c>
    </row>
    <row r="12">
      <c r="A12">
        <v>1.3999999999999999</v>
      </c>
      <c r="B12">
        <v>1.4099999999999999</v>
      </c>
      <c r="C12">
        <v>0.23599999999999999</v>
      </c>
      <c r="D12">
        <v>0.33300000000000002</v>
      </c>
      <c r="E12">
        <v>57.450000000000003</v>
      </c>
      <c r="F12" s="36">
        <v>0.014</v>
      </c>
      <c r="G12" s="36">
        <v>0.016</v>
      </c>
      <c r="H12">
        <f t="shared" si="310"/>
        <v>0.95750000000000002</v>
      </c>
      <c r="I12">
        <f t="shared" si="311"/>
        <v>6.0161499316244536</v>
      </c>
      <c r="J12">
        <f t="shared" si="312"/>
        <v>0.021192800000000001</v>
      </c>
      <c r="K12">
        <f t="shared" si="313"/>
        <v>0.12749906227093072</v>
      </c>
      <c r="L12">
        <f t="shared" si="314"/>
        <v>0.33275999999999994</v>
      </c>
      <c r="M12" s="24">
        <f t="shared" si="315"/>
        <v>38.288006687967183</v>
      </c>
      <c r="O12" s="1">
        <f t="shared" si="316"/>
        <v>21981.764799354092</v>
      </c>
      <c r="P12">
        <f t="shared" si="317"/>
        <v>7.0090469517809266</v>
      </c>
      <c r="Q12">
        <f t="shared" si="318"/>
        <v>7.0039953864102724</v>
      </c>
      <c r="R12">
        <f t="shared" si="319"/>
        <v>2.6836243656606409</v>
      </c>
      <c r="S12" s="35">
        <f t="shared" si="320"/>
        <v>0.01052540412</v>
      </c>
      <c r="T12">
        <f t="shared" si="321"/>
        <v>0.063322409276857741</v>
      </c>
      <c r="U12">
        <f t="shared" si="322"/>
        <v>1.3328220412053573</v>
      </c>
    </row>
    <row r="13">
      <c r="A13">
        <v>1.6000000000000001</v>
      </c>
      <c r="B13">
        <v>1.6000000000000001</v>
      </c>
      <c r="C13">
        <v>0.26200000000000001</v>
      </c>
      <c r="D13">
        <v>0.42099999999999999</v>
      </c>
      <c r="E13">
        <v>74.25</v>
      </c>
      <c r="F13" s="36">
        <v>0.02</v>
      </c>
      <c r="G13" s="36">
        <v>0.021000000000000001</v>
      </c>
      <c r="H13">
        <f t="shared" si="310"/>
        <v>1.2375</v>
      </c>
      <c r="I13">
        <f t="shared" si="311"/>
        <v>7.7754418176347384</v>
      </c>
      <c r="J13">
        <f t="shared" si="312"/>
        <v>0.023527600000000003</v>
      </c>
      <c r="K13">
        <f t="shared" si="313"/>
        <v>0.18293748490858308</v>
      </c>
      <c r="L13">
        <f t="shared" si="314"/>
        <v>0.41920000000000002</v>
      </c>
      <c r="M13" s="24">
        <f t="shared" si="315"/>
        <v>43.45308430132615</v>
      </c>
      <c r="O13" s="1">
        <f t="shared" si="316"/>
        <v>28409.852678016388</v>
      </c>
      <c r="P13">
        <f t="shared" si="317"/>
        <v>4.1046634732257452</v>
      </c>
      <c r="Q13">
        <f t="shared" si="318"/>
        <v>4.0871138431739489</v>
      </c>
      <c r="R13">
        <f t="shared" si="319"/>
        <v>1.7836028793065248</v>
      </c>
      <c r="S13" s="35">
        <f t="shared" si="320"/>
        <v>0.011684982540000001</v>
      </c>
      <c r="T13">
        <f t="shared" si="321"/>
        <v>0.090855901879847781</v>
      </c>
      <c r="U13">
        <f t="shared" si="322"/>
        <v>0.88582637000758557</v>
      </c>
    </row>
    <row r="14">
      <c r="A14">
        <v>1.8</v>
      </c>
      <c r="B14">
        <v>1.8</v>
      </c>
      <c r="C14">
        <v>0.27450000000000002</v>
      </c>
      <c r="D14">
        <v>0.49349999999999999</v>
      </c>
      <c r="E14">
        <v>78.25</v>
      </c>
      <c r="F14" s="36">
        <v>0.021000000000000001</v>
      </c>
      <c r="G14" s="36">
        <v>0.023</v>
      </c>
      <c r="H14">
        <f t="shared" si="310"/>
        <v>1.3041666666666667</v>
      </c>
      <c r="I14">
        <f t="shared" si="311"/>
        <v>8.1943208381133772</v>
      </c>
      <c r="J14">
        <f t="shared" si="312"/>
        <v>0.024650100000000005</v>
      </c>
      <c r="K14">
        <f t="shared" si="313"/>
        <v>0.20199082809157859</v>
      </c>
      <c r="L14">
        <f t="shared" si="314"/>
        <v>0.49410000000000004</v>
      </c>
      <c r="M14" s="24">
        <f t="shared" si="315"/>
        <v>40.930258985122308</v>
      </c>
      <c r="O14" s="1">
        <f t="shared" si="316"/>
        <v>29940.349791983601</v>
      </c>
      <c r="P14">
        <f t="shared" si="317"/>
        <v>4.1107300061198924</v>
      </c>
      <c r="Q14">
        <f t="shared" si="318"/>
        <v>4.1157278541516495</v>
      </c>
      <c r="R14">
        <f t="shared" si="319"/>
        <v>1.6825324376840061</v>
      </c>
      <c r="S14" s="35">
        <f t="shared" si="320"/>
        <v>0.012242472165000002</v>
      </c>
      <c r="T14">
        <f t="shared" si="321"/>
        <v>0.1003187447716825</v>
      </c>
      <c r="U14">
        <f t="shared" si="322"/>
        <v>0.83562973517576156</v>
      </c>
    </row>
    <row r="15">
      <c r="A15">
        <v>2</v>
      </c>
      <c r="B15">
        <v>2</v>
      </c>
      <c r="C15">
        <v>0.3175</v>
      </c>
      <c r="D15">
        <v>0.63700000000000001</v>
      </c>
      <c r="E15">
        <v>87.599999999999994</v>
      </c>
      <c r="F15" s="36">
        <v>0.025000000000000001</v>
      </c>
      <c r="G15" s="36">
        <v>0.025999999999999999</v>
      </c>
      <c r="H15">
        <f t="shared" si="310"/>
        <v>1.46</v>
      </c>
      <c r="I15">
        <f t="shared" si="311"/>
        <v>9.1734505484821955</v>
      </c>
      <c r="J15">
        <f t="shared" si="312"/>
        <v>0.028511500000000002</v>
      </c>
      <c r="K15">
        <f t="shared" si="313"/>
        <v>0.26154883531305012</v>
      </c>
      <c r="L15">
        <f t="shared" si="314"/>
        <v>0.63500000000000001</v>
      </c>
      <c r="M15" s="24">
        <f t="shared" si="315"/>
        <v>41.059471791687621</v>
      </c>
      <c r="O15" s="1">
        <f t="shared" si="316"/>
        <v>33517.886795881954</v>
      </c>
      <c r="P15">
        <f t="shared" si="317"/>
        <v>3.781916610440323</v>
      </c>
      <c r="Q15">
        <f t="shared" si="318"/>
        <v>3.770042460956994</v>
      </c>
      <c r="R15">
        <f t="shared" si="319"/>
        <v>1.5528349838488928</v>
      </c>
      <c r="S15" s="35">
        <f t="shared" si="320"/>
        <v>0.014160236475000001</v>
      </c>
      <c r="T15">
        <f t="shared" si="321"/>
        <v>0.12989822905822634</v>
      </c>
      <c r="U15">
        <f t="shared" si="322"/>
        <v>0.77121549472855255</v>
      </c>
    </row>
    <row r="16">
      <c r="A16">
        <v>3</v>
      </c>
      <c r="B16">
        <v>3</v>
      </c>
      <c r="C16">
        <v>0.53550000000000009</v>
      </c>
      <c r="D16">
        <v>1.6065</v>
      </c>
      <c r="E16">
        <v>125.09999999999999</v>
      </c>
      <c r="F16" s="36">
        <v>0.043999999999999997</v>
      </c>
      <c r="G16" s="36">
        <v>0.045999999999999999</v>
      </c>
      <c r="H16">
        <f t="shared" si="310"/>
        <v>2.085</v>
      </c>
      <c r="I16">
        <f t="shared" si="311"/>
        <v>13.100441365469438</v>
      </c>
      <c r="J16">
        <f t="shared" si="312"/>
        <v>0.04808790000000001</v>
      </c>
      <c r="K16">
        <f t="shared" si="313"/>
        <v>0.62997271433855795</v>
      </c>
      <c r="L16">
        <f t="shared" si="314"/>
        <v>1.6065000000000003</v>
      </c>
      <c r="M16" s="24">
        <f t="shared" si="315"/>
        <v>39.213987820638529</v>
      </c>
      <c r="O16" s="1">
        <f t="shared" si="316"/>
        <v>47866.29723932458</v>
      </c>
      <c r="P16">
        <f t="shared" si="317"/>
        <v>3.2748667633774873</v>
      </c>
      <c r="Q16">
        <f t="shared" si="318"/>
        <v>3.2748667633774877</v>
      </c>
      <c r="R16">
        <f t="shared" si="319"/>
        <v>1.284205853732987</v>
      </c>
      <c r="S16" s="35">
        <f t="shared" si="320"/>
        <v>0.023882855535000004</v>
      </c>
      <c r="T16">
        <f t="shared" si="321"/>
        <v>0.31287594857624479</v>
      </c>
      <c r="U16">
        <f t="shared" si="322"/>
        <v>0.63780083725648795</v>
      </c>
    </row>
    <row r="17">
      <c r="A17">
        <v>4</v>
      </c>
      <c r="B17">
        <v>4</v>
      </c>
      <c r="C17">
        <v>0.77750000000000008</v>
      </c>
      <c r="D17">
        <v>3.1154999999999999</v>
      </c>
      <c r="E17">
        <v>157.69999999999999</v>
      </c>
      <c r="F17" s="36">
        <v>0.067000000000000004</v>
      </c>
      <c r="G17" s="36">
        <v>0.067000000000000004</v>
      </c>
      <c r="H17">
        <f t="shared" si="310"/>
        <v>2.628333333333333</v>
      </c>
      <c r="I17">
        <f t="shared" si="311"/>
        <v>16.514305382370342</v>
      </c>
      <c r="J17">
        <f t="shared" si="312"/>
        <v>0.069819500000000007</v>
      </c>
      <c r="K17">
        <f t="shared" si="313"/>
        <v>1.1530205446444062</v>
      </c>
      <c r="L17">
        <f t="shared" si="314"/>
        <v>3.1100000000000003</v>
      </c>
      <c r="M17" s="24">
        <f t="shared" si="315"/>
        <v>37.009165291105958</v>
      </c>
      <c r="O17" s="1">
        <f t="shared" si="316"/>
        <v>60339.848718157351</v>
      </c>
      <c r="P17">
        <f t="shared" si="317"/>
        <v>3.1704251932631884</v>
      </c>
      <c r="Q17">
        <f t="shared" si="318"/>
        <v>3.1648282301551971</v>
      </c>
      <c r="R17">
        <f t="shared" si="319"/>
        <v>1.1733479002056391</v>
      </c>
      <c r="S17" s="35">
        <f t="shared" si="320"/>
        <v>0.034675854674999999</v>
      </c>
      <c r="T17">
        <f t="shared" si="321"/>
        <v>0.57264765349764435</v>
      </c>
      <c r="U17">
        <f t="shared" si="322"/>
        <v>0.58274323463713062</v>
      </c>
    </row>
    <row r="18">
      <c r="A18">
        <v>5</v>
      </c>
      <c r="B18">
        <v>5</v>
      </c>
      <c r="C18">
        <v>1.04</v>
      </c>
      <c r="D18">
        <v>5.2004999999999999</v>
      </c>
      <c r="E18">
        <v>184.85000000000002</v>
      </c>
      <c r="F18" s="36">
        <v>0.087999999999999995</v>
      </c>
      <c r="G18" s="36">
        <v>0.089999999999999997</v>
      </c>
      <c r="H18">
        <f t="shared" si="310"/>
        <v>3.0808333333333335</v>
      </c>
      <c r="I18">
        <f t="shared" si="311"/>
        <v>19.357446733869111</v>
      </c>
      <c r="J18">
        <f t="shared" si="312"/>
        <v>0.093392000000000003</v>
      </c>
      <c r="K18">
        <f t="shared" si="313"/>
        <v>1.807830665369504</v>
      </c>
      <c r="L18">
        <f t="shared" si="314"/>
        <v>5.2000000000000002</v>
      </c>
      <c r="M18" s="24">
        <f t="shared" si="315"/>
        <v>34.762631773281491</v>
      </c>
      <c r="O18" s="1">
        <f t="shared" si="316"/>
        <v>70728.097879209818</v>
      </c>
      <c r="P18">
        <f t="shared" si="317"/>
        <v>3.286030353626519</v>
      </c>
      <c r="Q18">
        <f t="shared" si="318"/>
        <v>3.2857144195477166</v>
      </c>
      <c r="R18">
        <f t="shared" si="319"/>
        <v>1.1423106317894465</v>
      </c>
      <c r="S18" s="35">
        <f t="shared" si="320"/>
        <v>0.046383136800000002</v>
      </c>
      <c r="T18">
        <f t="shared" si="321"/>
        <v>0.89785909995576407</v>
      </c>
      <c r="U18">
        <f t="shared" si="322"/>
        <v>0.56732857527822855</v>
      </c>
    </row>
    <row r="19">
      <c r="A19">
        <v>6</v>
      </c>
      <c r="B19">
        <v>6</v>
      </c>
      <c r="C19">
        <v>1.2574999999999998</v>
      </c>
      <c r="D19">
        <v>7.5449999999999999</v>
      </c>
      <c r="E19">
        <v>207.09999999999999</v>
      </c>
      <c r="F19" s="36">
        <v>0.108</v>
      </c>
      <c r="G19" s="36">
        <v>0.111</v>
      </c>
      <c r="H19">
        <f t="shared" si="310"/>
        <v>3.4516666666666667</v>
      </c>
      <c r="I19">
        <f t="shared" si="311"/>
        <v>21.68746128528154</v>
      </c>
      <c r="J19">
        <f t="shared" si="312"/>
        <v>0.1129235</v>
      </c>
      <c r="K19">
        <f t="shared" si="313"/>
        <v>2.4490240344484899</v>
      </c>
      <c r="L19">
        <f t="shared" si="314"/>
        <v>7.544999999999999</v>
      </c>
      <c r="M19" s="24">
        <f t="shared" si="315"/>
        <v>32.458900390304706</v>
      </c>
      <c r="O19" s="1">
        <f t="shared" si="316"/>
        <v>79241.488075652436</v>
      </c>
      <c r="P19">
        <f t="shared" si="317"/>
        <v>3.3900318789950363</v>
      </c>
      <c r="Q19">
        <f t="shared" si="318"/>
        <v>3.3900318789950359</v>
      </c>
      <c r="R19">
        <f t="shared" si="319"/>
        <v>1.1003670708025737</v>
      </c>
      <c r="S19" s="35">
        <f t="shared" si="320"/>
        <v>0.056083456274999999</v>
      </c>
      <c r="T19">
        <f t="shared" si="321"/>
        <v>1.2163077867088425</v>
      </c>
      <c r="U19">
        <f t="shared" si="322"/>
        <v>0.54649730571409816</v>
      </c>
    </row>
    <row r="20">
      <c r="A20">
        <v>7</v>
      </c>
      <c r="B20">
        <v>7</v>
      </c>
      <c r="C20">
        <v>1.5305</v>
      </c>
      <c r="D20">
        <v>10.719999999999999</v>
      </c>
      <c r="E20">
        <v>228.40000000000001</v>
      </c>
      <c r="F20" s="36">
        <v>0.13</v>
      </c>
      <c r="G20" s="36">
        <v>0.13300000000000001</v>
      </c>
      <c r="H20">
        <f t="shared" si="310"/>
        <v>3.8066666666666666</v>
      </c>
      <c r="I20">
        <f t="shared" si="311"/>
        <v>23.917992069330293</v>
      </c>
      <c r="J20">
        <f t="shared" si="312"/>
        <v>0.1374389</v>
      </c>
      <c r="K20">
        <f t="shared" si="313"/>
        <v>3.287262520217479</v>
      </c>
      <c r="L20">
        <f t="shared" si="314"/>
        <v>10.7135</v>
      </c>
      <c r="M20" s="24">
        <f t="shared" si="315"/>
        <v>30.664762315461562</v>
      </c>
      <c r="O20" s="1">
        <f t="shared" si="316"/>
        <v>87391.385207527841</v>
      </c>
      <c r="P20">
        <f t="shared" si="317"/>
        <v>3.5908008674044698</v>
      </c>
      <c r="Q20">
        <f t="shared" si="318"/>
        <v>3.5886236094158388</v>
      </c>
      <c r="R20">
        <f t="shared" si="319"/>
        <v>1.1011105512111128</v>
      </c>
      <c r="S20" s="35">
        <f t="shared" si="320"/>
        <v>0.068259029685</v>
      </c>
      <c r="T20">
        <f t="shared" si="321"/>
        <v>1.6326189306660108</v>
      </c>
      <c r="U20">
        <f t="shared" si="322"/>
        <v>0.54686655525899919</v>
      </c>
    </row>
    <row r="21">
      <c r="A21">
        <v>8</v>
      </c>
      <c r="B21">
        <v>8</v>
      </c>
      <c r="C21">
        <v>1.78</v>
      </c>
      <c r="D21">
        <v>14.255000000000001</v>
      </c>
      <c r="E21">
        <v>248.05000000000001</v>
      </c>
      <c r="F21" s="36">
        <v>0.154</v>
      </c>
      <c r="G21" s="36">
        <v>0.155</v>
      </c>
      <c r="H21">
        <f t="shared" si="310"/>
        <v>4.1341666666666672</v>
      </c>
      <c r="I21">
        <f t="shared" si="311"/>
        <v>25.975735257431609</v>
      </c>
      <c r="J21">
        <f t="shared" si="312"/>
        <v>0.15984400000000001</v>
      </c>
      <c r="K21">
        <f t="shared" si="313"/>
        <v>4.1520654264888988</v>
      </c>
      <c r="L21">
        <f t="shared" si="314"/>
        <v>14.24</v>
      </c>
      <c r="M21" s="24">
        <f t="shared" si="315"/>
        <v>29.127081210023842</v>
      </c>
      <c r="O21" s="1">
        <f t="shared" si="316"/>
        <v>94909.952279891804</v>
      </c>
      <c r="P21">
        <f t="shared" si="317"/>
        <v>3.7276434244087167</v>
      </c>
      <c r="Q21">
        <f t="shared" si="318"/>
        <v>3.7237209655264905</v>
      </c>
      <c r="R21">
        <f t="shared" si="319"/>
        <v>1.0857537274476405</v>
      </c>
      <c r="S21" s="35">
        <f t="shared" si="320"/>
        <v>0.079386522600000009</v>
      </c>
      <c r="T21">
        <f t="shared" si="321"/>
        <v>2.0621232940657115</v>
      </c>
      <c r="U21">
        <f t="shared" si="322"/>
        <v>0.53923958873687061</v>
      </c>
    </row>
    <row r="22">
      <c r="A22">
        <v>9</v>
      </c>
      <c r="B22">
        <v>9.0199999999999996</v>
      </c>
      <c r="C22">
        <v>1.958</v>
      </c>
      <c r="D22">
        <v>17.664999999999999</v>
      </c>
      <c r="E22">
        <v>260.19999999999999</v>
      </c>
      <c r="F22" s="36">
        <v>0.17000000000000001</v>
      </c>
      <c r="G22" s="36">
        <v>0.17100000000000001</v>
      </c>
      <c r="H22">
        <f t="shared" si="310"/>
        <v>4.3366666666666669</v>
      </c>
      <c r="I22">
        <f t="shared" si="311"/>
        <v>27.248080282135472</v>
      </c>
      <c r="J22">
        <f t="shared" si="312"/>
        <v>0.1758284</v>
      </c>
      <c r="K22">
        <f t="shared" si="313"/>
        <v>4.7909863590794286</v>
      </c>
      <c r="L22">
        <f t="shared" si="314"/>
        <v>17.661159999999999</v>
      </c>
      <c r="M22" s="24">
        <f t="shared" si="315"/>
        <v>27.121349329631638</v>
      </c>
      <c r="O22" s="1">
        <f t="shared" si="316"/>
        <v>99558.837263567199</v>
      </c>
      <c r="P22">
        <f t="shared" si="317"/>
        <v>4.0019955360942205</v>
      </c>
      <c r="Q22">
        <f t="shared" si="318"/>
        <v>4.001125586314509</v>
      </c>
      <c r="R22">
        <f t="shared" si="319"/>
        <v>1.0853951895003779</v>
      </c>
      <c r="S22" s="35">
        <f t="shared" si="320"/>
        <v>0.087325174859999993</v>
      </c>
      <c r="T22">
        <f t="shared" si="321"/>
        <v>2.3794433752367983</v>
      </c>
      <c r="U22">
        <f t="shared" si="322"/>
        <v>0.53906152086536263</v>
      </c>
    </row>
    <row r="23">
      <c r="A23">
        <v>10</v>
      </c>
      <c r="B23">
        <v>9.9900000000000002</v>
      </c>
      <c r="C23">
        <v>2.2095000000000002</v>
      </c>
      <c r="D23">
        <v>22.079999999999998</v>
      </c>
      <c r="E23">
        <v>277.85000000000002</v>
      </c>
      <c r="F23" s="36">
        <v>0.192</v>
      </c>
      <c r="G23" s="36">
        <v>0.19500000000000001</v>
      </c>
      <c r="H23">
        <f t="shared" si="310"/>
        <v>4.6308333333333334</v>
      </c>
      <c r="I23">
        <f t="shared" si="311"/>
        <v>29.096383959997468</v>
      </c>
      <c r="J23">
        <f t="shared" si="312"/>
        <v>0.19841310000000004</v>
      </c>
      <c r="K23">
        <f t="shared" si="313"/>
        <v>5.7731037402933749</v>
      </c>
      <c r="L23">
        <f t="shared" si="314"/>
        <v>22.072905000000002</v>
      </c>
      <c r="M23" s="24">
        <f t="shared" si="315"/>
        <v>26.146303171618545</v>
      </c>
      <c r="O23" s="1">
        <f t="shared" si="316"/>
        <v>106312.1557789475</v>
      </c>
      <c r="P23">
        <f t="shared" si="317"/>
        <v>4.1082106157029985</v>
      </c>
      <c r="Q23">
        <f t="shared" si="318"/>
        <v>4.1068905181342306</v>
      </c>
      <c r="R23">
        <f t="shared" si="319"/>
        <v>1.0741452025103229</v>
      </c>
      <c r="S23" s="35">
        <f t="shared" si="320"/>
        <v>0.098541866115000015</v>
      </c>
      <c r="T23">
        <f t="shared" si="321"/>
        <v>2.8672119726167047</v>
      </c>
      <c r="U23">
        <f t="shared" si="322"/>
        <v>0.53347421482675184</v>
      </c>
    </row>
    <row r="24">
      <c r="A24">
        <v>11</v>
      </c>
      <c r="B24">
        <v>11.050000000000001</v>
      </c>
      <c r="C24">
        <v>2.3969999999999998</v>
      </c>
      <c r="D24">
        <v>26.5</v>
      </c>
      <c r="E24">
        <v>288.39999999999998</v>
      </c>
      <c r="F24" s="36">
        <v>0.20300000000000001</v>
      </c>
      <c r="G24" s="36">
        <v>0.20599999999999999</v>
      </c>
      <c r="H24">
        <f t="shared" si="310"/>
        <v>4.8066666666666666</v>
      </c>
      <c r="I24">
        <f t="shared" si="311"/>
        <v>30.201177376509879</v>
      </c>
      <c r="J24">
        <f t="shared" si="312"/>
        <v>0.21525059999999999</v>
      </c>
      <c r="K24">
        <f t="shared" si="313"/>
        <v>6.5008215510001772</v>
      </c>
      <c r="L24">
        <f t="shared" si="314"/>
        <v>26.48685</v>
      </c>
      <c r="M24" s="24">
        <f t="shared" si="315"/>
        <v>24.53140207924595</v>
      </c>
      <c r="O24" s="1">
        <f t="shared" si="316"/>
        <v>110348.84191703604</v>
      </c>
      <c r="P24">
        <f t="shared" si="317"/>
        <v>4.4090491542322026</v>
      </c>
      <c r="Q24">
        <f t="shared" si="318"/>
        <v>4.4068612675764234</v>
      </c>
      <c r="R24">
        <f t="shared" si="319"/>
        <v>1.0816015758962947</v>
      </c>
      <c r="S24" s="35">
        <f t="shared" si="320"/>
        <v>0.10690421048999998</v>
      </c>
      <c r="T24">
        <f t="shared" si="321"/>
        <v>3.228633023304238</v>
      </c>
      <c r="U24">
        <f t="shared" si="322"/>
        <v>0.53717742266889479</v>
      </c>
    </row>
    <row r="25">
      <c r="A25">
        <v>12</v>
      </c>
      <c r="B25">
        <v>11.99</v>
      </c>
      <c r="C25">
        <v>2.5979999999999999</v>
      </c>
      <c r="D25">
        <v>31.164999999999999</v>
      </c>
      <c r="E25">
        <v>297.85000000000002</v>
      </c>
      <c r="F25" s="36">
        <v>0.218</v>
      </c>
      <c r="G25" s="36">
        <v>0.222</v>
      </c>
      <c r="H25">
        <f t="shared" si="310"/>
        <v>4.9641666666666673</v>
      </c>
      <c r="I25">
        <f t="shared" si="311"/>
        <v>31.190779062390668</v>
      </c>
      <c r="J25">
        <f t="shared" si="312"/>
        <v>0.23330039999999999</v>
      </c>
      <c r="K25">
        <f t="shared" si="313"/>
        <v>7.276821231567367</v>
      </c>
      <c r="L25">
        <f t="shared" si="314"/>
        <v>31.150019999999998</v>
      </c>
      <c r="M25" s="24">
        <f t="shared" si="315"/>
        <v>23.349338140758437</v>
      </c>
      <c r="O25" s="1">
        <f t="shared" si="316"/>
        <v>113964.6413487836</v>
      </c>
      <c r="P25">
        <f t="shared" si="317"/>
        <v>4.7071620826118759</v>
      </c>
      <c r="Q25">
        <f t="shared" si="318"/>
        <v>4.7048995031798997</v>
      </c>
      <c r="R25">
        <f t="shared" si="319"/>
        <v>1.0990911915026138</v>
      </c>
      <c r="S25" s="35">
        <f t="shared" si="320"/>
        <v>0.11586864365999999</v>
      </c>
      <c r="T25">
        <f t="shared" si="321"/>
        <v>3.6140332646579325</v>
      </c>
      <c r="U25">
        <f t="shared" si="322"/>
        <v>0.54586364025977308</v>
      </c>
    </row>
    <row r="26">
      <c r="A26">
        <v>13</v>
      </c>
      <c r="B26">
        <v>13.01</v>
      </c>
      <c r="C26">
        <v>2.8029999999999999</v>
      </c>
      <c r="D26">
        <v>36.489999999999995</v>
      </c>
      <c r="E26">
        <v>306.60000000000002</v>
      </c>
      <c r="F26" s="36">
        <v>0.23100000000000001</v>
      </c>
      <c r="G26" s="36">
        <v>0.23499999999999999</v>
      </c>
      <c r="H26">
        <f t="shared" si="310"/>
        <v>5.1100000000000003</v>
      </c>
      <c r="I26">
        <f t="shared" si="311"/>
        <v>32.107076919687685</v>
      </c>
      <c r="J26">
        <f t="shared" si="312"/>
        <v>0.25170940000000003</v>
      </c>
      <c r="K26">
        <f t="shared" si="313"/>
        <v>8.0816530672084355</v>
      </c>
      <c r="L26">
        <f t="shared" si="314"/>
        <v>36.467030000000001</v>
      </c>
      <c r="M26" s="24">
        <f t="shared" si="315"/>
        <v>22.147583083607664</v>
      </c>
      <c r="O26" s="1">
        <f t="shared" si="316"/>
        <v>117312.60378558688</v>
      </c>
      <c r="P26">
        <f t="shared" si="317"/>
        <v>5.0529179550633136</v>
      </c>
      <c r="Q26">
        <f t="shared" si="318"/>
        <v>5.0497372062162933</v>
      </c>
      <c r="R26">
        <f t="shared" si="319"/>
        <v>1.1190992022441768</v>
      </c>
      <c r="S26" s="35">
        <f t="shared" si="320"/>
        <v>0.12501147351</v>
      </c>
      <c r="T26">
        <f t="shared" si="321"/>
        <v>4.0137529958290692</v>
      </c>
      <c r="U26">
        <f t="shared" si="322"/>
        <v>0.55580061879457043</v>
      </c>
    </row>
    <row r="27">
      <c r="A27">
        <v>14</v>
      </c>
      <c r="B27">
        <v>14.050000000000001</v>
      </c>
      <c r="C27">
        <v>2.9725000000000001</v>
      </c>
      <c r="D27">
        <v>41.780000000000001</v>
      </c>
      <c r="E27">
        <v>316.10000000000002</v>
      </c>
      <c r="F27" s="36">
        <v>0.245</v>
      </c>
      <c r="G27" s="36">
        <v>0.246</v>
      </c>
      <c r="H27">
        <f t="shared" si="310"/>
        <v>5.2683333333333335</v>
      </c>
      <c r="I27">
        <f t="shared" si="311"/>
        <v>33.101914593324452</v>
      </c>
      <c r="J27">
        <f t="shared" si="312"/>
        <v>0.26693050000000001</v>
      </c>
      <c r="K27">
        <f t="shared" si="313"/>
        <v>8.8359106133533931</v>
      </c>
      <c r="L27">
        <f t="shared" si="314"/>
        <v>41.763625000000005</v>
      </c>
      <c r="M27" s="24">
        <f t="shared" si="315"/>
        <v>21.148661113818555</v>
      </c>
      <c r="O27" s="1">
        <f t="shared" si="316"/>
        <v>120947.53443125899</v>
      </c>
      <c r="P27">
        <f t="shared" si="317"/>
        <v>5.2793418304793454</v>
      </c>
      <c r="Q27">
        <f t="shared" si="318"/>
        <v>5.2772726772367875</v>
      </c>
      <c r="R27">
        <f t="shared" si="319"/>
        <v>1.116510112768142</v>
      </c>
      <c r="S27" s="35">
        <f t="shared" si="320"/>
        <v>0.13257103282499999</v>
      </c>
      <c r="T27">
        <f t="shared" si="321"/>
        <v>4.3883550061219623</v>
      </c>
      <c r="U27">
        <f t="shared" si="322"/>
        <v>0.5545147475062977</v>
      </c>
    </row>
    <row r="28">
      <c r="A28">
        <v>15</v>
      </c>
      <c r="B28">
        <v>15</v>
      </c>
      <c r="C28">
        <v>3.0630000000000002</v>
      </c>
      <c r="D28">
        <v>45.93</v>
      </c>
      <c r="E28">
        <v>323.60000000000002</v>
      </c>
      <c r="F28" s="36">
        <v>0.254</v>
      </c>
      <c r="G28" s="36">
        <v>0.26000000000000001</v>
      </c>
      <c r="H28">
        <f t="shared" si="310"/>
        <v>5.3933333333333335</v>
      </c>
      <c r="I28">
        <f t="shared" si="311"/>
        <v>33.887312756721904</v>
      </c>
      <c r="J28">
        <f t="shared" si="312"/>
        <v>0.27505740000000001</v>
      </c>
      <c r="K28">
        <f t="shared" si="313"/>
        <v>9.3209561398507592</v>
      </c>
      <c r="L28">
        <f t="shared" si="314"/>
        <v>45.945</v>
      </c>
      <c r="M28" s="24">
        <f t="shared" si="315"/>
        <v>20.293830045396817</v>
      </c>
      <c r="O28" s="1">
        <f t="shared" si="316"/>
        <v>123817.21651994753</v>
      </c>
      <c r="P28">
        <f t="shared" si="317"/>
        <v>5.4094827643082635</v>
      </c>
      <c r="Q28">
        <f t="shared" si="318"/>
        <v>5.411249414459899</v>
      </c>
      <c r="R28">
        <f t="shared" si="319"/>
        <v>1.0977912385237527</v>
      </c>
      <c r="S28" s="35">
        <f t="shared" si="320"/>
        <v>0.13660725770999999</v>
      </c>
      <c r="T28">
        <f t="shared" si="321"/>
        <v>4.6292528668568798</v>
      </c>
      <c r="U28">
        <f t="shared" si="322"/>
        <v>0.54521801861282171</v>
      </c>
    </row>
    <row r="29">
      <c r="A29">
        <v>16</v>
      </c>
      <c r="B29">
        <v>16.02</v>
      </c>
      <c r="C29">
        <v>3.2335000000000003</v>
      </c>
      <c r="D29">
        <v>51.82</v>
      </c>
      <c r="E29">
        <v>329.64999999999998</v>
      </c>
      <c r="F29" s="36">
        <v>0.26800000000000002</v>
      </c>
      <c r="G29" s="36">
        <v>0.26700000000000002</v>
      </c>
      <c r="H29">
        <f t="shared" si="310"/>
        <v>5.4941666666666666</v>
      </c>
      <c r="I29">
        <f t="shared" si="311"/>
        <v>34.52086727519584</v>
      </c>
      <c r="J29">
        <f t="shared" si="312"/>
        <v>0.29036830000000002</v>
      </c>
      <c r="K29">
        <f t="shared" si="313"/>
        <v>10.023765545224249</v>
      </c>
      <c r="L29">
        <f t="shared" si="314"/>
        <v>51.800670000000004</v>
      </c>
      <c r="M29" s="24">
        <f t="shared" si="315"/>
        <v>19.34343023007381</v>
      </c>
      <c r="O29" s="1">
        <f t="shared" si="316"/>
        <v>126132.09340482294</v>
      </c>
      <c r="P29">
        <f t="shared" si="317"/>
        <v>5.7732850809164766</v>
      </c>
      <c r="Q29">
        <f t="shared" si="318"/>
        <v>5.7711315185734797</v>
      </c>
      <c r="R29">
        <f t="shared" si="319"/>
        <v>1.116751371610339</v>
      </c>
      <c r="S29" s="35">
        <f t="shared" si="320"/>
        <v>0.144211416195</v>
      </c>
      <c r="T29">
        <f t="shared" si="321"/>
        <v>4.9783031580356232</v>
      </c>
      <c r="U29">
        <f t="shared" si="322"/>
        <v>0.55463456871027483</v>
      </c>
    </row>
    <row r="30">
      <c r="A30">
        <v>17</v>
      </c>
      <c r="B30">
        <v>16.989999999999998</v>
      </c>
      <c r="C30">
        <v>3.3289999999999997</v>
      </c>
      <c r="D30">
        <v>56.564999999999998</v>
      </c>
      <c r="E30">
        <v>332.30000000000001</v>
      </c>
      <c r="F30" s="36">
        <v>0.27000000000000002</v>
      </c>
      <c r="G30" s="36">
        <v>0.27000000000000002</v>
      </c>
      <c r="H30">
        <f t="shared" si="310"/>
        <v>5.5383333333333331</v>
      </c>
      <c r="I30">
        <f t="shared" si="311"/>
        <v>34.798374626262941</v>
      </c>
      <c r="J30">
        <f t="shared" si="312"/>
        <v>0.29894419999999999</v>
      </c>
      <c r="K30">
        <f t="shared" si="313"/>
        <v>10.402772263948474</v>
      </c>
      <c r="L30">
        <f t="shared" si="314"/>
        <v>56.559709999999988</v>
      </c>
      <c r="M30" s="24">
        <f t="shared" si="315"/>
        <v>18.390828717313664</v>
      </c>
      <c r="O30" s="1">
        <f t="shared" si="316"/>
        <v>127146.04774282619</v>
      </c>
      <c r="P30">
        <f t="shared" si="317"/>
        <v>6.152358052264959</v>
      </c>
      <c r="Q30">
        <f t="shared" si="318"/>
        <v>6.1517826792587442</v>
      </c>
      <c r="R30">
        <f t="shared" si="319"/>
        <v>1.1314696314679036</v>
      </c>
      <c r="S30" s="35">
        <f t="shared" si="320"/>
        <v>0.14847063692999998</v>
      </c>
      <c r="T30">
        <f t="shared" si="321"/>
        <v>5.1665368448900093</v>
      </c>
      <c r="U30">
        <f t="shared" si="322"/>
        <v>0.56194439246853434</v>
      </c>
    </row>
    <row r="31">
      <c r="A31">
        <v>18</v>
      </c>
      <c r="B31">
        <v>17.994999999999997</v>
      </c>
      <c r="C31">
        <v>3.4874999999999998</v>
      </c>
      <c r="D31">
        <v>62.774999999999999</v>
      </c>
      <c r="E31">
        <v>340.29999999999995</v>
      </c>
      <c r="F31" s="36">
        <v>0.28399999999999997</v>
      </c>
      <c r="G31" s="36">
        <v>0.28599999999999998</v>
      </c>
      <c r="H31">
        <f t="shared" si="310"/>
        <v>5.671666666666666</v>
      </c>
      <c r="I31">
        <f t="shared" si="311"/>
        <v>35.636132667220217</v>
      </c>
      <c r="J31">
        <f t="shared" si="312"/>
        <v>0.3131775</v>
      </c>
      <c r="K31">
        <f t="shared" si="313"/>
        <v>11.160434938388359</v>
      </c>
      <c r="L31">
        <f t="shared" si="314"/>
        <v>62.757562499999985</v>
      </c>
      <c r="M31" s="24">
        <f t="shared" si="315"/>
        <v>17.778470630646531</v>
      </c>
      <c r="O31" s="1">
        <f t="shared" si="316"/>
        <v>130207.04197076062</v>
      </c>
      <c r="P31">
        <f t="shared" si="317"/>
        <v>6.3574903389928137</v>
      </c>
      <c r="Q31">
        <f t="shared" si="318"/>
        <v>6.3557243694542027</v>
      </c>
      <c r="R31">
        <f t="shared" si="319"/>
        <v>1.1302645527640278</v>
      </c>
      <c r="S31" s="35">
        <f t="shared" si="320"/>
        <v>0.155539605375</v>
      </c>
      <c r="T31">
        <f t="shared" si="321"/>
        <v>5.5428300121505787</v>
      </c>
      <c r="U31">
        <f t="shared" si="322"/>
        <v>0.56134589013025438</v>
      </c>
    </row>
    <row r="32">
      <c r="A32">
        <v>19</v>
      </c>
      <c r="B32">
        <v>19</v>
      </c>
      <c r="C32">
        <v>3.6020000000000003</v>
      </c>
      <c r="D32">
        <v>68.450000000000003</v>
      </c>
      <c r="E32">
        <v>342.44999999999999</v>
      </c>
      <c r="F32" s="36">
        <v>0.28599999999999998</v>
      </c>
      <c r="G32" s="36">
        <v>0.28899999999999998</v>
      </c>
      <c r="H32">
        <f t="shared" si="310"/>
        <v>5.7074999999999996</v>
      </c>
      <c r="I32">
        <f t="shared" si="311"/>
        <v>35.861280140727487</v>
      </c>
      <c r="J32">
        <f t="shared" si="312"/>
        <v>0.32345960000000007</v>
      </c>
      <c r="K32">
        <f t="shared" si="313"/>
        <v>11.59967532980766</v>
      </c>
      <c r="L32">
        <f t="shared" si="314"/>
        <v>68.438000000000002</v>
      </c>
      <c r="M32" s="24">
        <f t="shared" si="315"/>
        <v>16.94620208883515</v>
      </c>
      <c r="O32" s="1">
        <f t="shared" si="316"/>
        <v>131029.68416951799</v>
      </c>
      <c r="P32">
        <f t="shared" si="317"/>
        <v>6.8024722002374816</v>
      </c>
      <c r="Q32">
        <f t="shared" si="318"/>
        <v>6.8012796558050077</v>
      </c>
      <c r="R32">
        <f t="shared" si="319"/>
        <v>1.1527606860890744</v>
      </c>
      <c r="S32" s="35">
        <f t="shared" si="320"/>
        <v>0.16064621034000004</v>
      </c>
      <c r="T32">
        <f t="shared" si="321"/>
        <v>5.760978752548974</v>
      </c>
      <c r="U32">
        <f t="shared" si="322"/>
        <v>0.57251859474613875</v>
      </c>
    </row>
    <row r="33">
      <c r="A33">
        <v>20</v>
      </c>
      <c r="B33">
        <v>20</v>
      </c>
      <c r="C33">
        <v>3.6915</v>
      </c>
      <c r="D33">
        <v>73.830000000000013</v>
      </c>
      <c r="E33">
        <v>347.25</v>
      </c>
      <c r="F33" s="36">
        <v>0.29499999999999998</v>
      </c>
      <c r="G33" s="36">
        <v>0.29699999999999999</v>
      </c>
      <c r="H33">
        <f t="shared" si="310"/>
        <v>5.7874999999999996</v>
      </c>
      <c r="I33">
        <f t="shared" si="311"/>
        <v>36.363934965301851</v>
      </c>
      <c r="J33">
        <f t="shared" si="312"/>
        <v>0.33149670000000003</v>
      </c>
      <c r="K33">
        <f t="shared" si="313"/>
        <v>12.05452444001218</v>
      </c>
      <c r="L33">
        <f t="shared" si="314"/>
        <v>73.829999999999998</v>
      </c>
      <c r="M33" s="24">
        <f t="shared" si="315"/>
        <v>16.327406799420533</v>
      </c>
      <c r="O33" s="1">
        <f t="shared" si="316"/>
        <v>132866.28070627866</v>
      </c>
      <c r="P33">
        <f t="shared" si="317"/>
        <v>7.037054912385341</v>
      </c>
      <c r="Q33">
        <f t="shared" si="318"/>
        <v>7.0370549123853392</v>
      </c>
      <c r="R33">
        <f t="shared" si="319"/>
        <v>1.1489685822437607</v>
      </c>
      <c r="S33" s="35">
        <f t="shared" si="320"/>
        <v>0.16463783605500001</v>
      </c>
      <c r="T33">
        <f t="shared" si="321"/>
        <v>5.9868795631320495</v>
      </c>
      <c r="U33">
        <f t="shared" si="322"/>
        <v>0.57063524637136376</v>
      </c>
    </row>
    <row r="34">
      <c r="A34">
        <v>21</v>
      </c>
      <c r="H34">
        <f t="shared" si="310"/>
        <v>0</v>
      </c>
      <c r="I34">
        <f t="shared" si="311"/>
        <v>0</v>
      </c>
      <c r="J34">
        <f t="shared" si="312"/>
        <v>0</v>
      </c>
      <c r="K34">
        <f t="shared" si="313"/>
        <v>0</v>
      </c>
      <c r="L34">
        <f t="shared" si="314"/>
        <v>0</v>
      </c>
      <c r="M34" s="24" t="e">
        <f t="shared" si="315"/>
        <v>#DIV/0!</v>
      </c>
      <c r="O34" s="1">
        <f t="shared" si="316"/>
        <v>0</v>
      </c>
      <c r="P34" t="e">
        <f t="shared" si="317"/>
        <v>#DIV/0!</v>
      </c>
      <c r="Q34" t="e">
        <f t="shared" si="318"/>
        <v>#DIV/0!</v>
      </c>
      <c r="R34" t="e">
        <f t="shared" si="319"/>
        <v>#DIV/0!</v>
      </c>
      <c r="S34" s="35">
        <f t="shared" si="320"/>
        <v>0</v>
      </c>
      <c r="T34">
        <f t="shared" si="321"/>
        <v>0</v>
      </c>
      <c r="U34" t="e">
        <f t="shared" si="322"/>
        <v>#DIV/0!</v>
      </c>
    </row>
    <row r="35">
      <c r="A35">
        <v>22</v>
      </c>
      <c r="H35">
        <f t="shared" si="310"/>
        <v>0</v>
      </c>
      <c r="I35">
        <f t="shared" si="311"/>
        <v>0</v>
      </c>
      <c r="J35">
        <f t="shared" si="312"/>
        <v>0</v>
      </c>
      <c r="K35">
        <f t="shared" si="313"/>
        <v>0</v>
      </c>
      <c r="L35">
        <f t="shared" si="314"/>
        <v>0</v>
      </c>
      <c r="M35" s="24" t="e">
        <f t="shared" si="315"/>
        <v>#DIV/0!</v>
      </c>
      <c r="O35" s="1">
        <f t="shared" si="316"/>
        <v>0</v>
      </c>
      <c r="P35" t="e">
        <f t="shared" si="317"/>
        <v>#DIV/0!</v>
      </c>
      <c r="Q35" t="e">
        <f t="shared" si="318"/>
        <v>#DIV/0!</v>
      </c>
      <c r="R35" t="e">
        <f t="shared" si="319"/>
        <v>#DIV/0!</v>
      </c>
      <c r="S35" s="35">
        <f t="shared" si="320"/>
        <v>0</v>
      </c>
      <c r="T35">
        <f t="shared" si="321"/>
        <v>0</v>
      </c>
      <c r="U35" t="e">
        <f t="shared" si="322"/>
        <v>#DIV/0!</v>
      </c>
    </row>
    <row r="36">
      <c r="A36">
        <v>23</v>
      </c>
      <c r="H36">
        <f t="shared" si="310"/>
        <v>0</v>
      </c>
      <c r="I36">
        <f t="shared" si="311"/>
        <v>0</v>
      </c>
      <c r="J36">
        <f t="shared" si="312"/>
        <v>0</v>
      </c>
      <c r="K36">
        <f t="shared" si="313"/>
        <v>0</v>
      </c>
      <c r="L36">
        <f t="shared" si="314"/>
        <v>0</v>
      </c>
      <c r="M36" s="24" t="e">
        <f t="shared" si="315"/>
        <v>#DIV/0!</v>
      </c>
      <c r="O36" s="1">
        <f t="shared" si="316"/>
        <v>0</v>
      </c>
      <c r="P36" t="e">
        <f t="shared" si="317"/>
        <v>#DIV/0!</v>
      </c>
      <c r="Q36" t="e">
        <f t="shared" si="318"/>
        <v>#DIV/0!</v>
      </c>
      <c r="R36" t="e">
        <f t="shared" si="319"/>
        <v>#DIV/0!</v>
      </c>
      <c r="S36" s="35">
        <f t="shared" si="320"/>
        <v>0</v>
      </c>
      <c r="T36">
        <f t="shared" si="321"/>
        <v>0</v>
      </c>
      <c r="U36" t="e">
        <f t="shared" si="322"/>
        <v>#DIV/0!</v>
      </c>
    </row>
    <row r="37">
      <c r="A37">
        <v>24</v>
      </c>
      <c r="H37">
        <f t="shared" si="310"/>
        <v>0</v>
      </c>
      <c r="I37">
        <f t="shared" si="311"/>
        <v>0</v>
      </c>
      <c r="J37">
        <f t="shared" si="312"/>
        <v>0</v>
      </c>
      <c r="K37">
        <f t="shared" si="313"/>
        <v>0</v>
      </c>
      <c r="L37">
        <f t="shared" si="314"/>
        <v>0</v>
      </c>
      <c r="M37" s="24" t="e">
        <f t="shared" si="315"/>
        <v>#DIV/0!</v>
      </c>
      <c r="O37" s="1">
        <f t="shared" si="316"/>
        <v>0</v>
      </c>
      <c r="P37" t="e">
        <f t="shared" si="317"/>
        <v>#DIV/0!</v>
      </c>
      <c r="Q37" t="e">
        <f t="shared" si="318"/>
        <v>#DIV/0!</v>
      </c>
      <c r="R37" t="e">
        <f t="shared" si="319"/>
        <v>#DIV/0!</v>
      </c>
      <c r="S37" s="35">
        <f t="shared" si="320"/>
        <v>0</v>
      </c>
      <c r="T37">
        <f t="shared" si="321"/>
        <v>0</v>
      </c>
      <c r="U37" t="e">
        <f t="shared" si="322"/>
        <v>#DIV/0!</v>
      </c>
    </row>
    <row r="38">
      <c r="M38" s="24"/>
      <c r="O38" s="1"/>
    </row>
    <row r="62" s="21" customFormat="1">
      <c r="B62" s="22" t="s">
        <v>67</v>
      </c>
    </row>
    <row r="63">
      <c r="B63" s="23" t="s">
        <v>42</v>
      </c>
      <c r="C63" s="23" t="s">
        <v>21</v>
      </c>
      <c r="D63" s="23" t="s">
        <v>17</v>
      </c>
      <c r="E63" s="23" t="s">
        <v>59</v>
      </c>
      <c r="H63" s="25" t="s">
        <v>60</v>
      </c>
      <c r="I63" s="25" t="s">
        <v>23</v>
      </c>
      <c r="J63" s="25" t="s">
        <v>25</v>
      </c>
      <c r="K63" s="26" t="s">
        <v>70</v>
      </c>
      <c r="L63" s="26"/>
    </row>
    <row r="64">
      <c r="B64">
        <v>1</v>
      </c>
      <c r="C64" s="1">
        <f t="shared" ref="C64:C118" si="323">$C$5*B64/($C$3^2*$C$4)</f>
        <v>4.3558832001884351e-05</v>
      </c>
      <c r="D64">
        <f t="shared" ref="D64:D118" si="324">C64*60</f>
        <v>0.0026135299201130611</v>
      </c>
      <c r="E64" s="1">
        <f t="shared" ref="E64:E118" si="325">2*PI()*C64</f>
        <v>0.00027368821323214371</v>
      </c>
      <c r="H64" s="11">
        <v>1.5896037595930599e-05</v>
      </c>
      <c r="I64" s="28">
        <f t="shared" ref="I64:I99" si="326">H64*E64</f>
        <v>4.3505581271012271e-09</v>
      </c>
      <c r="J64" s="28">
        <f t="shared" ref="J64:J99" si="327">I64/(C64^3*$C$3^5*$C$4)</f>
        <v>972629.37390822696</v>
      </c>
      <c r="K64" s="26">
        <v>1</v>
      </c>
      <c r="L64" s="26"/>
    </row>
    <row r="65">
      <c r="B65">
        <v>2</v>
      </c>
      <c r="C65" s="1">
        <f t="shared" si="323"/>
        <v>8.7117664003768703e-05</v>
      </c>
      <c r="D65">
        <f t="shared" si="324"/>
        <v>0.0052270598402261222</v>
      </c>
      <c r="E65" s="1">
        <f t="shared" si="325"/>
        <v>0.00054737642646428741</v>
      </c>
      <c r="H65" s="11">
        <v>1.5958699481683701e-05</v>
      </c>
      <c r="I65" s="28">
        <f t="shared" si="326"/>
        <v>8.7354158933015e-09</v>
      </c>
      <c r="J65" s="28">
        <f t="shared" si="327"/>
        <v>244115.86522092123</v>
      </c>
      <c r="K65" s="26">
        <v>2</v>
      </c>
      <c r="L65" s="26"/>
    </row>
    <row r="66">
      <c r="B66">
        <v>3</v>
      </c>
      <c r="C66" s="1">
        <f t="shared" si="323"/>
        <v>0.00013067649600565303</v>
      </c>
      <c r="D66">
        <f t="shared" si="324"/>
        <v>0.0078405897603391825</v>
      </c>
      <c r="E66" s="1">
        <f t="shared" si="325"/>
        <v>0.00082106463969643106</v>
      </c>
      <c r="H66" s="11">
        <v>1.60201937062574e-05</v>
      </c>
      <c r="I66" s="28">
        <f t="shared" si="326"/>
        <v>1.3153614573295264e-08</v>
      </c>
      <c r="J66" s="28">
        <f t="shared" si="327"/>
        <v>108914.01136479578</v>
      </c>
      <c r="K66" s="26">
        <v>3</v>
      </c>
      <c r="L66" s="26"/>
    </row>
    <row r="67">
      <c r="B67">
        <v>4</v>
      </c>
      <c r="C67" s="1">
        <f t="shared" si="323"/>
        <v>0.00017423532800753741</v>
      </c>
      <c r="D67">
        <f t="shared" si="324"/>
        <v>0.010454119680452244</v>
      </c>
      <c r="E67" s="1">
        <f t="shared" si="325"/>
        <v>0.0010947528529285748</v>
      </c>
      <c r="H67" s="11">
        <v>1.60786643684087e-05</v>
      </c>
      <c r="I67" s="28">
        <f t="shared" si="326"/>
        <v>1.7602163688596447e-08</v>
      </c>
      <c r="J67" s="28">
        <f t="shared" si="327"/>
        <v>61487.733828119861</v>
      </c>
      <c r="K67" s="26">
        <v>4</v>
      </c>
      <c r="L67" s="26"/>
    </row>
    <row r="68">
      <c r="B68">
        <v>5</v>
      </c>
      <c r="C68" s="1">
        <f t="shared" si="323"/>
        <v>0.00021779416000942175</v>
      </c>
      <c r="D68">
        <f t="shared" si="324"/>
        <v>0.013067649600565305</v>
      </c>
      <c r="E68" s="1">
        <f t="shared" si="325"/>
        <v>0.0013684410661607186</v>
      </c>
      <c r="H68" s="11">
        <v>1.6125066996173101e-05</v>
      </c>
      <c r="I68" s="28">
        <f t="shared" si="326"/>
        <v>2.2066203872156132e-08</v>
      </c>
      <c r="J68" s="28">
        <f t="shared" si="327"/>
        <v>39465.718980763108</v>
      </c>
      <c r="K68" s="26">
        <v>5</v>
      </c>
      <c r="L68" s="26"/>
    </row>
    <row r="69">
      <c r="B69">
        <v>6</v>
      </c>
      <c r="C69" s="1">
        <f t="shared" si="323"/>
        <v>0.00026135299201130607</v>
      </c>
      <c r="D69">
        <f t="shared" si="324"/>
        <v>0.015681179520678365</v>
      </c>
      <c r="E69" s="1">
        <f t="shared" si="325"/>
        <v>0.0016421292793928621</v>
      </c>
      <c r="H69" s="11">
        <v>1.6172363211095799e-05</v>
      </c>
      <c r="I69" s="28">
        <f t="shared" si="326"/>
        <v>2.655711114591638e-08</v>
      </c>
      <c r="J69" s="28">
        <f t="shared" si="327"/>
        <v>27487.135656182814</v>
      </c>
      <c r="K69" s="26">
        <v>6</v>
      </c>
      <c r="L69" s="26"/>
    </row>
    <row r="70">
      <c r="B70">
        <v>7</v>
      </c>
      <c r="C70" s="1">
        <f t="shared" si="323"/>
        <v>0.00030491182401319047</v>
      </c>
      <c r="D70">
        <f t="shared" si="324"/>
        <v>0.018294709440791427</v>
      </c>
      <c r="E70" s="1">
        <f t="shared" si="325"/>
        <v>0.0019158174926250061</v>
      </c>
      <c r="H70" s="11">
        <v>1.6218992284654698e-05</v>
      </c>
      <c r="I70" s="28">
        <f t="shared" si="326"/>
        <v>3.1072629131691482e-08</v>
      </c>
      <c r="J70" s="28">
        <f t="shared" si="327"/>
        <v>20252.856579785865</v>
      </c>
      <c r="K70" s="26">
        <v>7</v>
      </c>
      <c r="L70" s="26"/>
    </row>
    <row r="71">
      <c r="B71">
        <v>8</v>
      </c>
      <c r="C71" s="1">
        <f t="shared" si="323"/>
        <v>0.00034847065601507481</v>
      </c>
      <c r="D71">
        <f t="shared" si="324"/>
        <v>0.020908239360904489</v>
      </c>
      <c r="E71" s="1">
        <f t="shared" si="325"/>
        <v>0.0021895057058571496</v>
      </c>
      <c r="H71" s="11">
        <v>1.6265959303812999e-05</v>
      </c>
      <c r="I71" s="28">
        <f t="shared" si="326"/>
        <v>3.5614410706938749e-08</v>
      </c>
      <c r="J71" s="28">
        <f t="shared" si="327"/>
        <v>15550.995922537386</v>
      </c>
      <c r="K71" s="26">
        <v>8</v>
      </c>
      <c r="L71" s="26"/>
    </row>
    <row r="72">
      <c r="B72">
        <v>9</v>
      </c>
      <c r="C72" s="1">
        <f t="shared" si="323"/>
        <v>0.00039202948801695916</v>
      </c>
      <c r="D72">
        <f t="shared" si="324"/>
        <v>0.023521769281017551</v>
      </c>
      <c r="E72" s="1">
        <f t="shared" si="325"/>
        <v>0.0024631939190892936</v>
      </c>
      <c r="H72" s="11">
        <v>1.6308757343220401e-05</v>
      </c>
      <c r="I72" s="28">
        <f t="shared" si="326"/>
        <v>4.0171631915723358e-08</v>
      </c>
      <c r="J72" s="28">
        <f t="shared" si="327"/>
        <v>12319.536033321137</v>
      </c>
      <c r="K72" s="26">
        <v>9</v>
      </c>
      <c r="L72" s="26"/>
    </row>
    <row r="73">
      <c r="B73">
        <v>10</v>
      </c>
      <c r="C73" s="1">
        <f t="shared" si="323"/>
        <v>0.0004355883200188435</v>
      </c>
      <c r="D73">
        <f t="shared" si="324"/>
        <v>0.026135299201130609</v>
      </c>
      <c r="E73" s="1">
        <f t="shared" si="325"/>
        <v>0.0027368821323214372</v>
      </c>
      <c r="H73" s="11">
        <v>1.6344180070443001e-05</v>
      </c>
      <c r="I73" s="28">
        <f t="shared" si="326"/>
        <v>4.4732094402239578e-08</v>
      </c>
      <c r="J73" s="28">
        <f t="shared" si="327"/>
        <v>10000.498258149502</v>
      </c>
      <c r="K73" s="26">
        <v>10</v>
      </c>
      <c r="L73" s="26"/>
    </row>
    <row r="74">
      <c r="B74">
        <v>20</v>
      </c>
      <c r="C74" s="1">
        <f t="shared" si="323"/>
        <v>0.000871176640037687</v>
      </c>
      <c r="D74">
        <f t="shared" si="324"/>
        <v>0.052270598402261219</v>
      </c>
      <c r="E74" s="1">
        <f t="shared" si="325"/>
        <v>0.0054737642646428743</v>
      </c>
      <c r="H74" s="11">
        <v>1.66452616475485e-05</v>
      </c>
      <c r="I74" s="28">
        <f t="shared" si="326"/>
        <v>9.1112238381981557e-08</v>
      </c>
      <c r="J74" s="28">
        <f t="shared" si="327"/>
        <v>2546.1801906750475</v>
      </c>
      <c r="K74" s="26">
        <v>11</v>
      </c>
      <c r="L74" s="26"/>
    </row>
    <row r="75">
      <c r="B75">
        <v>30</v>
      </c>
      <c r="C75" s="1">
        <f t="shared" si="323"/>
        <v>0.0013067649600565303</v>
      </c>
      <c r="D75">
        <f t="shared" si="324"/>
        <v>0.078405897603391825</v>
      </c>
      <c r="E75" s="1">
        <f t="shared" si="325"/>
        <v>0.0082106463969643106</v>
      </c>
      <c r="H75" s="11">
        <v>1.6797892367371801e-05</v>
      </c>
      <c r="I75" s="28">
        <f t="shared" si="326"/>
        <v>1.3792155444275556e-07</v>
      </c>
      <c r="J75" s="28">
        <f t="shared" si="327"/>
        <v>1142.0123088086918</v>
      </c>
      <c r="K75" s="26">
        <v>12</v>
      </c>
      <c r="L75" s="26"/>
    </row>
    <row r="76">
      <c r="B76">
        <v>40</v>
      </c>
      <c r="C76" s="1">
        <f t="shared" si="323"/>
        <v>0.001742353280075374</v>
      </c>
      <c r="D76">
        <f t="shared" si="324"/>
        <v>0.10454119680452244</v>
      </c>
      <c r="E76" s="1">
        <f t="shared" si="325"/>
        <v>0.010947528529285749</v>
      </c>
      <c r="H76" s="11">
        <v>1.6818616874321902e-05</v>
      </c>
      <c r="I76" s="28">
        <f t="shared" si="326"/>
        <v>1.8412228805476573e-07</v>
      </c>
      <c r="J76" s="28">
        <f t="shared" si="327"/>
        <v>643.1744665043833</v>
      </c>
      <c r="K76" s="26">
        <v>13</v>
      </c>
      <c r="L76" s="26"/>
    </row>
    <row r="77">
      <c r="B77">
        <v>50</v>
      </c>
      <c r="C77" s="1">
        <f t="shared" si="323"/>
        <v>0.0021779416000942175</v>
      </c>
      <c r="D77">
        <f t="shared" si="324"/>
        <v>0.13067649600565304</v>
      </c>
      <c r="E77" s="1">
        <f t="shared" si="325"/>
        <v>0.013684410661607185</v>
      </c>
      <c r="H77" s="11">
        <v>1.6685772975293999e-05</v>
      </c>
      <c r="I77" s="28">
        <f t="shared" si="326"/>
        <v>2.2833496960027023e-07</v>
      </c>
      <c r="J77" s="28">
        <f t="shared" si="327"/>
        <v>408.38033564514643</v>
      </c>
      <c r="K77" s="26">
        <v>14</v>
      </c>
      <c r="L77" s="26"/>
    </row>
    <row r="78">
      <c r="B78">
        <v>60</v>
      </c>
      <c r="C78" s="1">
        <f t="shared" si="323"/>
        <v>0.0026135299201130607</v>
      </c>
      <c r="D78">
        <f t="shared" si="324"/>
        <v>0.15681179520678365</v>
      </c>
      <c r="E78" s="1">
        <f t="shared" si="325"/>
        <v>0.016421292793928621</v>
      </c>
      <c r="H78" s="11">
        <v>1.6418783934298401e-05</v>
      </c>
      <c r="I78" s="28">
        <f t="shared" si="326"/>
        <v>2.6961765830536536e-07</v>
      </c>
      <c r="J78" s="28">
        <f t="shared" si="327"/>
        <v>279.05961263717865</v>
      </c>
      <c r="K78" s="26">
        <v>15</v>
      </c>
      <c r="L78" s="26"/>
    </row>
    <row r="79">
      <c r="B79">
        <v>70</v>
      </c>
      <c r="C79" s="1">
        <f t="shared" si="323"/>
        <v>0.0030491182401319048</v>
      </c>
      <c r="D79">
        <f t="shared" si="324"/>
        <v>0.18294709440791429</v>
      </c>
      <c r="E79" s="1">
        <f t="shared" si="325"/>
        <v>0.019158174926250063</v>
      </c>
      <c r="H79" s="11">
        <v>1.6023312806251e-05</v>
      </c>
      <c r="I79" s="28">
        <f t="shared" si="326"/>
        <v>3.0697742964017946e-07</v>
      </c>
      <c r="J79" s="28">
        <f t="shared" si="327"/>
        <v>200.08509191109508</v>
      </c>
      <c r="K79" s="26">
        <v>16</v>
      </c>
      <c r="L79" s="26"/>
    </row>
    <row r="80">
      <c r="B80">
        <v>80</v>
      </c>
      <c r="C80" s="1">
        <f t="shared" si="323"/>
        <v>0.003484706560150748</v>
      </c>
      <c r="D80">
        <f t="shared" si="324"/>
        <v>0.20908239360904488</v>
      </c>
      <c r="E80" s="1">
        <f t="shared" si="325"/>
        <v>0.021895057058571497</v>
      </c>
      <c r="H80" s="11">
        <v>1.5521008940316399e-05</v>
      </c>
      <c r="I80" s="28">
        <f t="shared" si="326"/>
        <v>3.3983337635482587e-07</v>
      </c>
      <c r="J80" s="28">
        <f t="shared" si="327"/>
        <v>148.38789538096677</v>
      </c>
      <c r="K80" s="26">
        <v>17</v>
      </c>
      <c r="L80" s="26"/>
    </row>
    <row r="81">
      <c r="B81">
        <v>90</v>
      </c>
      <c r="C81" s="1">
        <f t="shared" si="323"/>
        <v>0.0039202948801695912</v>
      </c>
      <c r="D81">
        <f t="shared" si="324"/>
        <v>0.23521769281017546</v>
      </c>
      <c r="E81" s="1">
        <f t="shared" si="325"/>
        <v>0.024631939190892932</v>
      </c>
      <c r="H81" s="11">
        <v>1.49114607212461e-05</v>
      </c>
      <c r="I81" s="28">
        <f t="shared" si="326"/>
        <v>3.6729819373312239e-07</v>
      </c>
      <c r="J81" s="28">
        <f t="shared" si="327"/>
        <v>112.64026669770135</v>
      </c>
      <c r="K81" s="26">
        <v>18</v>
      </c>
      <c r="L81" s="26"/>
    </row>
    <row r="82">
      <c r="B82">
        <v>100</v>
      </c>
      <c r="C82" s="1">
        <f t="shared" si="323"/>
        <v>0.0043558832001884349</v>
      </c>
      <c r="D82">
        <f t="shared" si="324"/>
        <v>0.26135299201130607</v>
      </c>
      <c r="E82" s="1">
        <f t="shared" si="325"/>
        <v>0.02736882132321437</v>
      </c>
      <c r="H82" s="11">
        <v>1.4214138662867401e-05</v>
      </c>
      <c r="I82" s="28">
        <f t="shared" si="326"/>
        <v>3.8902422132741109e-07</v>
      </c>
      <c r="J82" s="28">
        <f t="shared" si="327"/>
        <v>86.971918032256511</v>
      </c>
      <c r="K82" s="26">
        <v>19</v>
      </c>
      <c r="L82" s="26"/>
    </row>
    <row r="83">
      <c r="B83">
        <v>200</v>
      </c>
      <c r="C83" s="1">
        <f t="shared" si="323"/>
        <v>0.0087117664003768698</v>
      </c>
      <c r="D83">
        <f t="shared" si="324"/>
        <v>0.52270598402261215</v>
      </c>
      <c r="E83" s="1">
        <f t="shared" si="325"/>
        <v>0.05473764264642874</v>
      </c>
      <c r="H83" s="11">
        <v>5.1655349393385198e-06</v>
      </c>
      <c r="I83" s="28">
        <f t="shared" si="326"/>
        <v>2.8274920558715386e-07</v>
      </c>
      <c r="J83" s="28">
        <f t="shared" si="327"/>
        <v>7.9015776473063992</v>
      </c>
      <c r="K83" s="26">
        <v>20</v>
      </c>
      <c r="L83" s="26"/>
    </row>
    <row r="84">
      <c r="B84">
        <v>300</v>
      </c>
      <c r="C84" s="1">
        <f t="shared" si="323"/>
        <v>0.013067649600565306</v>
      </c>
      <c r="D84">
        <f t="shared" si="324"/>
        <v>0.78405897603391839</v>
      </c>
      <c r="E84" s="1">
        <f t="shared" si="325"/>
        <v>0.08210646396964312</v>
      </c>
      <c r="H84" s="11">
        <v>1.5996783077115499e-06</v>
      </c>
      <c r="I84" s="28">
        <f t="shared" si="326"/>
        <v>1.3134392933513806e-07</v>
      </c>
      <c r="J84" s="28">
        <f t="shared" si="327"/>
        <v>1.0875485314391715</v>
      </c>
      <c r="K84" s="26">
        <v>21</v>
      </c>
      <c r="L84" s="26"/>
    </row>
    <row r="85">
      <c r="B85">
        <v>400</v>
      </c>
      <c r="C85" s="1">
        <f t="shared" si="323"/>
        <v>0.01742353280075374</v>
      </c>
      <c r="D85">
        <f t="shared" si="324"/>
        <v>1.0454119680452243</v>
      </c>
      <c r="E85" s="1">
        <f t="shared" si="325"/>
        <v>0.10947528529285748</v>
      </c>
      <c r="H85" s="11">
        <v>4.9770595030686396e-06</v>
      </c>
      <c r="I85" s="28">
        <f t="shared" si="326"/>
        <v>5.4486500901796682e-07</v>
      </c>
      <c r="J85" s="28">
        <f t="shared" si="327"/>
        <v>1.9033179806444736</v>
      </c>
      <c r="K85" s="26">
        <v>22</v>
      </c>
      <c r="L85" s="26"/>
    </row>
    <row r="86">
      <c r="B86">
        <v>500</v>
      </c>
      <c r="C86" s="1">
        <f t="shared" si="323"/>
        <v>0.021779416000942176</v>
      </c>
      <c r="D86">
        <f t="shared" si="324"/>
        <v>1.3067649600565305</v>
      </c>
      <c r="E86" s="1">
        <f t="shared" si="325"/>
        <v>0.13684410661607185</v>
      </c>
      <c r="H86" s="11">
        <v>7.59113460085374e-06</v>
      </c>
      <c r="I86" s="28">
        <f t="shared" si="326"/>
        <v>1.0388020326561813e-06</v>
      </c>
      <c r="J86" s="28">
        <f t="shared" si="327"/>
        <v>1.8579121871155102</v>
      </c>
      <c r="K86" s="26">
        <v>23</v>
      </c>
      <c r="L86" s="26"/>
    </row>
    <row r="87">
      <c r="B87">
        <v>600</v>
      </c>
      <c r="C87" s="1">
        <f t="shared" si="323"/>
        <v>0.026135299201130613</v>
      </c>
      <c r="D87">
        <f t="shared" si="324"/>
        <v>1.5681179520678368</v>
      </c>
      <c r="E87" s="1">
        <f t="shared" si="325"/>
        <v>0.16421292793928624</v>
      </c>
      <c r="H87" s="11">
        <v>6.7441991779834498e-06</v>
      </c>
      <c r="I87" s="28">
        <f t="shared" si="326"/>
        <v>1.1074846936223897e-06</v>
      </c>
      <c r="J87" s="28">
        <f t="shared" si="327"/>
        <v>1.1462685773119412</v>
      </c>
      <c r="K87" s="26">
        <v>24</v>
      </c>
      <c r="L87" s="26"/>
    </row>
    <row r="88">
      <c r="B88">
        <v>700</v>
      </c>
      <c r="C88" s="1">
        <f t="shared" si="323"/>
        <v>0.030491182401319043</v>
      </c>
      <c r="D88">
        <f t="shared" si="324"/>
        <v>1.8294709440791426</v>
      </c>
      <c r="E88" s="1">
        <f t="shared" si="325"/>
        <v>0.19158174926250057</v>
      </c>
      <c r="H88" s="11">
        <v>7.2882704160678096e-06</v>
      </c>
      <c r="I88" s="28">
        <f t="shared" si="326"/>
        <v>1.3962995954084039e-06</v>
      </c>
      <c r="J88" s="28">
        <f t="shared" si="327"/>
        <v>0.91009535525196927</v>
      </c>
      <c r="K88" s="26">
        <v>25</v>
      </c>
      <c r="L88" s="26"/>
    </row>
    <row r="89">
      <c r="B89">
        <v>800</v>
      </c>
      <c r="C89" s="1">
        <f t="shared" si="323"/>
        <v>0.034847065601507479</v>
      </c>
      <c r="D89">
        <f t="shared" si="324"/>
        <v>2.0908239360904486</v>
      </c>
      <c r="E89" s="1">
        <f t="shared" si="325"/>
        <v>0.21895057058571496</v>
      </c>
      <c r="H89" s="11">
        <v>1.02634904974517e-05</v>
      </c>
      <c r="I89" s="28">
        <f t="shared" si="326"/>
        <v>2.2471971006181129e-06</v>
      </c>
      <c r="J89" s="28">
        <f t="shared" si="327"/>
        <v>0.98123631011088308</v>
      </c>
      <c r="K89" s="26">
        <v>26</v>
      </c>
      <c r="L89" s="26"/>
    </row>
    <row r="90">
      <c r="B90">
        <v>900</v>
      </c>
      <c r="C90" s="1">
        <f t="shared" si="323"/>
        <v>0.039202948801695912</v>
      </c>
      <c r="D90">
        <f t="shared" si="324"/>
        <v>2.3521769281017546</v>
      </c>
      <c r="E90" s="1">
        <f t="shared" si="325"/>
        <v>0.24631939190892932</v>
      </c>
      <c r="H90" s="11">
        <v>1.2613256847196401e-05</v>
      </c>
      <c r="I90" s="28">
        <f t="shared" si="326"/>
        <v>3.1068897565925563e-06</v>
      </c>
      <c r="J90" s="28">
        <f t="shared" si="327"/>
        <v>0.95279774514007642</v>
      </c>
      <c r="K90" s="26">
        <v>27</v>
      </c>
      <c r="L90" s="26"/>
    </row>
    <row r="91">
      <c r="B91">
        <v>1000</v>
      </c>
      <c r="C91" s="1">
        <f t="shared" si="323"/>
        <v>0.043558832001884353</v>
      </c>
      <c r="D91">
        <f t="shared" si="324"/>
        <v>2.6135299201130611</v>
      </c>
      <c r="E91" s="1">
        <f t="shared" si="325"/>
        <v>0.27368821323214371</v>
      </c>
      <c r="H91" s="11">
        <v>1.3604904041890501e-05</v>
      </c>
      <c r="I91" s="28">
        <f t="shared" si="326"/>
        <v>3.7235018784197813e-06</v>
      </c>
      <c r="J91" s="28">
        <f t="shared" si="327"/>
        <v>0.83244199823313214</v>
      </c>
      <c r="K91" s="26">
        <v>28</v>
      </c>
      <c r="L91" s="26"/>
    </row>
    <row r="92">
      <c r="B92">
        <v>2000</v>
      </c>
      <c r="C92" s="1">
        <f t="shared" si="323"/>
        <v>0.087117664003768705</v>
      </c>
      <c r="D92">
        <f t="shared" si="324"/>
        <v>5.2270598402261221</v>
      </c>
      <c r="E92" s="1">
        <f t="shared" si="325"/>
        <v>0.54737642646428741</v>
      </c>
      <c r="H92" s="11">
        <v>4.9747968314546997e-05</v>
      </c>
      <c r="I92" s="28">
        <f t="shared" si="326"/>
        <v>2.7230865119875336e-05</v>
      </c>
      <c r="J92" s="28">
        <f t="shared" si="327"/>
        <v>0.76098107756380584</v>
      </c>
      <c r="K92" s="26">
        <v>29</v>
      </c>
      <c r="L92" s="26"/>
    </row>
    <row r="93">
      <c r="B93">
        <v>3000</v>
      </c>
      <c r="C93" s="1">
        <f t="shared" si="323"/>
        <v>0.13067649600565306</v>
      </c>
      <c r="D93">
        <f t="shared" si="324"/>
        <v>7.8405897603391841</v>
      </c>
      <c r="E93" s="1">
        <f t="shared" si="325"/>
        <v>0.82106463969643118</v>
      </c>
      <c r="H93" s="11">
        <v>9.5249859031993795e-05</v>
      </c>
      <c r="I93" s="1">
        <f t="shared" si="326"/>
        <v>7.8206291187239851e-05</v>
      </c>
      <c r="J93" s="1">
        <f t="shared" si="327"/>
        <v>0.64756047394443916</v>
      </c>
      <c r="K93" s="26">
        <v>30</v>
      </c>
    </row>
    <row r="94">
      <c r="B94">
        <v>4000</v>
      </c>
      <c r="C94" s="1">
        <f t="shared" si="323"/>
        <v>0.17423532800753741</v>
      </c>
      <c r="D94">
        <f t="shared" si="324"/>
        <v>10.454119680452244</v>
      </c>
      <c r="E94" s="1">
        <f t="shared" si="325"/>
        <v>1.0947528529285748</v>
      </c>
      <c r="H94" s="11">
        <v>0.00018353080107658999</v>
      </c>
      <c r="I94" s="1">
        <f t="shared" si="326"/>
        <v>0.00020092086807886364</v>
      </c>
      <c r="J94" s="1">
        <f t="shared" si="327"/>
        <v>0.70185512846648457</v>
      </c>
      <c r="K94" s="26">
        <v>31</v>
      </c>
    </row>
    <row r="95">
      <c r="B95">
        <v>5000</v>
      </c>
      <c r="C95" s="1">
        <f t="shared" si="323"/>
        <v>0.21779416000942176</v>
      </c>
      <c r="D95">
        <f t="shared" si="324"/>
        <v>13.067649600565305</v>
      </c>
      <c r="E95" s="1">
        <f t="shared" si="325"/>
        <v>1.3684410661607185</v>
      </c>
      <c r="H95" s="11">
        <v>0.00028950920891026303</v>
      </c>
      <c r="I95" s="1">
        <f t="shared" si="326"/>
        <v>0.0003961762905045065</v>
      </c>
      <c r="J95" s="1">
        <f t="shared" si="327"/>
        <v>0.70856692154563405</v>
      </c>
      <c r="K95" s="26">
        <v>32</v>
      </c>
    </row>
    <row r="96">
      <c r="B96">
        <v>6000</v>
      </c>
      <c r="C96" s="1">
        <f t="shared" si="323"/>
        <v>0.26135299201130613</v>
      </c>
      <c r="D96">
        <f t="shared" si="324"/>
        <v>15.681179520678368</v>
      </c>
      <c r="E96" s="1">
        <f t="shared" si="325"/>
        <v>1.6421292793928624</v>
      </c>
      <c r="H96" s="11">
        <v>0.000418539334065123</v>
      </c>
      <c r="I96" s="1">
        <f t="shared" si="326"/>
        <v>0.00068729569504592889</v>
      </c>
      <c r="J96" s="1">
        <f t="shared" si="327"/>
        <v>0.71136464737591887</v>
      </c>
      <c r="K96" s="26">
        <v>33</v>
      </c>
    </row>
    <row r="97">
      <c r="B97">
        <v>7000</v>
      </c>
      <c r="C97" s="1">
        <f t="shared" si="323"/>
        <v>0.30491182401319045</v>
      </c>
      <c r="D97">
        <f t="shared" si="324"/>
        <v>18.294709440791426</v>
      </c>
      <c r="E97" s="1">
        <f t="shared" si="325"/>
        <v>1.915817492625006</v>
      </c>
      <c r="H97" s="11">
        <v>0.00057455840040306397</v>
      </c>
      <c r="I97" s="1">
        <f t="shared" si="326"/>
        <v>0.0011007490340268322</v>
      </c>
      <c r="J97" s="1">
        <f t="shared" si="327"/>
        <v>0.71745819196696026</v>
      </c>
      <c r="K97" s="26">
        <v>34</v>
      </c>
    </row>
    <row r="98">
      <c r="B98">
        <v>8000</v>
      </c>
      <c r="C98" s="1">
        <f t="shared" si="323"/>
        <v>0.34847065601507482</v>
      </c>
      <c r="D98">
        <f t="shared" si="324"/>
        <v>20.908239360904489</v>
      </c>
      <c r="E98" s="1">
        <f t="shared" si="325"/>
        <v>2.1895057058571497</v>
      </c>
      <c r="H98" s="11">
        <v>0.00074215906683026002</v>
      </c>
      <c r="I98" s="1">
        <f t="shared" si="326"/>
        <v>0.0016249615114784721</v>
      </c>
      <c r="J98" s="1">
        <f t="shared" si="327"/>
        <v>0.70953777804215068</v>
      </c>
      <c r="K98" s="26">
        <v>35</v>
      </c>
    </row>
    <row r="99">
      <c r="B99">
        <v>9000</v>
      </c>
      <c r="C99" s="1">
        <f t="shared" si="323"/>
        <v>0.39202948801695919</v>
      </c>
      <c r="D99">
        <f t="shared" si="324"/>
        <v>23.521769281017551</v>
      </c>
      <c r="E99" s="1">
        <f t="shared" si="325"/>
        <v>2.4631939190892935</v>
      </c>
      <c r="H99" s="11">
        <v>0.00098434786743399594</v>
      </c>
      <c r="I99" s="1">
        <f t="shared" si="326"/>
        <v>0.0024246396813319328</v>
      </c>
      <c r="J99" s="1">
        <f t="shared" si="327"/>
        <v>0.74357038779640916</v>
      </c>
      <c r="K99" s="26">
        <v>36</v>
      </c>
    </row>
    <row r="100">
      <c r="B100">
        <v>10000</v>
      </c>
      <c r="C100" s="1">
        <f t="shared" si="323"/>
        <v>0.43558832001884351</v>
      </c>
      <c r="D100">
        <f t="shared" si="324"/>
        <v>26.135299201130611</v>
      </c>
      <c r="E100" s="1">
        <f t="shared" si="325"/>
        <v>2.736882132321437</v>
      </c>
      <c r="H100" s="11">
        <v>0.0012117455474103299</v>
      </c>
      <c r="I100" s="1">
        <f t="shared" ref="I100:I118" si="328">H100*E100</f>
        <v>0.0033164047376273908</v>
      </c>
      <c r="J100" s="1">
        <f t="shared" ref="J100:J118" si="329">I100/(C100^3*$C$3^5*$C$4)</f>
        <v>0.74142962106198607</v>
      </c>
      <c r="K100" s="26">
        <v>37</v>
      </c>
    </row>
    <row r="101">
      <c r="B101">
        <v>20000</v>
      </c>
      <c r="C101" s="1">
        <f t="shared" si="323"/>
        <v>0.87117664003768702</v>
      </c>
      <c r="D101">
        <f t="shared" si="324"/>
        <v>52.270598402261221</v>
      </c>
      <c r="E101" s="1">
        <f t="shared" si="325"/>
        <v>5.4737642646428739</v>
      </c>
      <c r="H101" s="11">
        <v>0.0045999458786555201</v>
      </c>
      <c r="I101" s="1">
        <f t="shared" si="328"/>
        <v>0.025179019369875853</v>
      </c>
      <c r="J101" s="1">
        <f t="shared" si="329"/>
        <v>0.70364115160274376</v>
      </c>
      <c r="K101" s="26">
        <v>38</v>
      </c>
    </row>
    <row r="102">
      <c r="B102">
        <v>30000</v>
      </c>
      <c r="C102" s="1">
        <f t="shared" si="323"/>
        <v>1.3067649600565305</v>
      </c>
      <c r="D102">
        <f t="shared" si="324"/>
        <v>78.405897603391836</v>
      </c>
      <c r="E102" s="1">
        <f t="shared" si="325"/>
        <v>8.2106463969643109</v>
      </c>
      <c r="H102" s="11">
        <v>0.010223212985620501</v>
      </c>
      <c r="I102" s="1">
        <f t="shared" si="328"/>
        <v>0.083939186865783721</v>
      </c>
      <c r="J102" s="1">
        <f t="shared" si="329"/>
        <v>0.69502975788968813</v>
      </c>
      <c r="K102" s="26">
        <v>39</v>
      </c>
    </row>
    <row r="103">
      <c r="B103">
        <v>40000</v>
      </c>
      <c r="C103" s="1">
        <f t="shared" si="323"/>
        <v>1.742353280075374</v>
      </c>
      <c r="D103">
        <f t="shared" si="324"/>
        <v>104.54119680452244</v>
      </c>
      <c r="E103" s="1">
        <f t="shared" si="325"/>
        <v>10.947528529285748</v>
      </c>
      <c r="H103" s="11">
        <v>0.017946241486736899</v>
      </c>
      <c r="I103" s="1">
        <f t="shared" si="328"/>
        <v>0.19646699066950368</v>
      </c>
      <c r="J103" s="1">
        <f t="shared" si="329"/>
        <v>0.68629688042978332</v>
      </c>
      <c r="K103" s="26">
        <v>40</v>
      </c>
    </row>
    <row r="104">
      <c r="B104">
        <v>50000</v>
      </c>
      <c r="C104" s="1">
        <f t="shared" si="323"/>
        <v>2.1779416000942176</v>
      </c>
      <c r="D104">
        <f t="shared" si="324"/>
        <v>130.67649600565306</v>
      </c>
      <c r="E104" s="1">
        <f t="shared" si="325"/>
        <v>13.684410661607187</v>
      </c>
      <c r="H104" s="11">
        <v>0.0284829425033509</v>
      </c>
      <c r="I104" s="1">
        <f t="shared" si="328"/>
        <v>0.38977228206679954</v>
      </c>
      <c r="J104" s="1">
        <f t="shared" si="329"/>
        <v>0.69711326151343012</v>
      </c>
      <c r="K104" s="26">
        <v>41</v>
      </c>
    </row>
    <row r="105">
      <c r="B105">
        <v>60000</v>
      </c>
      <c r="C105" s="1">
        <f t="shared" si="323"/>
        <v>2.6135299201130611</v>
      </c>
      <c r="D105">
        <f t="shared" si="324"/>
        <v>156.81179520678367</v>
      </c>
      <c r="E105" s="1">
        <f t="shared" si="325"/>
        <v>16.421292793928622</v>
      </c>
      <c r="H105" s="11">
        <v>0.041811357720936797</v>
      </c>
      <c r="I105" s="1">
        <f t="shared" si="328"/>
        <v>0.68659654724719121</v>
      </c>
      <c r="J105" s="1">
        <f t="shared" si="329"/>
        <v>0.7106410155666445</v>
      </c>
      <c r="K105" s="26">
        <v>42</v>
      </c>
    </row>
    <row r="106">
      <c r="B106">
        <v>70000</v>
      </c>
      <c r="C106" s="1">
        <f t="shared" si="323"/>
        <v>3.0491182401319046</v>
      </c>
      <c r="D106">
        <f t="shared" si="324"/>
        <v>182.94709440791428</v>
      </c>
      <c r="E106" s="1">
        <f t="shared" si="325"/>
        <v>19.158174926250059</v>
      </c>
      <c r="H106" s="11">
        <v>0.0527251273562254</v>
      </c>
      <c r="I106" s="1">
        <f t="shared" si="328"/>
        <v>1.0101172128993785</v>
      </c>
      <c r="J106" s="1">
        <f t="shared" si="329"/>
        <v>0.65838519666039252</v>
      </c>
      <c r="K106" s="26">
        <v>43</v>
      </c>
    </row>
    <row r="107">
      <c r="B107">
        <v>80000</v>
      </c>
      <c r="C107" s="1">
        <f t="shared" si="323"/>
        <v>3.4847065601507481</v>
      </c>
      <c r="D107">
        <f t="shared" si="324"/>
        <v>209.08239360904489</v>
      </c>
      <c r="E107" s="1">
        <f t="shared" si="325"/>
        <v>21.895057058571496</v>
      </c>
      <c r="H107" s="11">
        <v>0.071964081990356005</v>
      </c>
      <c r="I107" s="1">
        <f t="shared" si="328"/>
        <v>1.5756576813465621</v>
      </c>
      <c r="J107" s="1">
        <f t="shared" si="329"/>
        <v>0.68800931116238218</v>
      </c>
      <c r="K107" s="26">
        <v>44</v>
      </c>
    </row>
    <row r="108">
      <c r="B108">
        <v>90000</v>
      </c>
      <c r="C108" s="1">
        <f t="shared" si="323"/>
        <v>3.9202948801695912</v>
      </c>
      <c r="D108">
        <f t="shared" si="324"/>
        <v>235.21769281017546</v>
      </c>
      <c r="E108" s="1">
        <f t="shared" si="325"/>
        <v>24.631939190892933</v>
      </c>
      <c r="H108" s="11">
        <v>0.0892406335296623</v>
      </c>
      <c r="I108" s="1">
        <f t="shared" si="328"/>
        <v>2.1981698584594027</v>
      </c>
      <c r="J108" s="1">
        <f t="shared" si="329"/>
        <v>0.67411831402476941</v>
      </c>
      <c r="K108" s="26">
        <v>45</v>
      </c>
    </row>
    <row r="109">
      <c r="B109">
        <v>100000</v>
      </c>
      <c r="C109" s="1">
        <f t="shared" si="323"/>
        <v>4.3558832001884351</v>
      </c>
      <c r="D109">
        <f t="shared" si="324"/>
        <v>261.35299201130613</v>
      </c>
      <c r="E109" s="1">
        <f t="shared" si="325"/>
        <v>27.368821323214373</v>
      </c>
      <c r="H109" s="12"/>
      <c r="I109" s="1">
        <f t="shared" si="328"/>
        <v>0</v>
      </c>
      <c r="J109" s="1">
        <f t="shared" si="329"/>
        <v>0</v>
      </c>
      <c r="K109" s="26">
        <v>46</v>
      </c>
    </row>
    <row r="110">
      <c r="B110">
        <v>200000</v>
      </c>
      <c r="C110" s="1">
        <f t="shared" si="323"/>
        <v>8.7117664003768702</v>
      </c>
      <c r="D110">
        <f t="shared" si="324"/>
        <v>522.70598402261226</v>
      </c>
      <c r="E110" s="1">
        <f t="shared" si="325"/>
        <v>54.737642646428746</v>
      </c>
      <c r="H110" s="12"/>
      <c r="I110" s="1">
        <f t="shared" si="328"/>
        <v>0</v>
      </c>
      <c r="J110" s="1">
        <f t="shared" si="329"/>
        <v>0</v>
      </c>
      <c r="K110" s="26">
        <v>47</v>
      </c>
    </row>
    <row r="111">
      <c r="B111">
        <v>300000</v>
      </c>
      <c r="C111" s="1">
        <f t="shared" si="323"/>
        <v>13.067649600565304</v>
      </c>
      <c r="D111">
        <f t="shared" si="324"/>
        <v>784.05897603391827</v>
      </c>
      <c r="E111" s="1">
        <f t="shared" si="325"/>
        <v>82.106463969643102</v>
      </c>
      <c r="H111" s="12"/>
      <c r="I111" s="1">
        <f t="shared" si="328"/>
        <v>0</v>
      </c>
      <c r="J111" s="1">
        <f t="shared" si="329"/>
        <v>0</v>
      </c>
      <c r="K111" s="26">
        <v>48</v>
      </c>
    </row>
    <row r="112">
      <c r="B112">
        <v>400000</v>
      </c>
      <c r="C112" s="1">
        <f t="shared" si="323"/>
        <v>17.42353280075374</v>
      </c>
      <c r="D112">
        <f t="shared" si="324"/>
        <v>1045.4119680452245</v>
      </c>
      <c r="E112" s="1">
        <f t="shared" si="325"/>
        <v>109.47528529285749</v>
      </c>
      <c r="H112" s="12"/>
      <c r="I112" s="1">
        <f t="shared" si="328"/>
        <v>0</v>
      </c>
      <c r="J112" s="1">
        <f t="shared" si="329"/>
        <v>0</v>
      </c>
      <c r="K112" s="26">
        <v>49</v>
      </c>
    </row>
    <row r="113">
      <c r="B113">
        <v>500000</v>
      </c>
      <c r="C113" s="1">
        <f t="shared" si="323"/>
        <v>21.779416000942174</v>
      </c>
      <c r="D113">
        <f t="shared" si="324"/>
        <v>1306.7649600565305</v>
      </c>
      <c r="E113" s="1">
        <f t="shared" si="325"/>
        <v>136.84410661607185</v>
      </c>
      <c r="H113" s="12"/>
      <c r="I113" s="1">
        <f t="shared" si="328"/>
        <v>0</v>
      </c>
      <c r="J113" s="1">
        <f t="shared" si="329"/>
        <v>0</v>
      </c>
      <c r="K113" s="26">
        <v>50</v>
      </c>
    </row>
    <row r="114">
      <c r="B114">
        <v>600000</v>
      </c>
      <c r="C114" s="1">
        <f t="shared" si="323"/>
        <v>26.135299201130607</v>
      </c>
      <c r="D114">
        <f t="shared" si="324"/>
        <v>1568.1179520678365</v>
      </c>
      <c r="E114" s="1">
        <f t="shared" si="325"/>
        <v>164.2129279392862</v>
      </c>
      <c r="H114" s="12"/>
      <c r="I114" s="1">
        <f t="shared" si="328"/>
        <v>0</v>
      </c>
      <c r="J114" s="1">
        <f t="shared" si="329"/>
        <v>0</v>
      </c>
      <c r="K114" s="26">
        <v>51</v>
      </c>
    </row>
    <row r="115">
      <c r="B115">
        <v>700000</v>
      </c>
      <c r="C115" s="1">
        <f t="shared" si="323"/>
        <v>30.491182401319048</v>
      </c>
      <c r="D115">
        <f t="shared" si="324"/>
        <v>1829.4709440791428</v>
      </c>
      <c r="E115" s="1">
        <f t="shared" si="325"/>
        <v>191.58174926250061</v>
      </c>
      <c r="H115" s="12"/>
      <c r="I115" s="1">
        <f t="shared" si="328"/>
        <v>0</v>
      </c>
      <c r="J115" s="1">
        <f t="shared" si="329"/>
        <v>0</v>
      </c>
      <c r="K115" s="26">
        <v>52</v>
      </c>
    </row>
    <row r="116">
      <c r="B116">
        <v>800000</v>
      </c>
      <c r="C116" s="1">
        <f t="shared" si="323"/>
        <v>34.847065601507481</v>
      </c>
      <c r="D116">
        <f t="shared" si="324"/>
        <v>2090.823936090449</v>
      </c>
      <c r="E116" s="1">
        <f t="shared" si="325"/>
        <v>218.95057058571498</v>
      </c>
      <c r="H116" s="12"/>
      <c r="I116" s="1">
        <f t="shared" si="328"/>
        <v>0</v>
      </c>
      <c r="J116" s="1">
        <f t="shared" si="329"/>
        <v>0</v>
      </c>
      <c r="K116" s="26">
        <v>53</v>
      </c>
    </row>
    <row r="117">
      <c r="B117">
        <v>900000</v>
      </c>
      <c r="C117" s="1">
        <f t="shared" si="323"/>
        <v>39.202948801695911</v>
      </c>
      <c r="D117">
        <f t="shared" si="324"/>
        <v>2352.1769281017546</v>
      </c>
      <c r="E117" s="1">
        <f t="shared" si="325"/>
        <v>246.3193919089293</v>
      </c>
      <c r="H117" s="12"/>
      <c r="I117" s="1">
        <f t="shared" si="328"/>
        <v>0</v>
      </c>
      <c r="J117" s="1">
        <f t="shared" si="329"/>
        <v>0</v>
      </c>
      <c r="K117" s="26">
        <v>54</v>
      </c>
    </row>
    <row r="118">
      <c r="B118">
        <v>1000000</v>
      </c>
      <c r="C118" s="1">
        <f t="shared" si="323"/>
        <v>43.558832001884348</v>
      </c>
      <c r="D118">
        <f t="shared" si="324"/>
        <v>2613.5299201130611</v>
      </c>
      <c r="E118" s="1">
        <f t="shared" si="325"/>
        <v>273.68821323214371</v>
      </c>
      <c r="H118" s="12"/>
      <c r="I118" s="1">
        <f t="shared" si="328"/>
        <v>0</v>
      </c>
      <c r="J118" s="1">
        <f t="shared" si="329"/>
        <v>0</v>
      </c>
      <c r="K118" s="26">
        <v>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8" zoomScale="85" workbookViewId="0">
      <selection activeCell="O79" activeCellId="0" sqref="O79"/>
    </sheetView>
  </sheetViews>
  <sheetFormatPr defaultRowHeight="14.4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0.14027999999999999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A10">
        <v>1</v>
      </c>
      <c r="B10">
        <v>1</v>
      </c>
      <c r="C10">
        <v>0.19</v>
      </c>
      <c r="D10">
        <v>0.1905</v>
      </c>
      <c r="E10">
        <v>40.25</v>
      </c>
      <c r="G10">
        <f t="shared" ref="G10:G41" si="330">E10/60</f>
        <v>0.67083333333333328</v>
      </c>
      <c r="H10">
        <f t="shared" ref="H10:H41" si="331">2*PI()*G10</f>
        <v>4.2149701435663056</v>
      </c>
      <c r="I10">
        <f t="shared" ref="I10:I41" si="332">$C$2*C10</f>
        <v>0.017062000000000001</v>
      </c>
      <c r="J10">
        <f t="shared" ref="J10:J33" si="333">I10*H10</f>
        <v>0.071915820589528306</v>
      </c>
      <c r="K10">
        <f t="shared" ref="K10:K41" si="334">B10*C10</f>
        <v>0.19</v>
      </c>
      <c r="L10" s="24">
        <f t="shared" ref="L10:L41" si="335">J10/D10*100</f>
        <v>37.751086923636905</v>
      </c>
      <c r="N10" s="1">
        <f t="shared" ref="N10:N33" si="336">G10*($C$3)^2*$C$4/$C$5</f>
        <v>15400.627209295077</v>
      </c>
      <c r="O10">
        <f t="shared" ref="O10:O41" si="337">D10/(G10^3*$C$3^5*$C$4)</f>
        <v>11.65955997430137</v>
      </c>
      <c r="P10">
        <f t="shared" ref="P10:P41" si="338">K10/(G10^3*$C$3^5*$C$4)</f>
        <v>11.62895745468378</v>
      </c>
      <c r="Q10">
        <f t="shared" ref="Q10:Q33" si="339">J10/(G10^3*$C$3^5*$C$4)</f>
        <v>4.4016106208120869</v>
      </c>
      <c r="S10">
        <f t="shared" ref="S10:S41" si="340">J10*0.49665</f>
        <v>0.035716992295789229</v>
      </c>
      <c r="T10">
        <f t="shared" ref="T10:T41" si="341">Q10*0.49665</f>
        <v>2.1860599148263229</v>
      </c>
    </row>
    <row r="11">
      <c r="A11">
        <v>1.2</v>
      </c>
      <c r="B11">
        <v>1.1949999999999998</v>
      </c>
      <c r="C11">
        <v>0.21199999999999999</v>
      </c>
      <c r="D11">
        <v>0.254</v>
      </c>
      <c r="E11">
        <v>55.399999999999999</v>
      </c>
      <c r="G11">
        <f t="shared" si="330"/>
        <v>0.92333333333333334</v>
      </c>
      <c r="H11">
        <f t="shared" si="331"/>
        <v>5.8014744336291511</v>
      </c>
      <c r="I11">
        <f t="shared" si="332"/>
        <v>0.019037600000000002</v>
      </c>
      <c r="J11">
        <f t="shared" si="333"/>
        <v>0.11044614967765834</v>
      </c>
      <c r="K11">
        <f t="shared" si="334"/>
        <v>0.25333999999999995</v>
      </c>
      <c r="L11" s="24">
        <f t="shared" si="335"/>
        <v>43.482736093566274</v>
      </c>
      <c r="N11" s="1">
        <f t="shared" si="336"/>
        <v>21197.385028445897</v>
      </c>
      <c r="O11">
        <f t="shared" si="337"/>
        <v>5.9619627357509231</v>
      </c>
      <c r="P11">
        <f t="shared" si="338"/>
        <v>5.9464710215556629</v>
      </c>
      <c r="Q11">
        <f t="shared" si="339"/>
        <v>2.5924245223833378</v>
      </c>
      <c r="S11">
        <f t="shared" si="340"/>
        <v>0.054853080237409015</v>
      </c>
      <c r="T11">
        <f t="shared" si="341"/>
        <v>1.2875276390416845</v>
      </c>
    </row>
    <row r="12">
      <c r="A12">
        <v>1.3999999999999999</v>
      </c>
      <c r="B12">
        <v>1.4299999999999999</v>
      </c>
      <c r="C12">
        <v>0.249</v>
      </c>
      <c r="D12">
        <v>0.35699999999999998</v>
      </c>
      <c r="E12">
        <v>71.050000000000011</v>
      </c>
      <c r="G12">
        <f t="shared" si="330"/>
        <v>1.1841666666666668</v>
      </c>
      <c r="H12">
        <f t="shared" si="331"/>
        <v>7.4403386012518276</v>
      </c>
      <c r="I12">
        <f t="shared" si="332"/>
        <v>0.0223602</v>
      </c>
      <c r="J12">
        <f t="shared" si="333"/>
        <v>0.16636745919171111</v>
      </c>
      <c r="K12">
        <f t="shared" si="334"/>
        <v>0.35607</v>
      </c>
      <c r="L12" s="24">
        <f t="shared" si="335"/>
        <v>46.601529185353257</v>
      </c>
      <c r="N12" s="1">
        <f t="shared" si="336"/>
        <v>27185.454986842622</v>
      </c>
      <c r="O12">
        <f t="shared" si="337"/>
        <v>3.9724716281318257</v>
      </c>
      <c r="P12">
        <f t="shared" si="338"/>
        <v>3.9621231726299699</v>
      </c>
      <c r="Q12">
        <f t="shared" si="339"/>
        <v>1.8512325251637305</v>
      </c>
      <c r="S12">
        <f t="shared" si="340"/>
        <v>0.082626398607563323</v>
      </c>
      <c r="T12">
        <f t="shared" si="341"/>
        <v>0.9194146336225667</v>
      </c>
    </row>
    <row r="13">
      <c r="A13">
        <v>1.6000000000000001</v>
      </c>
      <c r="B13">
        <v>1.6200000000000001</v>
      </c>
      <c r="C13">
        <v>0.28100000000000003</v>
      </c>
      <c r="D13">
        <v>0.45500000000000002</v>
      </c>
      <c r="E13">
        <v>79.050000000000011</v>
      </c>
      <c r="G13">
        <f t="shared" si="330"/>
        <v>1.3175000000000001</v>
      </c>
      <c r="H13">
        <f t="shared" si="331"/>
        <v>8.2780966422091051</v>
      </c>
      <c r="I13">
        <f t="shared" si="332"/>
        <v>0.025233800000000004</v>
      </c>
      <c r="J13">
        <f t="shared" si="333"/>
        <v>0.20888783505017616</v>
      </c>
      <c r="K13">
        <f t="shared" si="334"/>
        <v>0.45522000000000007</v>
      </c>
      <c r="L13" s="24">
        <f t="shared" si="335"/>
        <v>45.909414296742014</v>
      </c>
      <c r="N13" s="1">
        <f t="shared" si="336"/>
        <v>30246.449214777043</v>
      </c>
      <c r="O13">
        <f t="shared" si="337"/>
        <v>3.6761278633378098</v>
      </c>
      <c r="P13">
        <f t="shared" si="338"/>
        <v>3.6779053317552481</v>
      </c>
      <c r="Q13">
        <f t="shared" si="339"/>
        <v>1.6876887708577251</v>
      </c>
      <c r="S13">
        <f t="shared" si="340"/>
        <v>0.10374414327766998</v>
      </c>
      <c r="T13">
        <f t="shared" si="341"/>
        <v>0.83819062804648914</v>
      </c>
    </row>
    <row r="14">
      <c r="A14">
        <v>1.8</v>
      </c>
      <c r="B14">
        <v>1.8</v>
      </c>
      <c r="C14">
        <v>0.3125</v>
      </c>
      <c r="D14">
        <v>0.5635</v>
      </c>
      <c r="E14">
        <v>87.349999999999994</v>
      </c>
      <c r="G14">
        <f t="shared" si="330"/>
        <v>1.4558333333333333</v>
      </c>
      <c r="H14">
        <f t="shared" si="331"/>
        <v>9.1472706097022805</v>
      </c>
      <c r="I14">
        <f t="shared" si="332"/>
        <v>0.028062500000000001</v>
      </c>
      <c r="J14">
        <f t="shared" si="333"/>
        <v>0.25669528148477028</v>
      </c>
      <c r="K14">
        <f t="shared" si="334"/>
        <v>0.5625</v>
      </c>
      <c r="L14" s="24">
        <f t="shared" si="335"/>
        <v>45.553732295433946</v>
      </c>
      <c r="N14" s="1">
        <f t="shared" si="336"/>
        <v>33422.230726259011</v>
      </c>
      <c r="O14">
        <f t="shared" si="337"/>
        <v>3.3743492230230077</v>
      </c>
      <c r="P14">
        <f t="shared" si="338"/>
        <v>3.3683610256440848</v>
      </c>
      <c r="Q14">
        <f t="shared" si="339"/>
        <v>1.537142011768956</v>
      </c>
      <c r="S14">
        <f t="shared" si="340"/>
        <v>0.12748771154941116</v>
      </c>
      <c r="T14">
        <f t="shared" si="341"/>
        <v>0.76342158014505201</v>
      </c>
    </row>
    <row r="15">
      <c r="A15">
        <v>2</v>
      </c>
      <c r="B15">
        <v>2</v>
      </c>
      <c r="C15">
        <v>0.35149999999999998</v>
      </c>
      <c r="D15">
        <v>0.7044999999999999</v>
      </c>
      <c r="E15">
        <v>95.349999999999994</v>
      </c>
      <c r="G15">
        <f t="shared" si="330"/>
        <v>1.5891666666666666</v>
      </c>
      <c r="H15">
        <f t="shared" si="331"/>
        <v>9.985028650659558</v>
      </c>
      <c r="I15">
        <f t="shared" si="332"/>
        <v>0.031564700000000001</v>
      </c>
      <c r="J15">
        <f t="shared" si="333"/>
        <v>0.31517443384947375</v>
      </c>
      <c r="K15">
        <f t="shared" si="334"/>
        <v>0.70299999999999996</v>
      </c>
      <c r="L15" s="24">
        <f t="shared" si="335"/>
        <v>44.73732205102538</v>
      </c>
      <c r="N15" s="1">
        <f t="shared" si="336"/>
        <v>36483.224954193436</v>
      </c>
      <c r="O15">
        <f t="shared" si="337"/>
        <v>3.2434241052993622</v>
      </c>
      <c r="P15">
        <f t="shared" si="338"/>
        <v>3.2365183052171069</v>
      </c>
      <c r="Q15">
        <f t="shared" si="339"/>
        <v>1.451021087468364</v>
      </c>
      <c r="S15">
        <f t="shared" si="340"/>
        <v>0.15653138257134114</v>
      </c>
      <c r="T15">
        <f t="shared" si="341"/>
        <v>0.72064962309116298</v>
      </c>
    </row>
    <row r="16">
      <c r="A16">
        <v>3</v>
      </c>
      <c r="B16">
        <v>3</v>
      </c>
      <c r="C16">
        <v>0.56299999999999994</v>
      </c>
      <c r="D16">
        <v>1.6870000000000001</v>
      </c>
      <c r="E16">
        <v>130.34999999999999</v>
      </c>
      <c r="G16">
        <f t="shared" si="330"/>
        <v>2.1724999999999999</v>
      </c>
      <c r="H16">
        <f t="shared" si="331"/>
        <v>13.650220079847651</v>
      </c>
      <c r="I16">
        <f t="shared" si="332"/>
        <v>0.050557399999999995</v>
      </c>
      <c r="J16">
        <f t="shared" si="333"/>
        <v>0.69011963666488962</v>
      </c>
      <c r="K16">
        <f t="shared" si="334"/>
        <v>1.6889999999999998</v>
      </c>
      <c r="L16" s="24">
        <f t="shared" si="335"/>
        <v>40.908099387367493</v>
      </c>
      <c r="N16" s="1">
        <f t="shared" si="336"/>
        <v>49875.074701406549</v>
      </c>
      <c r="O16">
        <f t="shared" si="337"/>
        <v>3.0399525920969759</v>
      </c>
      <c r="P16">
        <f t="shared" si="338"/>
        <v>3.0435565667171258</v>
      </c>
      <c r="Q16">
        <f t="shared" si="339"/>
        <v>1.2435868277038851</v>
      </c>
      <c r="S16">
        <f t="shared" si="340"/>
        <v>0.34274791754961742</v>
      </c>
      <c r="T16">
        <f t="shared" si="341"/>
        <v>0.61762739797913446</v>
      </c>
    </row>
    <row r="17">
      <c r="A17">
        <v>4</v>
      </c>
      <c r="B17">
        <v>4</v>
      </c>
      <c r="C17">
        <v>0.79100000000000004</v>
      </c>
      <c r="D17">
        <v>3.1574999999999998</v>
      </c>
      <c r="E17">
        <v>160.19999999999999</v>
      </c>
      <c r="G17">
        <f t="shared" si="330"/>
        <v>2.6699999999999999</v>
      </c>
      <c r="H17">
        <f t="shared" si="331"/>
        <v>16.776104770169496</v>
      </c>
      <c r="I17">
        <f t="shared" si="332"/>
        <v>0.071031800000000006</v>
      </c>
      <c r="J17">
        <f t="shared" si="333"/>
        <v>1.1916369188137257</v>
      </c>
      <c r="K17">
        <f t="shared" si="334"/>
        <v>3.1640000000000001</v>
      </c>
      <c r="L17" s="24">
        <f t="shared" si="335"/>
        <v>37.739886581590682</v>
      </c>
      <c r="N17" s="1">
        <f t="shared" si="336"/>
        <v>61296.409414386872</v>
      </c>
      <c r="O17">
        <f t="shared" si="337"/>
        <v>3.065071844803227</v>
      </c>
      <c r="P17">
        <f t="shared" si="338"/>
        <v>3.0713815730664802</v>
      </c>
      <c r="Q17">
        <f t="shared" si="339"/>
        <v>1.1567546378730069</v>
      </c>
      <c r="S17">
        <f t="shared" si="340"/>
        <v>0.59182647572883684</v>
      </c>
      <c r="T17">
        <f t="shared" si="341"/>
        <v>0.57450219089962884</v>
      </c>
    </row>
    <row r="18">
      <c r="A18">
        <v>5</v>
      </c>
      <c r="B18">
        <v>5</v>
      </c>
      <c r="C18">
        <v>1.0590000000000002</v>
      </c>
      <c r="D18">
        <v>5.2955000000000005</v>
      </c>
      <c r="E18">
        <v>187.05000000000001</v>
      </c>
      <c r="G18">
        <f t="shared" si="330"/>
        <v>3.1175000000000002</v>
      </c>
      <c r="H18">
        <f t="shared" si="331"/>
        <v>19.587830195132362</v>
      </c>
      <c r="I18">
        <f t="shared" si="332"/>
        <v>0.095098200000000022</v>
      </c>
      <c r="J18">
        <f t="shared" si="333"/>
        <v>1.8627673934627369</v>
      </c>
      <c r="K18">
        <f t="shared" si="334"/>
        <v>5.2950000000000008</v>
      </c>
      <c r="L18" s="24">
        <f t="shared" si="335"/>
        <v>35.176421366494885</v>
      </c>
      <c r="N18" s="1">
        <f t="shared" si="336"/>
        <v>71569.871291891788</v>
      </c>
      <c r="O18">
        <f t="shared" si="337"/>
        <v>3.2293764177802213</v>
      </c>
      <c r="P18">
        <f t="shared" si="338"/>
        <v>3.2290715007357704</v>
      </c>
      <c r="Q18">
        <f t="shared" si="339"/>
        <v>1.135979056228589</v>
      </c>
      <c r="S18">
        <f t="shared" si="340"/>
        <v>0.92514342596326826</v>
      </c>
      <c r="T18">
        <f t="shared" si="341"/>
        <v>0.56418399827592869</v>
      </c>
    </row>
    <row r="19">
      <c r="A19">
        <v>6</v>
      </c>
      <c r="B19">
        <v>6</v>
      </c>
      <c r="C19">
        <v>1.23</v>
      </c>
      <c r="D19">
        <v>7.3804999999999996</v>
      </c>
      <c r="E19">
        <v>202.60000000000002</v>
      </c>
      <c r="G19">
        <f t="shared" si="330"/>
        <v>3.3766666666666669</v>
      </c>
      <c r="H19">
        <f t="shared" si="331"/>
        <v>21.216222387243072</v>
      </c>
      <c r="I19">
        <f t="shared" si="332"/>
        <v>0.11045400000000001</v>
      </c>
      <c r="J19">
        <f t="shared" si="333"/>
        <v>2.3434166275605466</v>
      </c>
      <c r="K19">
        <f t="shared" si="334"/>
        <v>7.3799999999999999</v>
      </c>
      <c r="L19" s="24">
        <f t="shared" si="335"/>
        <v>31.75146165653474</v>
      </c>
      <c r="N19" s="1">
        <f t="shared" si="336"/>
        <v>77519.678822439324</v>
      </c>
      <c r="O19">
        <f t="shared" si="337"/>
        <v>3.5420304980151336</v>
      </c>
      <c r="P19">
        <f t="shared" si="338"/>
        <v>3.5417905393065086</v>
      </c>
      <c r="Q19">
        <f t="shared" si="339"/>
        <v>1.1246464554400417</v>
      </c>
      <c r="S19">
        <f t="shared" si="340"/>
        <v>1.1638578680779454</v>
      </c>
      <c r="T19">
        <f t="shared" si="341"/>
        <v>0.55855566209429675</v>
      </c>
    </row>
    <row r="20">
      <c r="A20">
        <v>7</v>
      </c>
      <c r="B20">
        <v>7</v>
      </c>
      <c r="C20">
        <v>1.5369999999999999</v>
      </c>
      <c r="D20">
        <v>10.775</v>
      </c>
      <c r="E20">
        <v>228.55000000000001</v>
      </c>
      <c r="G20">
        <f t="shared" si="330"/>
        <v>3.809166666666667</v>
      </c>
      <c r="H20">
        <f t="shared" si="331"/>
        <v>23.933700032598242</v>
      </c>
      <c r="I20">
        <f t="shared" si="332"/>
        <v>0.1380226</v>
      </c>
      <c r="J20">
        <f t="shared" si="333"/>
        <v>3.303391506119294</v>
      </c>
      <c r="K20">
        <f t="shared" si="334"/>
        <v>10.759</v>
      </c>
      <c r="L20" s="24">
        <f t="shared" si="335"/>
        <v>30.657925810851914</v>
      </c>
      <c r="N20" s="1">
        <f t="shared" si="336"/>
        <v>87448.778849301627</v>
      </c>
      <c r="O20">
        <f t="shared" si="337"/>
        <v>3.6021221569461623</v>
      </c>
      <c r="P20">
        <f t="shared" si="338"/>
        <v>3.5967732980588178</v>
      </c>
      <c r="Q20">
        <f t="shared" si="339"/>
        <v>1.1043359384928133</v>
      </c>
      <c r="S20">
        <f t="shared" si="340"/>
        <v>1.6406293915141472</v>
      </c>
      <c r="T20">
        <f t="shared" si="341"/>
        <v>0.54846844385245574</v>
      </c>
    </row>
    <row r="21">
      <c r="A21">
        <v>8</v>
      </c>
      <c r="B21">
        <v>8</v>
      </c>
      <c r="C21">
        <v>1.7690000000000001</v>
      </c>
      <c r="D21">
        <v>14.164999999999999</v>
      </c>
      <c r="E21">
        <v>246.69999999999999</v>
      </c>
      <c r="G21">
        <f t="shared" si="330"/>
        <v>4.1116666666666664</v>
      </c>
      <c r="H21">
        <f t="shared" si="331"/>
        <v>25.834363588020064</v>
      </c>
      <c r="I21">
        <f t="shared" si="332"/>
        <v>0.15885620000000003</v>
      </c>
      <c r="J21">
        <f t="shared" si="333"/>
        <v>4.1039488290112338</v>
      </c>
      <c r="K21">
        <f t="shared" si="334"/>
        <v>14.152000000000001</v>
      </c>
      <c r="L21" s="24">
        <f t="shared" si="335"/>
        <v>28.972459082324281</v>
      </c>
      <c r="N21" s="1">
        <f t="shared" si="336"/>
        <v>94393.409503927847</v>
      </c>
      <c r="O21">
        <f t="shared" si="337"/>
        <v>3.7652512829452087</v>
      </c>
      <c r="P21">
        <f t="shared" si="338"/>
        <v>3.7617957046410586</v>
      </c>
      <c r="Q21">
        <f t="shared" si="339"/>
        <v>1.0908858872979905</v>
      </c>
      <c r="S21">
        <f t="shared" si="340"/>
        <v>2.0382261859284294</v>
      </c>
      <c r="T21">
        <f t="shared" si="341"/>
        <v>0.541788475926547</v>
      </c>
    </row>
    <row r="22">
      <c r="A22">
        <v>9</v>
      </c>
      <c r="B22">
        <v>9</v>
      </c>
      <c r="C22">
        <v>1.9730000000000001</v>
      </c>
      <c r="D22">
        <v>17.77</v>
      </c>
      <c r="E22">
        <v>259.89999999999998</v>
      </c>
      <c r="G22">
        <f t="shared" si="330"/>
        <v>4.3316666666666661</v>
      </c>
      <c r="H22">
        <f t="shared" si="331"/>
        <v>27.216664355599569</v>
      </c>
      <c r="I22">
        <f t="shared" si="332"/>
        <v>0.17717540000000001</v>
      </c>
      <c r="J22">
        <f t="shared" si="333"/>
        <v>4.8221233938690959</v>
      </c>
      <c r="K22">
        <f t="shared" si="334"/>
        <v>17.757000000000001</v>
      </c>
      <c r="L22" s="24">
        <f t="shared" si="335"/>
        <v>27.136316228863794</v>
      </c>
      <c r="N22" s="1">
        <f t="shared" si="336"/>
        <v>99444.049980019641</v>
      </c>
      <c r="O22">
        <f t="shared" si="337"/>
        <v>4.0397400885675285</v>
      </c>
      <c r="P22">
        <f t="shared" si="338"/>
        <v>4.0367847356608673</v>
      </c>
      <c r="Q22">
        <f t="shared" si="339"/>
        <v>1.0962366452578667</v>
      </c>
      <c r="S22">
        <f t="shared" si="340"/>
        <v>2.3949075835650864</v>
      </c>
      <c r="T22">
        <f t="shared" si="341"/>
        <v>0.54444592986731943</v>
      </c>
    </row>
    <row r="23">
      <c r="A23">
        <v>10</v>
      </c>
      <c r="B23">
        <v>10</v>
      </c>
      <c r="C23">
        <v>2.1899999999999999</v>
      </c>
      <c r="D23">
        <v>21.91</v>
      </c>
      <c r="E23">
        <v>273</v>
      </c>
      <c r="G23">
        <f t="shared" si="330"/>
        <v>4.5499999999999998</v>
      </c>
      <c r="H23">
        <f t="shared" si="331"/>
        <v>28.588493147667116</v>
      </c>
      <c r="I23">
        <f t="shared" si="332"/>
        <v>0.196662</v>
      </c>
      <c r="J23">
        <f t="shared" si="333"/>
        <v>5.6222702394065101</v>
      </c>
      <c r="K23">
        <f t="shared" si="334"/>
        <v>21.899999999999999</v>
      </c>
      <c r="L23" s="24">
        <f t="shared" si="335"/>
        <v>25.660749609340527</v>
      </c>
      <c r="N23" s="1">
        <f t="shared" si="336"/>
        <v>104456.42802826226</v>
      </c>
      <c r="O23">
        <f t="shared" si="337"/>
        <v>4.2977314177696222</v>
      </c>
      <c r="P23">
        <f t="shared" si="338"/>
        <v>4.2957698790120817</v>
      </c>
      <c r="Q23">
        <f t="shared" si="339"/>
        <v>1.1028300979958234</v>
      </c>
      <c r="S23">
        <f t="shared" si="340"/>
        <v>2.7923005144012429</v>
      </c>
      <c r="T23">
        <f t="shared" si="341"/>
        <v>0.54772056816962567</v>
      </c>
    </row>
    <row r="24">
      <c r="A24">
        <v>11</v>
      </c>
      <c r="B24">
        <v>11.004999999999999</v>
      </c>
      <c r="C24">
        <v>2.367</v>
      </c>
      <c r="D24">
        <v>26.055</v>
      </c>
      <c r="E24">
        <v>286.14999999999998</v>
      </c>
      <c r="G24">
        <f t="shared" si="330"/>
        <v>4.7691666666666661</v>
      </c>
      <c r="H24">
        <f t="shared" si="331"/>
        <v>29.965557927490639</v>
      </c>
      <c r="I24">
        <f t="shared" si="332"/>
        <v>0.21255660000000001</v>
      </c>
      <c r="J24">
        <f t="shared" si="333"/>
        <v>6.3693771101704568</v>
      </c>
      <c r="K24">
        <f t="shared" si="334"/>
        <v>26.048834999999997</v>
      </c>
      <c r="L24" s="24">
        <f t="shared" si="335"/>
        <v>24.445891806449652</v>
      </c>
      <c r="N24" s="1">
        <f t="shared" si="336"/>
        <v>109487.93729042947</v>
      </c>
      <c r="O24">
        <f t="shared" si="337"/>
        <v>4.4380752489327273</v>
      </c>
      <c r="P24">
        <f t="shared" si="338"/>
        <v>4.4370251344092315</v>
      </c>
      <c r="Q24">
        <f t="shared" si="339"/>
        <v>1.0849270736429155</v>
      </c>
      <c r="S24">
        <f t="shared" si="340"/>
        <v>3.1633511417661571</v>
      </c>
      <c r="T24">
        <f t="shared" si="341"/>
        <v>0.538829031124754</v>
      </c>
    </row>
    <row r="25">
      <c r="A25">
        <v>12</v>
      </c>
      <c r="B25">
        <v>12.02</v>
      </c>
      <c r="C25">
        <v>2.5600000000000001</v>
      </c>
      <c r="D25">
        <v>30.765000000000001</v>
      </c>
      <c r="E25">
        <v>296.10000000000002</v>
      </c>
      <c r="G25">
        <f t="shared" si="330"/>
        <v>4.9350000000000005</v>
      </c>
      <c r="H25">
        <f t="shared" si="331"/>
        <v>31.007519490931262</v>
      </c>
      <c r="I25">
        <f t="shared" si="332"/>
        <v>0.22988800000000001</v>
      </c>
      <c r="J25">
        <f t="shared" si="333"/>
        <v>7.1282566407312062</v>
      </c>
      <c r="K25">
        <f t="shared" si="334"/>
        <v>30.7712</v>
      </c>
      <c r="L25" s="24">
        <f t="shared" si="335"/>
        <v>23.170019960120936</v>
      </c>
      <c r="N25" s="1">
        <f t="shared" si="336"/>
        <v>113295.04886142294</v>
      </c>
      <c r="O25">
        <f t="shared" si="337"/>
        <v>4.7296230838359383</v>
      </c>
      <c r="P25">
        <f t="shared" si="338"/>
        <v>4.7305762339454711</v>
      </c>
      <c r="Q25">
        <f t="shared" si="339"/>
        <v>1.0958546125632742</v>
      </c>
      <c r="S25">
        <f t="shared" si="340"/>
        <v>3.5402486606191532</v>
      </c>
      <c r="T25">
        <f t="shared" si="341"/>
        <v>0.54425619332955011</v>
      </c>
    </row>
    <row r="26">
      <c r="A26">
        <v>13</v>
      </c>
      <c r="B26">
        <v>13</v>
      </c>
      <c r="C26">
        <v>2.7645</v>
      </c>
      <c r="D26">
        <v>35.965000000000003</v>
      </c>
      <c r="E26">
        <v>305.64999999999998</v>
      </c>
      <c r="G26">
        <f t="shared" si="330"/>
        <v>5.0941666666666663</v>
      </c>
      <c r="H26">
        <f t="shared" si="331"/>
        <v>32.007593152324006</v>
      </c>
      <c r="I26">
        <f t="shared" si="332"/>
        <v>0.2482521</v>
      </c>
      <c r="J26">
        <f t="shared" si="333"/>
        <v>7.9459522160100544</v>
      </c>
      <c r="K26">
        <f t="shared" si="334"/>
        <v>35.938499999999998</v>
      </c>
      <c r="L26" s="24">
        <f t="shared" si="335"/>
        <v>22.093569348005154</v>
      </c>
      <c r="N26" s="1">
        <f t="shared" si="336"/>
        <v>116949.11072101965</v>
      </c>
      <c r="O26">
        <f t="shared" si="337"/>
        <v>5.0268010722293957</v>
      </c>
      <c r="P26">
        <f t="shared" si="338"/>
        <v>5.0230971871073571</v>
      </c>
      <c r="Q26">
        <f t="shared" si="339"/>
        <v>1.1105997808792683</v>
      </c>
      <c r="S26">
        <f t="shared" si="340"/>
        <v>3.9463571680813936</v>
      </c>
      <c r="T26">
        <f t="shared" si="341"/>
        <v>0.55157938117368854</v>
      </c>
    </row>
    <row r="27">
      <c r="A27">
        <v>14</v>
      </c>
      <c r="B27">
        <v>13.99</v>
      </c>
      <c r="C27">
        <v>2.9335</v>
      </c>
      <c r="D27">
        <v>41.045000000000002</v>
      </c>
      <c r="E27">
        <v>314.25</v>
      </c>
      <c r="G27">
        <f t="shared" si="330"/>
        <v>5.2374999999999998</v>
      </c>
      <c r="H27">
        <f t="shared" si="331"/>
        <v>32.908183046353081</v>
      </c>
      <c r="I27">
        <f t="shared" si="332"/>
        <v>0.2634283</v>
      </c>
      <c r="J27">
        <f t="shared" si="333"/>
        <v>8.6689467159896125</v>
      </c>
      <c r="K27">
        <f t="shared" si="334"/>
        <v>41.039664999999999</v>
      </c>
      <c r="L27" s="24">
        <f t="shared" si="335"/>
        <v>21.120591341185559</v>
      </c>
      <c r="N27" s="1">
        <f t="shared" si="336"/>
        <v>120239.67951604916</v>
      </c>
      <c r="O27">
        <f t="shared" si="337"/>
        <v>5.2786058619482503</v>
      </c>
      <c r="P27">
        <f t="shared" si="338"/>
        <v>5.2779197525007291</v>
      </c>
      <c r="Q27">
        <f t="shared" si="339"/>
        <v>1.1148727726139556</v>
      </c>
      <c r="S27">
        <f t="shared" si="340"/>
        <v>4.3054323864962409</v>
      </c>
      <c r="T27">
        <f t="shared" si="341"/>
        <v>0.55370156251872105</v>
      </c>
    </row>
    <row r="28">
      <c r="A28">
        <v>15</v>
      </c>
      <c r="B28">
        <v>15</v>
      </c>
      <c r="C28">
        <v>3.0295000000000001</v>
      </c>
      <c r="D28">
        <v>45.424999999999997</v>
      </c>
      <c r="E28">
        <v>317.45000000000005</v>
      </c>
      <c r="G28">
        <f t="shared" si="330"/>
        <v>5.2908333333333344</v>
      </c>
      <c r="H28">
        <f t="shared" si="331"/>
        <v>33.243286262736</v>
      </c>
      <c r="I28">
        <f t="shared" si="332"/>
        <v>0.27204910000000004</v>
      </c>
      <c r="J28">
        <f t="shared" si="333"/>
        <v>9.0438061088196928</v>
      </c>
      <c r="K28">
        <f t="shared" si="334"/>
        <v>45.442500000000003</v>
      </c>
      <c r="L28" s="24">
        <f t="shared" si="335"/>
        <v>19.909314493824311</v>
      </c>
      <c r="N28" s="1">
        <f t="shared" si="336"/>
        <v>121464.07720722294</v>
      </c>
      <c r="O28">
        <f t="shared" si="337"/>
        <v>5.6670073581036853</v>
      </c>
      <c r="P28">
        <f t="shared" si="338"/>
        <v>5.6691905750275566</v>
      </c>
      <c r="Q28">
        <f t="shared" si="339"/>
        <v>1.1282623173130273</v>
      </c>
      <c r="S28">
        <f t="shared" si="340"/>
        <v>4.4916063039453</v>
      </c>
      <c r="T28">
        <f t="shared" si="341"/>
        <v>0.56035147989351497</v>
      </c>
    </row>
    <row r="29">
      <c r="A29">
        <v>16</v>
      </c>
      <c r="B29">
        <v>16.07</v>
      </c>
      <c r="C29">
        <v>3.1805000000000003</v>
      </c>
      <c r="D29">
        <v>51.135000000000005</v>
      </c>
      <c r="E29">
        <v>323.80000000000001</v>
      </c>
      <c r="G29">
        <f t="shared" si="330"/>
        <v>5.3966666666666665</v>
      </c>
      <c r="H29">
        <f t="shared" si="331"/>
        <v>33.908256707745835</v>
      </c>
      <c r="I29">
        <f t="shared" si="332"/>
        <v>0.28560890000000005</v>
      </c>
      <c r="J29">
        <f t="shared" si="333"/>
        <v>9.6844998992169113</v>
      </c>
      <c r="K29">
        <f t="shared" si="334"/>
        <v>51.110635000000009</v>
      </c>
      <c r="L29" s="24">
        <f t="shared" si="335"/>
        <v>18.939082622894123</v>
      </c>
      <c r="N29" s="1">
        <f t="shared" si="336"/>
        <v>123893.74137564587</v>
      </c>
      <c r="O29">
        <f t="shared" si="337"/>
        <v>6.0113575727857658</v>
      </c>
      <c r="P29">
        <f t="shared" si="338"/>
        <v>6.0084932581820514</v>
      </c>
      <c r="Q29">
        <f t="shared" si="339"/>
        <v>1.138495977467499</v>
      </c>
      <c r="S29">
        <f t="shared" si="340"/>
        <v>4.8098068749460792</v>
      </c>
      <c r="T29">
        <f t="shared" si="341"/>
        <v>0.5654340272092333</v>
      </c>
    </row>
    <row r="30">
      <c r="A30">
        <v>17</v>
      </c>
      <c r="B30">
        <v>16.984999999999999</v>
      </c>
      <c r="C30">
        <v>3.4160000000000004</v>
      </c>
      <c r="D30">
        <v>58.030000000000001</v>
      </c>
      <c r="E30">
        <v>341.35000000000002</v>
      </c>
      <c r="G30">
        <f t="shared" si="330"/>
        <v>5.6891666666666669</v>
      </c>
      <c r="H30">
        <f t="shared" si="331"/>
        <v>35.746088410095865</v>
      </c>
      <c r="I30">
        <f t="shared" si="332"/>
        <v>0.30675680000000005</v>
      </c>
      <c r="J30">
        <f t="shared" si="333"/>
        <v>10.965355693198097</v>
      </c>
      <c r="K30">
        <f t="shared" si="334"/>
        <v>58.020760000000003</v>
      </c>
      <c r="L30" s="24">
        <f t="shared" si="335"/>
        <v>18.896011878680159</v>
      </c>
      <c r="N30" s="1">
        <f t="shared" si="336"/>
        <v>130608.79746317703</v>
      </c>
      <c r="O30">
        <f t="shared" si="337"/>
        <v>5.8228779041557912</v>
      </c>
      <c r="P30">
        <f t="shared" si="338"/>
        <v>5.8219507390371561</v>
      </c>
      <c r="Q30">
        <f t="shared" si="339"/>
        <v>1.1002917004503208</v>
      </c>
      <c r="S30">
        <f t="shared" si="340"/>
        <v>5.4459439050268346</v>
      </c>
      <c r="T30">
        <f t="shared" si="341"/>
        <v>0.54645987302865173</v>
      </c>
    </row>
    <row r="31">
      <c r="A31">
        <v>18</v>
      </c>
      <c r="B31">
        <v>18.215</v>
      </c>
      <c r="C31">
        <v>3.5640000000000001</v>
      </c>
      <c r="D31">
        <v>64.930000000000007</v>
      </c>
      <c r="E31">
        <v>342.75</v>
      </c>
      <c r="G31">
        <f t="shared" si="330"/>
        <v>5.7125000000000004</v>
      </c>
      <c r="H31">
        <f t="shared" si="331"/>
        <v>35.892696067263387</v>
      </c>
      <c r="I31">
        <f t="shared" si="332"/>
        <v>0.32004720000000003</v>
      </c>
      <c r="J31">
        <f t="shared" si="333"/>
        <v>11.48735687677866</v>
      </c>
      <c r="K31">
        <f t="shared" si="334"/>
        <v>64.918260000000004</v>
      </c>
      <c r="L31" s="24">
        <f t="shared" si="335"/>
        <v>17.691909559184751</v>
      </c>
      <c r="N31" s="1">
        <f t="shared" si="336"/>
        <v>131144.47145306555</v>
      </c>
      <c r="O31">
        <f t="shared" si="337"/>
        <v>6.4357304674396518</v>
      </c>
      <c r="P31">
        <f t="shared" si="338"/>
        <v>6.4345668223497432</v>
      </c>
      <c r="Q31">
        <f t="shared" si="339"/>
        <v>1.1386036137723212</v>
      </c>
      <c r="S31">
        <f t="shared" si="340"/>
        <v>5.7051957928521215</v>
      </c>
      <c r="T31">
        <f t="shared" si="341"/>
        <v>0.56548748478002331</v>
      </c>
    </row>
    <row r="32">
      <c r="A32">
        <v>19</v>
      </c>
      <c r="B32">
        <v>19.07</v>
      </c>
      <c r="C32">
        <v>3.6539999999999999</v>
      </c>
      <c r="D32">
        <v>69.689999999999998</v>
      </c>
      <c r="E32">
        <v>346.44999999999999</v>
      </c>
      <c r="G32">
        <f t="shared" si="330"/>
        <v>5.7741666666666669</v>
      </c>
      <c r="H32">
        <f t="shared" si="331"/>
        <v>36.280159161206129</v>
      </c>
      <c r="I32">
        <f t="shared" si="332"/>
        <v>0.32812920000000001</v>
      </c>
      <c r="J32">
        <f t="shared" si="333"/>
        <v>11.904579601439238</v>
      </c>
      <c r="K32">
        <f t="shared" si="334"/>
        <v>69.681780000000003</v>
      </c>
      <c r="L32" s="24">
        <f t="shared" si="335"/>
        <v>17.082191995177556</v>
      </c>
      <c r="N32" s="1">
        <f t="shared" si="336"/>
        <v>132560.18128348523</v>
      </c>
      <c r="O32">
        <f t="shared" si="337"/>
        <v>6.6885750162491702</v>
      </c>
      <c r="P32">
        <f t="shared" si="338"/>
        <v>6.6877860926355446</v>
      </c>
      <c r="Q32">
        <f t="shared" si="339"/>
        <v>1.1425552260171616</v>
      </c>
      <c r="S32">
        <f t="shared" si="340"/>
        <v>5.9124094590547971</v>
      </c>
      <c r="T32">
        <f t="shared" si="341"/>
        <v>0.56745005300142326</v>
      </c>
    </row>
    <row r="33" ht="15">
      <c r="A33">
        <v>20</v>
      </c>
      <c r="B33">
        <v>20.119999999999997</v>
      </c>
      <c r="C33">
        <v>3.7799999999999998</v>
      </c>
      <c r="D33">
        <v>76.075000000000003</v>
      </c>
      <c r="E33">
        <v>351.25</v>
      </c>
      <c r="G33">
        <f t="shared" si="330"/>
        <v>5.854166666666667</v>
      </c>
      <c r="H33">
        <f t="shared" si="331"/>
        <v>36.782813985780493</v>
      </c>
      <c r="I33">
        <f t="shared" si="332"/>
        <v>0.33944400000000002</v>
      </c>
      <c r="J33">
        <f t="shared" si="333"/>
        <v>12.485705510589275</v>
      </c>
      <c r="K33">
        <f t="shared" si="334"/>
        <v>76.053599999999989</v>
      </c>
      <c r="L33" s="24">
        <f t="shared" si="335"/>
        <v>16.412363471034208</v>
      </c>
      <c r="N33" s="1">
        <f t="shared" si="336"/>
        <v>134396.77782024589</v>
      </c>
      <c r="O33">
        <f t="shared" si="337"/>
        <v>7.0061236375854516</v>
      </c>
      <c r="P33">
        <f t="shared" si="338"/>
        <v>7.0041528055664646</v>
      </c>
      <c r="Q33">
        <f t="shared" si="339"/>
        <v>1.1498704766305679</v>
      </c>
      <c r="S33">
        <f t="shared" si="340"/>
        <v>6.2010256418341632</v>
      </c>
      <c r="T33">
        <f t="shared" si="341"/>
        <v>0.57108317221857152</v>
      </c>
    </row>
    <row r="34">
      <c r="A34">
        <v>21</v>
      </c>
      <c r="E34" s="37">
        <v>40</v>
      </c>
      <c r="G34">
        <f t="shared" si="330"/>
        <v>0.66666666666666663</v>
      </c>
      <c r="H34">
        <f t="shared" si="331"/>
        <v>4.1887902047863905</v>
      </c>
      <c r="I34">
        <f t="shared" si="332"/>
        <v>0</v>
      </c>
      <c r="J34" s="37">
        <v>0.71589999999999998</v>
      </c>
      <c r="K34">
        <f t="shared" si="334"/>
        <v>0</v>
      </c>
      <c r="L34" s="24" t="e">
        <f t="shared" si="335"/>
        <v>#DIV/0!</v>
      </c>
      <c r="N34" s="38">
        <f t="shared" ref="N34:N41" si="342">G34*(0.2032)^2*$C$4/$C$5</f>
        <v>32113.556683840743</v>
      </c>
      <c r="O34">
        <f t="shared" si="337"/>
        <v>0</v>
      </c>
      <c r="P34">
        <f t="shared" si="338"/>
        <v>0</v>
      </c>
      <c r="Q34" s="37">
        <f t="shared" ref="Q34:Q41" si="343">J34/(G34^3*0.2032^5*$C$4)</f>
        <v>7.0003135232129496</v>
      </c>
      <c r="S34">
        <f t="shared" si="340"/>
        <v>0.35555173499999998</v>
      </c>
      <c r="T34">
        <f t="shared" si="341"/>
        <v>3.4767057113037114</v>
      </c>
      <c r="V34" s="39" t="s">
        <v>74</v>
      </c>
    </row>
    <row r="35">
      <c r="A35">
        <v>22</v>
      </c>
      <c r="E35" s="37">
        <v>59.960000000000001</v>
      </c>
      <c r="G35">
        <f t="shared" si="330"/>
        <v>0.9993333333333333</v>
      </c>
      <c r="H35">
        <f t="shared" si="331"/>
        <v>6.2789965169747992</v>
      </c>
      <c r="I35">
        <f t="shared" si="332"/>
        <v>0</v>
      </c>
      <c r="J35" s="37">
        <v>1.0911</v>
      </c>
      <c r="K35">
        <f t="shared" si="334"/>
        <v>0</v>
      </c>
      <c r="L35" s="24" t="e">
        <f t="shared" si="335"/>
        <v>#DIV/0!</v>
      </c>
      <c r="N35" s="38">
        <f t="shared" si="342"/>
        <v>48138.221469077274</v>
      </c>
      <c r="O35">
        <f t="shared" si="337"/>
        <v>0</v>
      </c>
      <c r="P35">
        <f t="shared" si="338"/>
        <v>0</v>
      </c>
      <c r="Q35" s="37">
        <f t="shared" si="343"/>
        <v>3.1675595329842761</v>
      </c>
      <c r="S35">
        <f t="shared" si="340"/>
        <v>0.54189481499999992</v>
      </c>
      <c r="T35">
        <f t="shared" si="341"/>
        <v>1.5731684420566407</v>
      </c>
      <c r="V35" s="40"/>
    </row>
    <row r="36">
      <c r="A36">
        <v>23</v>
      </c>
      <c r="E36" s="37">
        <v>85.159999999999997</v>
      </c>
      <c r="G36">
        <f t="shared" si="330"/>
        <v>1.4193333333333333</v>
      </c>
      <c r="H36">
        <f t="shared" si="331"/>
        <v>8.9179343459902256</v>
      </c>
      <c r="I36">
        <f t="shared" si="332"/>
        <v>0</v>
      </c>
      <c r="J36" s="37">
        <v>1.6520999999999999</v>
      </c>
      <c r="K36">
        <f t="shared" si="334"/>
        <v>0</v>
      </c>
      <c r="L36" s="24" t="e">
        <f t="shared" si="335"/>
        <v>#DIV/0!</v>
      </c>
      <c r="N36" s="38">
        <f t="shared" si="342"/>
        <v>68369.762179896949</v>
      </c>
      <c r="O36">
        <f t="shared" si="337"/>
        <v>0</v>
      </c>
      <c r="P36">
        <f t="shared" si="338"/>
        <v>0</v>
      </c>
      <c r="Q36" s="37">
        <f t="shared" si="343"/>
        <v>1.6740733224974458</v>
      </c>
      <c r="S36">
        <f t="shared" si="340"/>
        <v>0.82051546499999994</v>
      </c>
      <c r="T36">
        <f t="shared" si="341"/>
        <v>0.8314285156183564</v>
      </c>
      <c r="V36" s="40"/>
    </row>
    <row r="37">
      <c r="E37" s="37">
        <v>110.36</v>
      </c>
      <c r="G37">
        <f t="shared" si="330"/>
        <v>1.8393333333333333</v>
      </c>
      <c r="H37">
        <f t="shared" si="331"/>
        <v>11.556872175005651</v>
      </c>
      <c r="I37">
        <f t="shared" si="332"/>
        <v>0</v>
      </c>
      <c r="J37" s="37">
        <v>2.5062000000000002</v>
      </c>
      <c r="K37">
        <f t="shared" si="334"/>
        <v>0</v>
      </c>
      <c r="L37" s="24" t="e">
        <f t="shared" si="335"/>
        <v>#DIV/0!</v>
      </c>
      <c r="N37" s="38">
        <f t="shared" si="342"/>
        <v>88601.302890716615</v>
      </c>
      <c r="O37">
        <f t="shared" si="337"/>
        <v>0</v>
      </c>
      <c r="P37">
        <f t="shared" si="338"/>
        <v>0</v>
      </c>
      <c r="Q37" s="37">
        <f t="shared" si="343"/>
        <v>1.1668788091441977</v>
      </c>
      <c r="S37">
        <f t="shared" si="340"/>
        <v>1.24470423</v>
      </c>
      <c r="T37">
        <f t="shared" si="341"/>
        <v>0.57953036056146578</v>
      </c>
      <c r="V37" s="40"/>
    </row>
    <row r="38">
      <c r="E38" s="37">
        <v>148.16</v>
      </c>
      <c r="G38">
        <f t="shared" si="330"/>
        <v>2.4693333333333332</v>
      </c>
      <c r="H38">
        <f t="shared" si="331"/>
        <v>15.515278918528791</v>
      </c>
      <c r="I38">
        <f t="shared" si="332"/>
        <v>0</v>
      </c>
      <c r="J38" s="37">
        <v>3.7319</v>
      </c>
      <c r="K38">
        <f t="shared" si="334"/>
        <v>0</v>
      </c>
      <c r="L38" s="24" t="e">
        <f t="shared" si="335"/>
        <v>#DIV/0!</v>
      </c>
      <c r="N38" s="38">
        <f t="shared" si="342"/>
        <v>118948.61395694611</v>
      </c>
      <c r="O38">
        <f t="shared" si="337"/>
        <v>0</v>
      </c>
      <c r="P38">
        <f t="shared" si="338"/>
        <v>0</v>
      </c>
      <c r="Q38" s="37">
        <f t="shared" si="343"/>
        <v>0.71809547922922901</v>
      </c>
      <c r="S38">
        <f t="shared" si="340"/>
        <v>1.8534481349999998</v>
      </c>
      <c r="T38">
        <f t="shared" si="341"/>
        <v>0.35664211975919657</v>
      </c>
      <c r="V38" s="40"/>
    </row>
    <row r="39">
      <c r="E39" s="37">
        <v>180</v>
      </c>
      <c r="G39">
        <f t="shared" si="330"/>
        <v>3</v>
      </c>
      <c r="H39">
        <f t="shared" si="331"/>
        <v>18.849555921538759</v>
      </c>
      <c r="I39">
        <f t="shared" si="332"/>
        <v>0</v>
      </c>
      <c r="J39" s="37">
        <v>4.5339</v>
      </c>
      <c r="K39">
        <f t="shared" si="334"/>
        <v>0</v>
      </c>
      <c r="L39" s="24" t="e">
        <f t="shared" si="335"/>
        <v>#DIV/0!</v>
      </c>
      <c r="N39" s="38">
        <f t="shared" si="342"/>
        <v>144511.00507728333</v>
      </c>
      <c r="O39">
        <f t="shared" si="337"/>
        <v>0</v>
      </c>
      <c r="P39">
        <f t="shared" si="338"/>
        <v>0</v>
      </c>
      <c r="Q39" s="37">
        <f t="shared" si="343"/>
        <v>0.48651868534098691</v>
      </c>
      <c r="S39">
        <f t="shared" si="340"/>
        <v>2.2517614350000001</v>
      </c>
      <c r="T39">
        <f t="shared" si="341"/>
        <v>0.24162950507460115</v>
      </c>
      <c r="V39" s="40"/>
    </row>
    <row r="40">
      <c r="E40" s="37">
        <v>220</v>
      </c>
      <c r="G40">
        <f t="shared" si="330"/>
        <v>3.6666666666666665</v>
      </c>
      <c r="H40">
        <f t="shared" si="331"/>
        <v>23.038346126325148</v>
      </c>
      <c r="I40">
        <f t="shared" si="332"/>
        <v>0</v>
      </c>
      <c r="J40" s="37">
        <v>5.5415000000000001</v>
      </c>
      <c r="K40">
        <f t="shared" si="334"/>
        <v>0</v>
      </c>
      <c r="L40" s="24" t="e">
        <f t="shared" si="335"/>
        <v>#DIV/0!</v>
      </c>
      <c r="N40" s="38">
        <f t="shared" si="342"/>
        <v>176624.56176112409</v>
      </c>
      <c r="O40">
        <f t="shared" si="337"/>
        <v>0</v>
      </c>
      <c r="P40">
        <f t="shared" si="338"/>
        <v>0</v>
      </c>
      <c r="Q40" s="37">
        <f t="shared" si="343"/>
        <v>0.32568998028055929</v>
      </c>
      <c r="S40">
        <f t="shared" si="340"/>
        <v>2.7521859749999997</v>
      </c>
      <c r="T40">
        <f t="shared" si="341"/>
        <v>0.16175392870633976</v>
      </c>
      <c r="V40" s="40"/>
    </row>
    <row r="41" ht="15">
      <c r="E41" s="37">
        <v>250</v>
      </c>
      <c r="G41">
        <f t="shared" si="330"/>
        <v>4.166666666666667</v>
      </c>
      <c r="H41">
        <f t="shared" si="331"/>
        <v>26.179938779914945</v>
      </c>
      <c r="I41">
        <f t="shared" si="332"/>
        <v>0</v>
      </c>
      <c r="J41" s="37">
        <v>6.2971000000000004</v>
      </c>
      <c r="K41">
        <f t="shared" si="334"/>
        <v>0</v>
      </c>
      <c r="L41" s="24" t="e">
        <f t="shared" si="335"/>
        <v>#DIV/0!</v>
      </c>
      <c r="N41" s="38">
        <f t="shared" si="342"/>
        <v>200709.72927400467</v>
      </c>
      <c r="O41">
        <f t="shared" si="337"/>
        <v>0</v>
      </c>
      <c r="P41">
        <f t="shared" si="338"/>
        <v>0</v>
      </c>
      <c r="Q41" s="37">
        <f t="shared" si="343"/>
        <v>0.25221195401543706</v>
      </c>
      <c r="S41">
        <f t="shared" si="340"/>
        <v>3.1274547150000003</v>
      </c>
      <c r="T41">
        <f t="shared" si="341"/>
        <v>0.12526106696176681</v>
      </c>
      <c r="V41" s="41"/>
    </row>
    <row r="42">
      <c r="L42" s="24"/>
      <c r="N42" s="1"/>
    </row>
    <row r="66" s="21" customFormat="1">
      <c r="B66" s="22" t="s">
        <v>67</v>
      </c>
    </row>
    <row r="67">
      <c r="B67" s="23" t="s">
        <v>42</v>
      </c>
      <c r="C67" s="23" t="s">
        <v>21</v>
      </c>
      <c r="D67" s="23" t="s">
        <v>17</v>
      </c>
      <c r="E67" s="23" t="s">
        <v>59</v>
      </c>
      <c r="G67" s="25" t="s">
        <v>60</v>
      </c>
      <c r="H67" s="25" t="s">
        <v>23</v>
      </c>
      <c r="I67" s="25" t="s">
        <v>25</v>
      </c>
      <c r="J67" s="26" t="s">
        <v>70</v>
      </c>
      <c r="K67" s="26"/>
    </row>
    <row r="68">
      <c r="B68">
        <v>1</v>
      </c>
      <c r="C68" s="1">
        <f t="shared" ref="C68:C122" si="344">$C$5*B68/($C$3^2*$C$4)</f>
        <v>4.3558832001884351e-05</v>
      </c>
      <c r="D68">
        <f t="shared" ref="D68:D122" si="345">C68*60</f>
        <v>0.0026135299201130611</v>
      </c>
      <c r="E68" s="1">
        <f t="shared" ref="E68:E122" si="346">2*PI()*C68</f>
        <v>0.00027368821323214371</v>
      </c>
      <c r="G68" s="11">
        <v>1.5896037595930599e-05</v>
      </c>
      <c r="H68" s="28">
        <f t="shared" ref="H68:H122" si="347">G68*E68</f>
        <v>4.3505581271012271e-09</v>
      </c>
      <c r="I68" s="28">
        <f t="shared" ref="I68:I122" si="348">H68/(C68^3*$C$3^5*$C$4)</f>
        <v>972629.37390822684</v>
      </c>
      <c r="J68" s="26">
        <v>1</v>
      </c>
      <c r="K68" s="26"/>
    </row>
    <row r="69">
      <c r="B69">
        <v>2</v>
      </c>
      <c r="C69" s="1">
        <f t="shared" si="344"/>
        <v>8.7117664003768703e-05</v>
      </c>
      <c r="D69">
        <f t="shared" si="345"/>
        <v>0.0052270598402261222</v>
      </c>
      <c r="E69" s="1">
        <f t="shared" si="346"/>
        <v>0.00054737642646428741</v>
      </c>
      <c r="G69" s="11">
        <v>1.5958699481683701e-05</v>
      </c>
      <c r="H69" s="28">
        <f t="shared" si="347"/>
        <v>8.7354158933015e-09</v>
      </c>
      <c r="I69" s="28">
        <f t="shared" si="348"/>
        <v>244115.8652209212</v>
      </c>
      <c r="J69" s="26">
        <v>2</v>
      </c>
      <c r="K69" s="26"/>
    </row>
    <row r="70">
      <c r="B70">
        <v>3</v>
      </c>
      <c r="C70" s="1">
        <f t="shared" si="344"/>
        <v>0.00013067649600565303</v>
      </c>
      <c r="D70">
        <f t="shared" si="345"/>
        <v>0.0078405897603391825</v>
      </c>
      <c r="E70" s="1">
        <f t="shared" si="346"/>
        <v>0.00082106463969643106</v>
      </c>
      <c r="G70" s="11">
        <v>1.60201937062574e-05</v>
      </c>
      <c r="H70" s="28">
        <f t="shared" si="347"/>
        <v>1.3153614573295264e-08</v>
      </c>
      <c r="I70" s="28">
        <f t="shared" si="348"/>
        <v>108914.01136479576</v>
      </c>
      <c r="J70" s="26">
        <v>3</v>
      </c>
      <c r="K70" s="26"/>
    </row>
    <row r="71">
      <c r="B71">
        <v>4</v>
      </c>
      <c r="C71" s="1">
        <f t="shared" si="344"/>
        <v>0.00017423532800753741</v>
      </c>
      <c r="D71">
        <f t="shared" si="345"/>
        <v>0.010454119680452244</v>
      </c>
      <c r="E71" s="1">
        <f t="shared" si="346"/>
        <v>0.0010947528529285748</v>
      </c>
      <c r="G71" s="11">
        <v>1.60786643684087e-05</v>
      </c>
      <c r="H71" s="28">
        <f t="shared" si="347"/>
        <v>1.7602163688596447e-08</v>
      </c>
      <c r="I71" s="28">
        <f t="shared" si="348"/>
        <v>61487.733828119846</v>
      </c>
      <c r="J71" s="26">
        <v>4</v>
      </c>
      <c r="K71" s="26"/>
    </row>
    <row r="72">
      <c r="B72">
        <v>5</v>
      </c>
      <c r="C72" s="1">
        <f t="shared" si="344"/>
        <v>0.00021779416000942175</v>
      </c>
      <c r="D72">
        <f t="shared" si="345"/>
        <v>0.013067649600565305</v>
      </c>
      <c r="E72" s="1">
        <f t="shared" si="346"/>
        <v>0.0013684410661607186</v>
      </c>
      <c r="G72" s="11">
        <v>1.6125066996173101e-05</v>
      </c>
      <c r="H72" s="28">
        <f t="shared" si="347"/>
        <v>2.2066203872156132e-08</v>
      </c>
      <c r="I72" s="28">
        <f t="shared" si="348"/>
        <v>39465.7189807631</v>
      </c>
      <c r="J72" s="26">
        <v>5</v>
      </c>
      <c r="K72" s="26"/>
    </row>
    <row r="73">
      <c r="B73">
        <v>6</v>
      </c>
      <c r="C73" s="1">
        <f t="shared" si="344"/>
        <v>0.00026135299201130607</v>
      </c>
      <c r="D73">
        <f t="shared" si="345"/>
        <v>0.015681179520678365</v>
      </c>
      <c r="E73" s="1">
        <f t="shared" si="346"/>
        <v>0.0016421292793928621</v>
      </c>
      <c r="G73" s="11">
        <v>1.6172363211095799e-05</v>
      </c>
      <c r="H73" s="28">
        <f t="shared" si="347"/>
        <v>2.655711114591638e-08</v>
      </c>
      <c r="I73" s="28">
        <f t="shared" si="348"/>
        <v>27487.135656182811</v>
      </c>
      <c r="J73" s="26">
        <v>6</v>
      </c>
      <c r="K73" s="26"/>
    </row>
    <row r="74">
      <c r="B74">
        <v>7</v>
      </c>
      <c r="C74" s="1">
        <f t="shared" si="344"/>
        <v>0.00030491182401319047</v>
      </c>
      <c r="D74">
        <f t="shared" si="345"/>
        <v>0.018294709440791427</v>
      </c>
      <c r="E74" s="1">
        <f t="shared" si="346"/>
        <v>0.0019158174926250061</v>
      </c>
      <c r="G74" s="11">
        <v>1.6218992284654698e-05</v>
      </c>
      <c r="H74" s="28">
        <f t="shared" si="347"/>
        <v>3.1072629131691482e-08</v>
      </c>
      <c r="I74" s="28">
        <f t="shared" si="348"/>
        <v>20252.856579785861</v>
      </c>
      <c r="J74" s="26">
        <v>7</v>
      </c>
      <c r="K74" s="26"/>
    </row>
    <row r="75">
      <c r="B75">
        <v>8</v>
      </c>
      <c r="C75" s="1">
        <f t="shared" si="344"/>
        <v>0.00034847065601507481</v>
      </c>
      <c r="D75">
        <f t="shared" si="345"/>
        <v>0.020908239360904489</v>
      </c>
      <c r="E75" s="1">
        <f t="shared" si="346"/>
        <v>0.0021895057058571496</v>
      </c>
      <c r="G75" s="11">
        <v>1.6265959303812999e-05</v>
      </c>
      <c r="H75" s="28">
        <f t="shared" si="347"/>
        <v>3.5614410706938749e-08</v>
      </c>
      <c r="I75" s="28">
        <f t="shared" si="348"/>
        <v>15550.995922537384</v>
      </c>
      <c r="J75" s="26">
        <v>8</v>
      </c>
      <c r="K75" s="26"/>
    </row>
    <row r="76">
      <c r="B76">
        <v>9</v>
      </c>
      <c r="C76" s="1">
        <f t="shared" si="344"/>
        <v>0.00039202948801695916</v>
      </c>
      <c r="D76">
        <f t="shared" si="345"/>
        <v>0.023521769281017551</v>
      </c>
      <c r="E76" s="1">
        <f t="shared" si="346"/>
        <v>0.0024631939190892936</v>
      </c>
      <c r="G76" s="11">
        <v>1.6308757343220401e-05</v>
      </c>
      <c r="H76" s="28">
        <f t="shared" si="347"/>
        <v>4.0171631915723358e-08</v>
      </c>
      <c r="I76" s="28">
        <f t="shared" si="348"/>
        <v>12319.536033321136</v>
      </c>
      <c r="J76" s="26">
        <v>9</v>
      </c>
      <c r="K76" s="26"/>
    </row>
    <row r="77">
      <c r="B77">
        <v>10</v>
      </c>
      <c r="C77" s="1">
        <f t="shared" si="344"/>
        <v>0.0004355883200188435</v>
      </c>
      <c r="D77">
        <f t="shared" si="345"/>
        <v>0.026135299201130609</v>
      </c>
      <c r="E77" s="1">
        <f t="shared" si="346"/>
        <v>0.0027368821323214372</v>
      </c>
      <c r="G77" s="11">
        <v>1.6344180070443001e-05</v>
      </c>
      <c r="H77" s="28">
        <f t="shared" si="347"/>
        <v>4.4732094402239578e-08</v>
      </c>
      <c r="I77" s="28">
        <f t="shared" si="348"/>
        <v>10000.498258149501</v>
      </c>
      <c r="J77" s="26">
        <v>10</v>
      </c>
      <c r="K77" s="26"/>
    </row>
    <row r="78">
      <c r="B78">
        <v>20</v>
      </c>
      <c r="C78" s="1">
        <f t="shared" si="344"/>
        <v>0.000871176640037687</v>
      </c>
      <c r="D78">
        <f t="shared" si="345"/>
        <v>0.052270598402261219</v>
      </c>
      <c r="E78" s="1">
        <f t="shared" si="346"/>
        <v>0.0054737642646428743</v>
      </c>
      <c r="G78" s="11">
        <v>1.66452616475485e-05</v>
      </c>
      <c r="H78" s="28">
        <f t="shared" si="347"/>
        <v>9.1112238381981557e-08</v>
      </c>
      <c r="I78" s="28">
        <f t="shared" si="348"/>
        <v>2546.180190675047</v>
      </c>
      <c r="J78" s="26">
        <v>11</v>
      </c>
      <c r="K78" s="26"/>
    </row>
    <row r="79">
      <c r="B79">
        <v>30</v>
      </c>
      <c r="C79" s="1">
        <f t="shared" si="344"/>
        <v>0.0013067649600565303</v>
      </c>
      <c r="D79">
        <f t="shared" si="345"/>
        <v>0.078405897603391825</v>
      </c>
      <c r="E79" s="1">
        <f t="shared" si="346"/>
        <v>0.0082106463969643106</v>
      </c>
      <c r="G79" s="11">
        <v>1.6797892367371801e-05</v>
      </c>
      <c r="H79" s="28">
        <f t="shared" si="347"/>
        <v>1.3792155444275556e-07</v>
      </c>
      <c r="I79" s="28">
        <f t="shared" si="348"/>
        <v>1142.0123088086916</v>
      </c>
      <c r="J79" s="26">
        <v>12</v>
      </c>
      <c r="K79" s="26"/>
    </row>
    <row r="80">
      <c r="B80">
        <v>40</v>
      </c>
      <c r="C80" s="1">
        <f t="shared" si="344"/>
        <v>0.001742353280075374</v>
      </c>
      <c r="D80">
        <f t="shared" si="345"/>
        <v>0.10454119680452244</v>
      </c>
      <c r="E80" s="1">
        <f t="shared" si="346"/>
        <v>0.010947528529285749</v>
      </c>
      <c r="G80" s="11">
        <v>1.6818616874321902e-05</v>
      </c>
      <c r="H80" s="28">
        <f t="shared" si="347"/>
        <v>1.8412228805476573e-07</v>
      </c>
      <c r="I80" s="28">
        <f t="shared" si="348"/>
        <v>643.17446650438319</v>
      </c>
      <c r="J80" s="26">
        <v>13</v>
      </c>
      <c r="K80" s="26"/>
    </row>
    <row r="81">
      <c r="B81">
        <v>50</v>
      </c>
      <c r="C81" s="1">
        <f t="shared" si="344"/>
        <v>0.0021779416000942175</v>
      </c>
      <c r="D81">
        <f t="shared" si="345"/>
        <v>0.13067649600565304</v>
      </c>
      <c r="E81" s="1">
        <f t="shared" si="346"/>
        <v>0.013684410661607185</v>
      </c>
      <c r="G81" s="11">
        <v>1.6685772975293999e-05</v>
      </c>
      <c r="H81" s="28">
        <f t="shared" si="347"/>
        <v>2.2833496960027023e-07</v>
      </c>
      <c r="I81" s="28">
        <f t="shared" si="348"/>
        <v>408.38033564514643</v>
      </c>
      <c r="J81" s="26">
        <v>14</v>
      </c>
      <c r="K81" s="26"/>
    </row>
    <row r="82">
      <c r="B82">
        <v>60</v>
      </c>
      <c r="C82" s="1">
        <f t="shared" si="344"/>
        <v>0.0026135299201130607</v>
      </c>
      <c r="D82">
        <f t="shared" si="345"/>
        <v>0.15681179520678365</v>
      </c>
      <c r="E82" s="1">
        <f t="shared" si="346"/>
        <v>0.016421292793928621</v>
      </c>
      <c r="G82" s="11">
        <v>1.6418783934298401e-05</v>
      </c>
      <c r="H82" s="28">
        <f t="shared" si="347"/>
        <v>2.6961765830536536e-07</v>
      </c>
      <c r="I82" s="28">
        <f t="shared" si="348"/>
        <v>279.05961263717853</v>
      </c>
      <c r="J82" s="26">
        <v>15</v>
      </c>
      <c r="K82" s="26"/>
    </row>
    <row r="83">
      <c r="B83">
        <v>70</v>
      </c>
      <c r="C83" s="1">
        <f t="shared" si="344"/>
        <v>0.0030491182401319048</v>
      </c>
      <c r="D83">
        <f t="shared" si="345"/>
        <v>0.18294709440791429</v>
      </c>
      <c r="E83" s="1">
        <f t="shared" si="346"/>
        <v>0.019158174926250063</v>
      </c>
      <c r="G83" s="11">
        <v>1.6023312806251e-05</v>
      </c>
      <c r="H83" s="28">
        <f t="shared" si="347"/>
        <v>3.0697742964017946e-07</v>
      </c>
      <c r="I83" s="28">
        <f t="shared" si="348"/>
        <v>200.08509191109505</v>
      </c>
      <c r="J83" s="26">
        <v>16</v>
      </c>
      <c r="K83" s="26"/>
    </row>
    <row r="84">
      <c r="B84">
        <v>80</v>
      </c>
      <c r="C84" s="1">
        <f t="shared" si="344"/>
        <v>0.003484706560150748</v>
      </c>
      <c r="D84">
        <f t="shared" si="345"/>
        <v>0.20908239360904488</v>
      </c>
      <c r="E84" s="1">
        <f t="shared" si="346"/>
        <v>0.021895057058571497</v>
      </c>
      <c r="G84" s="11">
        <v>1.5521008940316399e-05</v>
      </c>
      <c r="H84" s="28">
        <f t="shared" si="347"/>
        <v>3.3983337635482587e-07</v>
      </c>
      <c r="I84" s="28">
        <f t="shared" si="348"/>
        <v>148.38789538096674</v>
      </c>
      <c r="J84" s="26">
        <v>17</v>
      </c>
      <c r="K84" s="26"/>
    </row>
    <row r="85">
      <c r="B85">
        <v>90</v>
      </c>
      <c r="C85" s="1">
        <f t="shared" si="344"/>
        <v>0.0039202948801695912</v>
      </c>
      <c r="D85">
        <f t="shared" si="345"/>
        <v>0.23521769281017546</v>
      </c>
      <c r="E85" s="1">
        <f t="shared" si="346"/>
        <v>0.024631939190892932</v>
      </c>
      <c r="G85" s="11">
        <v>1.49114607212461e-05</v>
      </c>
      <c r="H85" s="28">
        <f t="shared" si="347"/>
        <v>3.6729819373312239e-07</v>
      </c>
      <c r="I85" s="28">
        <f t="shared" si="348"/>
        <v>112.64026669770134</v>
      </c>
      <c r="J85" s="26">
        <v>18</v>
      </c>
      <c r="K85" s="26"/>
    </row>
    <row r="86">
      <c r="B86">
        <v>100</v>
      </c>
      <c r="C86" s="1">
        <f t="shared" si="344"/>
        <v>0.0043558832001884349</v>
      </c>
      <c r="D86">
        <f t="shared" si="345"/>
        <v>0.26135299201130607</v>
      </c>
      <c r="E86" s="1">
        <f t="shared" si="346"/>
        <v>0.02736882132321437</v>
      </c>
      <c r="G86" s="11">
        <v>1.4214138662867401e-05</v>
      </c>
      <c r="H86" s="28">
        <f t="shared" si="347"/>
        <v>3.8902422132741109e-07</v>
      </c>
      <c r="I86" s="28">
        <f t="shared" si="348"/>
        <v>86.971918032256511</v>
      </c>
      <c r="J86" s="26">
        <v>19</v>
      </c>
      <c r="K86" s="26"/>
    </row>
    <row r="87">
      <c r="B87">
        <v>200</v>
      </c>
      <c r="C87" s="1">
        <f t="shared" si="344"/>
        <v>0.0087117664003768698</v>
      </c>
      <c r="D87">
        <f t="shared" si="345"/>
        <v>0.52270598402261215</v>
      </c>
      <c r="E87" s="1">
        <f t="shared" si="346"/>
        <v>0.05473764264642874</v>
      </c>
      <c r="G87" s="11">
        <v>5.1655349393385198e-06</v>
      </c>
      <c r="H87" s="28">
        <f t="shared" si="347"/>
        <v>2.8274920558715386e-07</v>
      </c>
      <c r="I87" s="28">
        <f t="shared" si="348"/>
        <v>7.9015776473063992</v>
      </c>
      <c r="J87" s="26">
        <v>20</v>
      </c>
      <c r="K87" s="26"/>
    </row>
    <row r="88">
      <c r="B88">
        <v>300</v>
      </c>
      <c r="C88" s="1">
        <f t="shared" si="344"/>
        <v>0.013067649600565306</v>
      </c>
      <c r="D88">
        <f t="shared" si="345"/>
        <v>0.78405897603391839</v>
      </c>
      <c r="E88" s="1">
        <f t="shared" si="346"/>
        <v>0.08210646396964312</v>
      </c>
      <c r="G88" s="11">
        <v>1.5996783077115499e-06</v>
      </c>
      <c r="H88" s="28">
        <f t="shared" si="347"/>
        <v>1.3134392933513806e-07</v>
      </c>
      <c r="I88" s="28">
        <f t="shared" si="348"/>
        <v>1.0875485314391713</v>
      </c>
      <c r="J88" s="26">
        <v>21</v>
      </c>
      <c r="K88" s="26"/>
    </row>
    <row r="89">
      <c r="B89">
        <v>400</v>
      </c>
      <c r="C89" s="1">
        <f t="shared" si="344"/>
        <v>0.01742353280075374</v>
      </c>
      <c r="D89">
        <f t="shared" si="345"/>
        <v>1.0454119680452243</v>
      </c>
      <c r="E89" s="1">
        <f t="shared" si="346"/>
        <v>0.10947528529285748</v>
      </c>
      <c r="G89" s="11">
        <v>4.9770595030686396e-06</v>
      </c>
      <c r="H89" s="28">
        <f t="shared" si="347"/>
        <v>5.4486500901796682e-07</v>
      </c>
      <c r="I89" s="28">
        <f t="shared" si="348"/>
        <v>1.9033179806444736</v>
      </c>
      <c r="J89" s="26">
        <v>22</v>
      </c>
      <c r="K89" s="26"/>
    </row>
    <row r="90">
      <c r="B90">
        <v>500</v>
      </c>
      <c r="C90" s="1">
        <f t="shared" si="344"/>
        <v>0.021779416000942176</v>
      </c>
      <c r="D90">
        <f t="shared" si="345"/>
        <v>1.3067649600565305</v>
      </c>
      <c r="E90" s="1">
        <f t="shared" si="346"/>
        <v>0.13684410661607185</v>
      </c>
      <c r="G90" s="11">
        <v>7.59113460085374e-06</v>
      </c>
      <c r="H90" s="28">
        <f t="shared" si="347"/>
        <v>1.0388020326561813e-06</v>
      </c>
      <c r="I90" s="28">
        <f t="shared" si="348"/>
        <v>1.85791218711551</v>
      </c>
      <c r="J90" s="26">
        <v>23</v>
      </c>
      <c r="K90" s="26"/>
    </row>
    <row r="91">
      <c r="B91">
        <v>600</v>
      </c>
      <c r="C91" s="1">
        <f t="shared" si="344"/>
        <v>0.026135299201130613</v>
      </c>
      <c r="D91">
        <f t="shared" si="345"/>
        <v>1.5681179520678368</v>
      </c>
      <c r="E91" s="1">
        <f t="shared" si="346"/>
        <v>0.16421292793928624</v>
      </c>
      <c r="G91" s="11">
        <v>6.7441991779834498e-06</v>
      </c>
      <c r="H91" s="28">
        <f t="shared" si="347"/>
        <v>1.1074846936223897e-06</v>
      </c>
      <c r="I91" s="28">
        <f t="shared" si="348"/>
        <v>1.1462685773119408</v>
      </c>
      <c r="J91" s="26">
        <v>24</v>
      </c>
      <c r="K91" s="26"/>
    </row>
    <row r="92">
      <c r="B92">
        <v>700</v>
      </c>
      <c r="C92" s="1">
        <f t="shared" si="344"/>
        <v>0.030491182401319043</v>
      </c>
      <c r="D92">
        <f t="shared" si="345"/>
        <v>1.8294709440791426</v>
      </c>
      <c r="E92" s="1">
        <f t="shared" si="346"/>
        <v>0.19158174926250057</v>
      </c>
      <c r="G92" s="11">
        <v>7.2882704160678096e-06</v>
      </c>
      <c r="H92" s="28">
        <f t="shared" si="347"/>
        <v>1.3962995954084039e-06</v>
      </c>
      <c r="I92" s="28">
        <f t="shared" si="348"/>
        <v>0.91009535525196916</v>
      </c>
      <c r="J92" s="26">
        <v>25</v>
      </c>
      <c r="K92" s="26"/>
    </row>
    <row r="93">
      <c r="B93">
        <v>800</v>
      </c>
      <c r="C93" s="1">
        <f t="shared" si="344"/>
        <v>0.034847065601507479</v>
      </c>
      <c r="D93">
        <f t="shared" si="345"/>
        <v>2.0908239360904486</v>
      </c>
      <c r="E93" s="1">
        <f t="shared" si="346"/>
        <v>0.21895057058571496</v>
      </c>
      <c r="G93" s="11">
        <v>1.02634904974517e-05</v>
      </c>
      <c r="H93" s="28">
        <f t="shared" si="347"/>
        <v>2.2471971006181129e-06</v>
      </c>
      <c r="I93" s="28">
        <f t="shared" si="348"/>
        <v>0.98123631011088308</v>
      </c>
      <c r="J93" s="26">
        <v>26</v>
      </c>
      <c r="K93" s="26"/>
    </row>
    <row r="94">
      <c r="B94">
        <v>900</v>
      </c>
      <c r="C94" s="1">
        <f t="shared" si="344"/>
        <v>0.039202948801695912</v>
      </c>
      <c r="D94">
        <f t="shared" si="345"/>
        <v>2.3521769281017546</v>
      </c>
      <c r="E94" s="1">
        <f t="shared" si="346"/>
        <v>0.24631939190892932</v>
      </c>
      <c r="G94" s="11">
        <v>1.2613256847196401e-05</v>
      </c>
      <c r="H94" s="28">
        <f t="shared" si="347"/>
        <v>3.1068897565925563e-06</v>
      </c>
      <c r="I94" s="28">
        <f t="shared" si="348"/>
        <v>0.95279774514007631</v>
      </c>
      <c r="J94" s="26">
        <v>27</v>
      </c>
      <c r="K94" s="26"/>
    </row>
    <row r="95">
      <c r="B95">
        <v>1000</v>
      </c>
      <c r="C95" s="1">
        <f t="shared" si="344"/>
        <v>0.043558832001884353</v>
      </c>
      <c r="D95">
        <f t="shared" si="345"/>
        <v>2.6135299201130611</v>
      </c>
      <c r="E95" s="1">
        <f t="shared" si="346"/>
        <v>0.27368821323214371</v>
      </c>
      <c r="G95" s="11">
        <v>1.3604904041890501e-05</v>
      </c>
      <c r="H95" s="28">
        <f t="shared" si="347"/>
        <v>3.7235018784197813e-06</v>
      </c>
      <c r="I95" s="28">
        <f t="shared" si="348"/>
        <v>0.83244199823313192</v>
      </c>
      <c r="J95" s="26">
        <v>28</v>
      </c>
      <c r="K95" s="26"/>
    </row>
    <row r="96">
      <c r="B96">
        <v>2000</v>
      </c>
      <c r="C96" s="1">
        <f t="shared" si="344"/>
        <v>0.087117664003768705</v>
      </c>
      <c r="D96">
        <f t="shared" si="345"/>
        <v>5.2270598402261221</v>
      </c>
      <c r="E96" s="1">
        <f t="shared" si="346"/>
        <v>0.54737642646428741</v>
      </c>
      <c r="G96" s="11">
        <v>4.9747968314546997e-05</v>
      </c>
      <c r="H96" s="28">
        <f t="shared" si="347"/>
        <v>2.7230865119875336e-05</v>
      </c>
      <c r="I96" s="28">
        <f t="shared" si="348"/>
        <v>0.76098107756380573</v>
      </c>
      <c r="J96" s="26">
        <v>29</v>
      </c>
      <c r="K96" s="26"/>
    </row>
    <row r="97">
      <c r="B97">
        <v>3000</v>
      </c>
      <c r="C97" s="1">
        <f t="shared" si="344"/>
        <v>0.13067649600565306</v>
      </c>
      <c r="D97">
        <f t="shared" si="345"/>
        <v>7.8405897603391841</v>
      </c>
      <c r="E97" s="1">
        <f t="shared" si="346"/>
        <v>0.82106463969643118</v>
      </c>
      <c r="G97" s="11">
        <v>9.5249859031993795e-05</v>
      </c>
      <c r="H97" s="1">
        <f t="shared" si="347"/>
        <v>7.8206291187239851e-05</v>
      </c>
      <c r="I97" s="1">
        <f t="shared" si="348"/>
        <v>0.64756047394443905</v>
      </c>
      <c r="J97" s="26">
        <v>30</v>
      </c>
    </row>
    <row r="98">
      <c r="B98">
        <v>4000</v>
      </c>
      <c r="C98" s="1">
        <f t="shared" si="344"/>
        <v>0.17423532800753741</v>
      </c>
      <c r="D98">
        <f t="shared" si="345"/>
        <v>10.454119680452244</v>
      </c>
      <c r="E98" s="1">
        <f t="shared" si="346"/>
        <v>1.0947528529285748</v>
      </c>
      <c r="G98" s="11">
        <v>0.00018353080107658999</v>
      </c>
      <c r="H98" s="1">
        <f t="shared" si="347"/>
        <v>0.00020092086807886364</v>
      </c>
      <c r="I98" s="1">
        <f t="shared" si="348"/>
        <v>0.70185512846648435</v>
      </c>
      <c r="J98" s="26">
        <v>31</v>
      </c>
    </row>
    <row r="99">
      <c r="B99">
        <v>5000</v>
      </c>
      <c r="C99" s="1">
        <f t="shared" si="344"/>
        <v>0.21779416000942176</v>
      </c>
      <c r="D99">
        <f t="shared" si="345"/>
        <v>13.067649600565305</v>
      </c>
      <c r="E99" s="1">
        <f t="shared" si="346"/>
        <v>1.3684410661607185</v>
      </c>
      <c r="G99" s="11">
        <v>0.00028950920891026303</v>
      </c>
      <c r="H99" s="1">
        <f t="shared" si="347"/>
        <v>0.0003961762905045065</v>
      </c>
      <c r="I99" s="1">
        <f t="shared" si="348"/>
        <v>0.70856692154563394</v>
      </c>
      <c r="J99" s="26">
        <v>32</v>
      </c>
    </row>
    <row r="100">
      <c r="B100">
        <v>6000</v>
      </c>
      <c r="C100" s="1">
        <f t="shared" si="344"/>
        <v>0.26135299201130613</v>
      </c>
      <c r="D100">
        <f t="shared" si="345"/>
        <v>15.681179520678368</v>
      </c>
      <c r="E100" s="1">
        <f t="shared" si="346"/>
        <v>1.6421292793928624</v>
      </c>
      <c r="G100" s="11">
        <v>0.000418539334065123</v>
      </c>
      <c r="H100" s="1">
        <f t="shared" si="347"/>
        <v>0.00068729569504592889</v>
      </c>
      <c r="I100" s="1">
        <f t="shared" si="348"/>
        <v>0.71136464737591865</v>
      </c>
      <c r="J100" s="26">
        <v>33</v>
      </c>
    </row>
    <row r="101">
      <c r="B101">
        <v>7000</v>
      </c>
      <c r="C101" s="1">
        <f t="shared" si="344"/>
        <v>0.30491182401319045</v>
      </c>
      <c r="D101">
        <f t="shared" si="345"/>
        <v>18.294709440791426</v>
      </c>
      <c r="E101" s="1">
        <f t="shared" si="346"/>
        <v>1.915817492625006</v>
      </c>
      <c r="G101" s="11">
        <v>0.00057455840040306397</v>
      </c>
      <c r="H101" s="1">
        <f t="shared" si="347"/>
        <v>0.0011007490340268322</v>
      </c>
      <c r="I101" s="1">
        <f t="shared" si="348"/>
        <v>0.71745819196696015</v>
      </c>
      <c r="J101" s="26">
        <v>34</v>
      </c>
    </row>
    <row r="102">
      <c r="B102">
        <v>8000</v>
      </c>
      <c r="C102" s="1">
        <f t="shared" si="344"/>
        <v>0.34847065601507482</v>
      </c>
      <c r="D102">
        <f t="shared" si="345"/>
        <v>20.908239360904489</v>
      </c>
      <c r="E102" s="1">
        <f t="shared" si="346"/>
        <v>2.1895057058571497</v>
      </c>
      <c r="G102" s="11">
        <v>0.00074215906683026002</v>
      </c>
      <c r="H102" s="1">
        <f t="shared" si="347"/>
        <v>0.0016249615114784721</v>
      </c>
      <c r="I102" s="1">
        <f t="shared" si="348"/>
        <v>0.70953777804215057</v>
      </c>
      <c r="J102" s="26">
        <v>35</v>
      </c>
    </row>
    <row r="103">
      <c r="B103">
        <v>9000</v>
      </c>
      <c r="C103" s="1">
        <f t="shared" si="344"/>
        <v>0.39202948801695919</v>
      </c>
      <c r="D103">
        <f t="shared" si="345"/>
        <v>23.521769281017551</v>
      </c>
      <c r="E103" s="1">
        <f t="shared" si="346"/>
        <v>2.4631939190892935</v>
      </c>
      <c r="G103" s="11">
        <v>0.00098434786743399594</v>
      </c>
      <c r="H103" s="1">
        <f t="shared" si="347"/>
        <v>0.0024246396813319328</v>
      </c>
      <c r="I103" s="1">
        <f t="shared" si="348"/>
        <v>0.74357038779640905</v>
      </c>
      <c r="J103" s="26">
        <v>36</v>
      </c>
    </row>
    <row r="104">
      <c r="B104">
        <v>10000</v>
      </c>
      <c r="C104" s="1">
        <f t="shared" si="344"/>
        <v>0.43558832001884351</v>
      </c>
      <c r="D104">
        <f t="shared" si="345"/>
        <v>26.135299201130611</v>
      </c>
      <c r="E104" s="1">
        <f t="shared" si="346"/>
        <v>2.736882132321437</v>
      </c>
      <c r="G104" s="11">
        <v>0.0012117455474103299</v>
      </c>
      <c r="H104" s="1">
        <f t="shared" si="347"/>
        <v>0.0033164047376273908</v>
      </c>
      <c r="I104" s="1">
        <f t="shared" si="348"/>
        <v>0.74142962106198596</v>
      </c>
      <c r="J104" s="26">
        <v>37</v>
      </c>
    </row>
    <row r="105">
      <c r="B105">
        <v>20000</v>
      </c>
      <c r="C105" s="1">
        <f t="shared" si="344"/>
        <v>0.87117664003768702</v>
      </c>
      <c r="D105">
        <f t="shared" si="345"/>
        <v>52.270598402261221</v>
      </c>
      <c r="E105" s="1">
        <f t="shared" si="346"/>
        <v>5.4737642646428739</v>
      </c>
      <c r="G105" s="11">
        <v>0.0045999458786555201</v>
      </c>
      <c r="H105" s="1">
        <f t="shared" si="347"/>
        <v>0.025179019369875853</v>
      </c>
      <c r="I105" s="1">
        <f t="shared" si="348"/>
        <v>0.70364115160274365</v>
      </c>
      <c r="J105" s="26">
        <v>38</v>
      </c>
    </row>
    <row r="106">
      <c r="B106">
        <v>30000</v>
      </c>
      <c r="C106" s="1">
        <f t="shared" si="344"/>
        <v>1.3067649600565305</v>
      </c>
      <c r="D106">
        <f t="shared" si="345"/>
        <v>78.405897603391836</v>
      </c>
      <c r="E106" s="1">
        <f t="shared" si="346"/>
        <v>8.2106463969643109</v>
      </c>
      <c r="G106" s="11">
        <v>0.010223212985620501</v>
      </c>
      <c r="H106" s="1">
        <f t="shared" si="347"/>
        <v>0.083939186865783721</v>
      </c>
      <c r="I106" s="1">
        <f t="shared" si="348"/>
        <v>0.69502975788968802</v>
      </c>
      <c r="J106" s="26">
        <v>39</v>
      </c>
    </row>
    <row r="107">
      <c r="B107">
        <v>40000</v>
      </c>
      <c r="C107" s="1">
        <f t="shared" si="344"/>
        <v>1.742353280075374</v>
      </c>
      <c r="D107">
        <f t="shared" si="345"/>
        <v>104.54119680452244</v>
      </c>
      <c r="E107" s="1">
        <f t="shared" si="346"/>
        <v>10.947528529285748</v>
      </c>
      <c r="G107" s="11">
        <v>0.017946241486736899</v>
      </c>
      <c r="H107" s="1">
        <f t="shared" si="347"/>
        <v>0.19646699066950368</v>
      </c>
      <c r="I107" s="1">
        <f t="shared" si="348"/>
        <v>0.68629688042978321</v>
      </c>
      <c r="J107" s="26">
        <v>40</v>
      </c>
    </row>
    <row r="108">
      <c r="B108">
        <v>50000</v>
      </c>
      <c r="C108" s="1">
        <f t="shared" si="344"/>
        <v>2.1779416000942176</v>
      </c>
      <c r="D108">
        <f t="shared" si="345"/>
        <v>130.67649600565306</v>
      </c>
      <c r="E108" s="1">
        <f t="shared" si="346"/>
        <v>13.684410661607187</v>
      </c>
      <c r="G108" s="11">
        <v>0.0284829425033509</v>
      </c>
      <c r="H108" s="1">
        <f t="shared" si="347"/>
        <v>0.38977228206679954</v>
      </c>
      <c r="I108" s="1">
        <f t="shared" si="348"/>
        <v>0.69711326151342989</v>
      </c>
      <c r="J108" s="26">
        <v>41</v>
      </c>
    </row>
    <row r="109">
      <c r="B109">
        <v>60000</v>
      </c>
      <c r="C109" s="1">
        <f t="shared" si="344"/>
        <v>2.6135299201130611</v>
      </c>
      <c r="D109">
        <f t="shared" si="345"/>
        <v>156.81179520678367</v>
      </c>
      <c r="E109" s="1">
        <f t="shared" si="346"/>
        <v>16.421292793928622</v>
      </c>
      <c r="G109" s="11">
        <v>0.041811357720936797</v>
      </c>
      <c r="H109" s="1">
        <f t="shared" si="347"/>
        <v>0.68659654724719121</v>
      </c>
      <c r="I109" s="1">
        <f t="shared" si="348"/>
        <v>0.71064101556664439</v>
      </c>
      <c r="J109" s="26">
        <v>42</v>
      </c>
    </row>
    <row r="110">
      <c r="B110">
        <v>70000</v>
      </c>
      <c r="C110" s="1">
        <f t="shared" si="344"/>
        <v>3.0491182401319046</v>
      </c>
      <c r="D110">
        <f t="shared" si="345"/>
        <v>182.94709440791428</v>
      </c>
      <c r="E110" s="1">
        <f t="shared" si="346"/>
        <v>19.158174926250059</v>
      </c>
      <c r="G110" s="11">
        <v>0.0527251273562254</v>
      </c>
      <c r="H110" s="1">
        <f t="shared" si="347"/>
        <v>1.0101172128993785</v>
      </c>
      <c r="I110" s="1">
        <f t="shared" si="348"/>
        <v>0.65838519666039252</v>
      </c>
      <c r="J110" s="26">
        <v>43</v>
      </c>
    </row>
    <row r="111">
      <c r="B111">
        <v>80000</v>
      </c>
      <c r="C111" s="1">
        <f t="shared" si="344"/>
        <v>3.4847065601507481</v>
      </c>
      <c r="D111">
        <f t="shared" si="345"/>
        <v>209.08239360904489</v>
      </c>
      <c r="E111" s="1">
        <f t="shared" si="346"/>
        <v>21.895057058571496</v>
      </c>
      <c r="G111" s="11">
        <v>0.071964081990356005</v>
      </c>
      <c r="H111" s="1">
        <f t="shared" si="347"/>
        <v>1.5756576813465621</v>
      </c>
      <c r="I111" s="1">
        <f t="shared" si="348"/>
        <v>0.68800931116238206</v>
      </c>
      <c r="J111" s="26">
        <v>44</v>
      </c>
    </row>
    <row r="112">
      <c r="B112">
        <v>90000</v>
      </c>
      <c r="C112" s="1">
        <f t="shared" si="344"/>
        <v>3.9202948801695912</v>
      </c>
      <c r="D112">
        <f t="shared" si="345"/>
        <v>235.21769281017546</v>
      </c>
      <c r="E112" s="1">
        <f t="shared" si="346"/>
        <v>24.631939190892933</v>
      </c>
      <c r="G112" s="11">
        <v>0.0892406335296623</v>
      </c>
      <c r="H112" s="1">
        <f t="shared" si="347"/>
        <v>2.1981698584594027</v>
      </c>
      <c r="I112" s="1">
        <f t="shared" si="348"/>
        <v>0.67411831402476929</v>
      </c>
      <c r="J112" s="26">
        <v>45</v>
      </c>
    </row>
    <row r="113">
      <c r="B113">
        <v>100000</v>
      </c>
      <c r="C113" s="1">
        <f t="shared" si="344"/>
        <v>4.3558832001884351</v>
      </c>
      <c r="D113">
        <f t="shared" si="345"/>
        <v>261.35299201130613</v>
      </c>
      <c r="E113" s="1">
        <f t="shared" si="346"/>
        <v>27.368821323214373</v>
      </c>
      <c r="G113" s="12"/>
      <c r="H113" s="1">
        <f t="shared" si="347"/>
        <v>0</v>
      </c>
      <c r="I113" s="1">
        <f t="shared" si="348"/>
        <v>0</v>
      </c>
      <c r="J113" s="26">
        <v>46</v>
      </c>
    </row>
    <row r="114">
      <c r="B114">
        <v>200000</v>
      </c>
      <c r="C114" s="1">
        <f t="shared" si="344"/>
        <v>8.7117664003768702</v>
      </c>
      <c r="D114">
        <f t="shared" si="345"/>
        <v>522.70598402261226</v>
      </c>
      <c r="E114" s="1">
        <f t="shared" si="346"/>
        <v>54.737642646428746</v>
      </c>
      <c r="G114" s="12"/>
      <c r="H114" s="1">
        <f t="shared" si="347"/>
        <v>0</v>
      </c>
      <c r="I114" s="1">
        <f t="shared" si="348"/>
        <v>0</v>
      </c>
      <c r="J114" s="26">
        <v>47</v>
      </c>
    </row>
    <row r="115">
      <c r="B115">
        <v>300000</v>
      </c>
      <c r="C115" s="1">
        <f t="shared" si="344"/>
        <v>13.067649600565304</v>
      </c>
      <c r="D115">
        <f t="shared" si="345"/>
        <v>784.05897603391827</v>
      </c>
      <c r="E115" s="1">
        <f t="shared" si="346"/>
        <v>82.106463969643102</v>
      </c>
      <c r="G115" s="12"/>
      <c r="H115" s="1">
        <f t="shared" si="347"/>
        <v>0</v>
      </c>
      <c r="I115" s="1">
        <f t="shared" si="348"/>
        <v>0</v>
      </c>
      <c r="J115" s="26">
        <v>48</v>
      </c>
    </row>
    <row r="116">
      <c r="B116">
        <v>400000</v>
      </c>
      <c r="C116" s="1">
        <f t="shared" si="344"/>
        <v>17.42353280075374</v>
      </c>
      <c r="D116">
        <f t="shared" si="345"/>
        <v>1045.4119680452245</v>
      </c>
      <c r="E116" s="1">
        <f t="shared" si="346"/>
        <v>109.47528529285749</v>
      </c>
      <c r="G116" s="12"/>
      <c r="H116" s="1">
        <f t="shared" si="347"/>
        <v>0</v>
      </c>
      <c r="I116" s="1">
        <f t="shared" si="348"/>
        <v>0</v>
      </c>
      <c r="J116" s="26">
        <v>49</v>
      </c>
    </row>
    <row r="117">
      <c r="B117">
        <v>500000</v>
      </c>
      <c r="C117" s="1">
        <f t="shared" si="344"/>
        <v>21.779416000942174</v>
      </c>
      <c r="D117">
        <f t="shared" si="345"/>
        <v>1306.7649600565305</v>
      </c>
      <c r="E117" s="1">
        <f t="shared" si="346"/>
        <v>136.84410661607185</v>
      </c>
      <c r="G117" s="12"/>
      <c r="H117" s="1">
        <f t="shared" si="347"/>
        <v>0</v>
      </c>
      <c r="I117" s="1">
        <f t="shared" si="348"/>
        <v>0</v>
      </c>
      <c r="J117" s="26">
        <v>50</v>
      </c>
    </row>
    <row r="118">
      <c r="B118">
        <v>600000</v>
      </c>
      <c r="C118" s="1">
        <f t="shared" si="344"/>
        <v>26.135299201130607</v>
      </c>
      <c r="D118">
        <f t="shared" si="345"/>
        <v>1568.1179520678365</v>
      </c>
      <c r="E118" s="1">
        <f t="shared" si="346"/>
        <v>164.2129279392862</v>
      </c>
      <c r="G118" s="12"/>
      <c r="H118" s="1">
        <f t="shared" si="347"/>
        <v>0</v>
      </c>
      <c r="I118" s="1">
        <f t="shared" si="348"/>
        <v>0</v>
      </c>
      <c r="J118" s="26">
        <v>51</v>
      </c>
    </row>
    <row r="119">
      <c r="B119">
        <v>700000</v>
      </c>
      <c r="C119" s="1">
        <f t="shared" si="344"/>
        <v>30.491182401319048</v>
      </c>
      <c r="D119">
        <f t="shared" si="345"/>
        <v>1829.4709440791428</v>
      </c>
      <c r="E119" s="1">
        <f t="shared" si="346"/>
        <v>191.58174926250061</v>
      </c>
      <c r="G119" s="12"/>
      <c r="H119" s="1">
        <f t="shared" si="347"/>
        <v>0</v>
      </c>
      <c r="I119" s="1">
        <f t="shared" si="348"/>
        <v>0</v>
      </c>
      <c r="J119" s="26">
        <v>52</v>
      </c>
    </row>
    <row r="120">
      <c r="B120">
        <v>800000</v>
      </c>
      <c r="C120" s="1">
        <f t="shared" si="344"/>
        <v>34.847065601507481</v>
      </c>
      <c r="D120">
        <f t="shared" si="345"/>
        <v>2090.823936090449</v>
      </c>
      <c r="E120" s="1">
        <f t="shared" si="346"/>
        <v>218.95057058571498</v>
      </c>
      <c r="G120" s="12"/>
      <c r="H120" s="1">
        <f t="shared" si="347"/>
        <v>0</v>
      </c>
      <c r="I120" s="1">
        <f t="shared" si="348"/>
        <v>0</v>
      </c>
      <c r="J120" s="26">
        <v>53</v>
      </c>
    </row>
    <row r="121">
      <c r="B121">
        <v>900000</v>
      </c>
      <c r="C121" s="1">
        <f t="shared" si="344"/>
        <v>39.202948801695911</v>
      </c>
      <c r="D121">
        <f t="shared" si="345"/>
        <v>2352.1769281017546</v>
      </c>
      <c r="E121" s="1">
        <f t="shared" si="346"/>
        <v>246.3193919089293</v>
      </c>
      <c r="G121" s="12"/>
      <c r="H121" s="1">
        <f t="shared" si="347"/>
        <v>0</v>
      </c>
      <c r="I121" s="1">
        <f t="shared" si="348"/>
        <v>0</v>
      </c>
      <c r="J121" s="26">
        <v>54</v>
      </c>
    </row>
    <row r="122">
      <c r="B122">
        <v>1000000</v>
      </c>
      <c r="C122" s="1">
        <f t="shared" si="344"/>
        <v>43.558832001884348</v>
      </c>
      <c r="D122">
        <f t="shared" si="345"/>
        <v>2613.5299201130611</v>
      </c>
      <c r="E122" s="1">
        <f t="shared" si="346"/>
        <v>273.68821323214371</v>
      </c>
      <c r="G122" s="12"/>
      <c r="H122" s="1">
        <f t="shared" si="347"/>
        <v>0</v>
      </c>
      <c r="I122" s="1">
        <f t="shared" si="348"/>
        <v>0</v>
      </c>
      <c r="J122" s="26">
        <v>55</v>
      </c>
    </row>
  </sheetData>
  <mergeCells count="1">
    <mergeCell ref="V34:V4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85" workbookViewId="0">
      <selection activeCell="M106" activeCellId="0" sqref="M106:N106"/>
    </sheetView>
  </sheetViews>
  <sheetFormatPr defaultRowHeight="14.25"/>
  <cols>
    <col bestFit="1" customWidth="1" min="2" max="2" width="14.109375"/>
    <col bestFit="1" customWidth="1" min="3" max="3" width="9.6640625"/>
    <col bestFit="1" customWidth="1" min="4" max="4" width="9.21875"/>
    <col bestFit="1" customWidth="1" min="7" max="7" width="11.88671875"/>
    <col bestFit="1" customWidth="1" min="9" max="9" width="9.21875"/>
    <col bestFit="1" customWidth="1" min="10" max="10" width="9.77734375"/>
    <col bestFit="1" customWidth="1" min="15" max="15" width="13.88671875"/>
    <col bestFit="1" customWidth="1" min="16" max="16" width="12"/>
    <col bestFit="1" customWidth="1" min="17" max="17" width="16.21875"/>
    <col bestFit="1" customWidth="1" min="19" max="19" width="11"/>
    <col bestFit="1" customWidth="1" min="20" max="20" width="20.44140625"/>
  </cols>
  <sheetData>
    <row r="2">
      <c r="B2" t="s">
        <v>51</v>
      </c>
      <c r="C2">
        <v>0.089800000000000005</v>
      </c>
    </row>
    <row r="3">
      <c r="B3" t="s">
        <v>52</v>
      </c>
      <c r="C3">
        <v>0.14027999999999999</v>
      </c>
    </row>
    <row r="4">
      <c r="B4" t="s">
        <v>53</v>
      </c>
      <c r="C4">
        <v>996.29999999999995</v>
      </c>
    </row>
    <row r="5">
      <c r="B5" t="s">
        <v>54</v>
      </c>
      <c r="C5" s="1">
        <v>0.00085400000000000005</v>
      </c>
    </row>
    <row r="8" s="21" customFormat="1">
      <c r="B8" s="22" t="s">
        <v>55</v>
      </c>
    </row>
    <row r="9">
      <c r="B9" s="23" t="s">
        <v>56</v>
      </c>
      <c r="C9" s="23" t="s">
        <v>57</v>
      </c>
      <c r="D9" s="23" t="s">
        <v>58</v>
      </c>
      <c r="E9" s="23" t="s">
        <v>17</v>
      </c>
      <c r="F9" s="23"/>
      <c r="G9" s="23" t="s">
        <v>21</v>
      </c>
      <c r="H9" s="23" t="s">
        <v>59</v>
      </c>
      <c r="I9" s="23" t="s">
        <v>60</v>
      </c>
      <c r="J9" s="23" t="s">
        <v>61</v>
      </c>
      <c r="K9" s="23" t="s">
        <v>62</v>
      </c>
      <c r="L9" s="23" t="s">
        <v>63</v>
      </c>
      <c r="N9" s="23" t="s">
        <v>42</v>
      </c>
      <c r="O9" s="23" t="s">
        <v>64</v>
      </c>
      <c r="P9" s="23" t="s">
        <v>65</v>
      </c>
      <c r="Q9" s="23" t="s">
        <v>66</v>
      </c>
      <c r="S9" s="23" t="s">
        <v>68</v>
      </c>
      <c r="T9" s="23" t="s">
        <v>69</v>
      </c>
    </row>
    <row r="10">
      <c r="A10">
        <v>1</v>
      </c>
      <c r="B10">
        <v>1</v>
      </c>
      <c r="C10">
        <v>0.19</v>
      </c>
      <c r="D10">
        <v>0.1905</v>
      </c>
      <c r="E10">
        <v>40.25</v>
      </c>
      <c r="G10">
        <f t="shared" ref="G10:G41" si="349">E10/60</f>
        <v>0.67083333333333328</v>
      </c>
      <c r="H10">
        <f t="shared" ref="H10:H41" si="350">2*PI()*G10</f>
        <v>4.2149701435663056</v>
      </c>
      <c r="I10">
        <f t="shared" ref="I10:I41" si="351">$C$2*C10</f>
        <v>0.017062000000000001</v>
      </c>
      <c r="J10">
        <f t="shared" ref="J10:J33" si="352">I10*H10</f>
        <v>0.071915820589528306</v>
      </c>
      <c r="K10">
        <f t="shared" ref="K10:K41" si="353">B10*C10</f>
        <v>0.19</v>
      </c>
      <c r="L10" s="24">
        <f t="shared" ref="L10:L41" si="354">J10/D10*100</f>
        <v>37.751086923636905</v>
      </c>
      <c r="N10" s="1">
        <f t="shared" ref="N10:N33" si="355">G10*($C$3)^2*$C$4/$C$5</f>
        <v>15400.627209295077</v>
      </c>
      <c r="O10">
        <f t="shared" ref="O10:O41" si="356">D10/(G10^3*$C$3^5*$C$4)</f>
        <v>11.65955997430137</v>
      </c>
      <c r="P10">
        <f t="shared" ref="P10:P41" si="357">K10/(G10^3*$C$3^5*$C$4)</f>
        <v>11.62895745468378</v>
      </c>
      <c r="Q10">
        <f t="shared" ref="Q10:Q33" si="358">J10/(G10^3*$C$3^5*$C$4)</f>
        <v>4.4016106208120869</v>
      </c>
      <c r="S10">
        <f t="shared" ref="S10:S41" si="359">J10*0.49665</f>
        <v>0.035716992295789229</v>
      </c>
      <c r="T10">
        <f t="shared" ref="T10:T41" si="360">Q10*0.49665</f>
        <v>2.1860599148263229</v>
      </c>
    </row>
    <row r="11">
      <c r="A11">
        <v>1.2</v>
      </c>
      <c r="B11">
        <v>1.1949999999999998</v>
      </c>
      <c r="C11">
        <v>0.21199999999999999</v>
      </c>
      <c r="D11">
        <v>0.254</v>
      </c>
      <c r="E11">
        <v>55.399999999999999</v>
      </c>
      <c r="G11">
        <f t="shared" si="349"/>
        <v>0.92333333333333334</v>
      </c>
      <c r="H11">
        <f t="shared" si="350"/>
        <v>5.8014744336291511</v>
      </c>
      <c r="I11">
        <f t="shared" si="351"/>
        <v>0.019037600000000002</v>
      </c>
      <c r="J11">
        <f t="shared" si="352"/>
        <v>0.11044614967765834</v>
      </c>
      <c r="K11">
        <f t="shared" si="353"/>
        <v>0.25333999999999995</v>
      </c>
      <c r="L11" s="24">
        <f t="shared" si="354"/>
        <v>43.482736093566274</v>
      </c>
      <c r="N11" s="1">
        <f t="shared" si="355"/>
        <v>21197.385028445897</v>
      </c>
      <c r="O11">
        <f t="shared" si="356"/>
        <v>5.9619627357509231</v>
      </c>
      <c r="P11">
        <f t="shared" si="357"/>
        <v>5.9464710215556629</v>
      </c>
      <c r="Q11">
        <f t="shared" si="358"/>
        <v>2.5924245223833378</v>
      </c>
      <c r="S11">
        <f t="shared" si="359"/>
        <v>0.054853080237409015</v>
      </c>
      <c r="T11">
        <f t="shared" si="360"/>
        <v>1.2875276390416845</v>
      </c>
    </row>
    <row r="12">
      <c r="A12">
        <v>1.3999999999999999</v>
      </c>
      <c r="B12">
        <v>1.4299999999999999</v>
      </c>
      <c r="C12">
        <v>0.249</v>
      </c>
      <c r="D12">
        <v>0.35699999999999998</v>
      </c>
      <c r="E12">
        <v>71.050000000000011</v>
      </c>
      <c r="G12">
        <f t="shared" si="349"/>
        <v>1.1841666666666668</v>
      </c>
      <c r="H12">
        <f t="shared" si="350"/>
        <v>7.4403386012518276</v>
      </c>
      <c r="I12">
        <f t="shared" si="351"/>
        <v>0.0223602</v>
      </c>
      <c r="J12">
        <f t="shared" si="352"/>
        <v>0.16636745919171111</v>
      </c>
      <c r="K12">
        <f t="shared" si="353"/>
        <v>0.35607</v>
      </c>
      <c r="L12" s="24">
        <f t="shared" si="354"/>
        <v>46.601529185353257</v>
      </c>
      <c r="N12" s="1">
        <f t="shared" si="355"/>
        <v>27185.454986842622</v>
      </c>
      <c r="O12">
        <f t="shared" si="356"/>
        <v>3.9724716281318257</v>
      </c>
      <c r="P12">
        <f t="shared" si="357"/>
        <v>3.9621231726299699</v>
      </c>
      <c r="Q12">
        <f t="shared" si="358"/>
        <v>1.8512325251637305</v>
      </c>
      <c r="S12">
        <f t="shared" si="359"/>
        <v>0.082626398607563323</v>
      </c>
      <c r="T12">
        <f t="shared" si="360"/>
        <v>0.9194146336225667</v>
      </c>
    </row>
    <row r="13">
      <c r="A13">
        <v>1.6000000000000001</v>
      </c>
      <c r="B13">
        <v>1.6200000000000001</v>
      </c>
      <c r="C13">
        <v>0.28100000000000003</v>
      </c>
      <c r="D13">
        <v>0.45500000000000002</v>
      </c>
      <c r="E13">
        <v>79.050000000000011</v>
      </c>
      <c r="G13">
        <f t="shared" si="349"/>
        <v>1.3175000000000001</v>
      </c>
      <c r="H13">
        <f t="shared" si="350"/>
        <v>8.2780966422091051</v>
      </c>
      <c r="I13">
        <f t="shared" si="351"/>
        <v>0.025233800000000004</v>
      </c>
      <c r="J13">
        <f t="shared" si="352"/>
        <v>0.20888783505017616</v>
      </c>
      <c r="K13">
        <f t="shared" si="353"/>
        <v>0.45522000000000007</v>
      </c>
      <c r="L13" s="24">
        <f t="shared" si="354"/>
        <v>45.909414296742014</v>
      </c>
      <c r="N13" s="1">
        <f t="shared" si="355"/>
        <v>30246.449214777043</v>
      </c>
      <c r="O13">
        <f t="shared" si="356"/>
        <v>3.6761278633378098</v>
      </c>
      <c r="P13">
        <f t="shared" si="357"/>
        <v>3.6779053317552481</v>
      </c>
      <c r="Q13">
        <f t="shared" si="358"/>
        <v>1.6876887708577251</v>
      </c>
      <c r="S13">
        <f t="shared" si="359"/>
        <v>0.10374414327766998</v>
      </c>
      <c r="T13">
        <f t="shared" si="360"/>
        <v>0.83819062804648914</v>
      </c>
    </row>
    <row r="14">
      <c r="A14">
        <v>1.8</v>
      </c>
      <c r="B14">
        <v>1.8</v>
      </c>
      <c r="C14">
        <v>0.3125</v>
      </c>
      <c r="D14">
        <v>0.5635</v>
      </c>
      <c r="E14">
        <v>87.349999999999994</v>
      </c>
      <c r="G14">
        <f t="shared" si="349"/>
        <v>1.4558333333333333</v>
      </c>
      <c r="H14">
        <f t="shared" si="350"/>
        <v>9.1472706097022805</v>
      </c>
      <c r="I14">
        <f t="shared" si="351"/>
        <v>0.028062500000000001</v>
      </c>
      <c r="J14">
        <f t="shared" si="352"/>
        <v>0.25669528148477028</v>
      </c>
      <c r="K14">
        <f t="shared" si="353"/>
        <v>0.5625</v>
      </c>
      <c r="L14" s="24">
        <f t="shared" si="354"/>
        <v>45.553732295433946</v>
      </c>
      <c r="N14" s="1">
        <f t="shared" si="355"/>
        <v>33422.230726259011</v>
      </c>
      <c r="O14">
        <f t="shared" si="356"/>
        <v>3.3743492230230077</v>
      </c>
      <c r="P14">
        <f t="shared" si="357"/>
        <v>3.3683610256440848</v>
      </c>
      <c r="Q14">
        <f t="shared" si="358"/>
        <v>1.537142011768956</v>
      </c>
      <c r="S14">
        <f t="shared" si="359"/>
        <v>0.12748771154941116</v>
      </c>
      <c r="T14">
        <f t="shared" si="360"/>
        <v>0.76342158014505201</v>
      </c>
    </row>
    <row r="15">
      <c r="A15">
        <v>2</v>
      </c>
      <c r="B15">
        <v>2</v>
      </c>
      <c r="C15">
        <v>0.35149999999999998</v>
      </c>
      <c r="D15">
        <v>0.7044999999999999</v>
      </c>
      <c r="E15">
        <v>95.349999999999994</v>
      </c>
      <c r="G15">
        <f t="shared" si="349"/>
        <v>1.5891666666666666</v>
      </c>
      <c r="H15">
        <f t="shared" si="350"/>
        <v>9.985028650659558</v>
      </c>
      <c r="I15">
        <f t="shared" si="351"/>
        <v>0.031564700000000001</v>
      </c>
      <c r="J15">
        <f t="shared" si="352"/>
        <v>0.31517443384947375</v>
      </c>
      <c r="K15">
        <f t="shared" si="353"/>
        <v>0.70299999999999996</v>
      </c>
      <c r="L15" s="24">
        <f t="shared" si="354"/>
        <v>44.73732205102538</v>
      </c>
      <c r="N15" s="1">
        <f t="shared" si="355"/>
        <v>36483.224954193436</v>
      </c>
      <c r="O15">
        <f t="shared" si="356"/>
        <v>3.2434241052993622</v>
      </c>
      <c r="P15">
        <f t="shared" si="357"/>
        <v>3.2365183052171069</v>
      </c>
      <c r="Q15">
        <f t="shared" si="358"/>
        <v>1.451021087468364</v>
      </c>
      <c r="S15">
        <f t="shared" si="359"/>
        <v>0.15653138257134114</v>
      </c>
      <c r="T15">
        <f t="shared" si="360"/>
        <v>0.72064962309116298</v>
      </c>
    </row>
    <row r="16">
      <c r="A16">
        <v>3</v>
      </c>
      <c r="B16">
        <v>3</v>
      </c>
      <c r="C16">
        <v>0.56299999999999994</v>
      </c>
      <c r="D16">
        <v>1.6870000000000001</v>
      </c>
      <c r="E16">
        <v>130.34999999999999</v>
      </c>
      <c r="G16">
        <f t="shared" si="349"/>
        <v>2.1724999999999999</v>
      </c>
      <c r="H16">
        <f t="shared" si="350"/>
        <v>13.650220079847651</v>
      </c>
      <c r="I16">
        <f t="shared" si="351"/>
        <v>0.050557399999999995</v>
      </c>
      <c r="J16">
        <f t="shared" si="352"/>
        <v>0.69011963666488962</v>
      </c>
      <c r="K16">
        <f t="shared" si="353"/>
        <v>1.6889999999999998</v>
      </c>
      <c r="L16" s="24">
        <f t="shared" si="354"/>
        <v>40.908099387367493</v>
      </c>
      <c r="N16" s="1">
        <f t="shared" si="355"/>
        <v>49875.074701406549</v>
      </c>
      <c r="O16">
        <f t="shared" si="356"/>
        <v>3.0399525920969759</v>
      </c>
      <c r="P16">
        <f t="shared" si="357"/>
        <v>3.0435565667171258</v>
      </c>
      <c r="Q16">
        <f t="shared" si="358"/>
        <v>1.2435868277038851</v>
      </c>
      <c r="S16">
        <f t="shared" si="359"/>
        <v>0.34274791754961742</v>
      </c>
      <c r="T16">
        <f t="shared" si="360"/>
        <v>0.61762739797913446</v>
      </c>
    </row>
    <row r="17">
      <c r="A17">
        <v>4</v>
      </c>
      <c r="B17">
        <v>4</v>
      </c>
      <c r="C17">
        <v>0.79100000000000004</v>
      </c>
      <c r="D17">
        <v>3.1574999999999998</v>
      </c>
      <c r="E17">
        <v>160.19999999999999</v>
      </c>
      <c r="G17">
        <f t="shared" si="349"/>
        <v>2.6699999999999999</v>
      </c>
      <c r="H17">
        <f t="shared" si="350"/>
        <v>16.776104770169496</v>
      </c>
      <c r="I17">
        <f t="shared" si="351"/>
        <v>0.071031800000000006</v>
      </c>
      <c r="J17">
        <f t="shared" si="352"/>
        <v>1.1916369188137257</v>
      </c>
      <c r="K17">
        <f t="shared" si="353"/>
        <v>3.1640000000000001</v>
      </c>
      <c r="L17" s="24">
        <f t="shared" si="354"/>
        <v>37.739886581590682</v>
      </c>
      <c r="N17" s="1">
        <f t="shared" si="355"/>
        <v>61296.409414386872</v>
      </c>
      <c r="O17">
        <f t="shared" si="356"/>
        <v>3.065071844803227</v>
      </c>
      <c r="P17">
        <f t="shared" si="357"/>
        <v>3.0713815730664802</v>
      </c>
      <c r="Q17">
        <f t="shared" si="358"/>
        <v>1.1567546378730069</v>
      </c>
      <c r="S17">
        <f t="shared" si="359"/>
        <v>0.59182647572883684</v>
      </c>
      <c r="T17">
        <f t="shared" si="360"/>
        <v>0.57450219089962884</v>
      </c>
    </row>
    <row r="18">
      <c r="A18">
        <v>5</v>
      </c>
      <c r="B18">
        <v>5</v>
      </c>
      <c r="C18">
        <v>1.0590000000000002</v>
      </c>
      <c r="D18">
        <v>5.2955000000000005</v>
      </c>
      <c r="E18">
        <v>187.05000000000001</v>
      </c>
      <c r="G18">
        <f t="shared" si="349"/>
        <v>3.1175000000000002</v>
      </c>
      <c r="H18">
        <f t="shared" si="350"/>
        <v>19.587830195132362</v>
      </c>
      <c r="I18">
        <f t="shared" si="351"/>
        <v>0.095098200000000022</v>
      </c>
      <c r="J18">
        <f t="shared" si="352"/>
        <v>1.8627673934627369</v>
      </c>
      <c r="K18">
        <f t="shared" si="353"/>
        <v>5.2950000000000008</v>
      </c>
      <c r="L18" s="24">
        <f t="shared" si="354"/>
        <v>35.176421366494885</v>
      </c>
      <c r="N18" s="1">
        <f t="shared" si="355"/>
        <v>71569.871291891788</v>
      </c>
      <c r="O18">
        <f t="shared" si="356"/>
        <v>3.2293764177802213</v>
      </c>
      <c r="P18">
        <f t="shared" si="357"/>
        <v>3.2290715007357704</v>
      </c>
      <c r="Q18">
        <f t="shared" si="358"/>
        <v>1.135979056228589</v>
      </c>
      <c r="S18">
        <f t="shared" si="359"/>
        <v>0.92514342596326826</v>
      </c>
      <c r="T18">
        <f t="shared" si="360"/>
        <v>0.56418399827592869</v>
      </c>
    </row>
    <row r="19">
      <c r="A19">
        <v>6</v>
      </c>
      <c r="B19">
        <v>6</v>
      </c>
      <c r="C19">
        <v>1.23</v>
      </c>
      <c r="D19">
        <v>7.3804999999999996</v>
      </c>
      <c r="E19">
        <v>202.60000000000002</v>
      </c>
      <c r="G19">
        <f t="shared" si="349"/>
        <v>3.3766666666666669</v>
      </c>
      <c r="H19">
        <f t="shared" si="350"/>
        <v>21.216222387243072</v>
      </c>
      <c r="I19">
        <f t="shared" si="351"/>
        <v>0.11045400000000001</v>
      </c>
      <c r="J19">
        <f t="shared" si="352"/>
        <v>2.3434166275605466</v>
      </c>
      <c r="K19">
        <f t="shared" si="353"/>
        <v>7.3799999999999999</v>
      </c>
      <c r="L19" s="24">
        <f t="shared" si="354"/>
        <v>31.75146165653474</v>
      </c>
      <c r="N19" s="1">
        <f t="shared" si="355"/>
        <v>77519.678822439324</v>
      </c>
      <c r="O19">
        <f t="shared" si="356"/>
        <v>3.5420304980151336</v>
      </c>
      <c r="P19">
        <f t="shared" si="357"/>
        <v>3.5417905393065086</v>
      </c>
      <c r="Q19">
        <f t="shared" si="358"/>
        <v>1.1246464554400417</v>
      </c>
      <c r="S19">
        <f t="shared" si="359"/>
        <v>1.1638578680779454</v>
      </c>
      <c r="T19">
        <f t="shared" si="360"/>
        <v>0.55855566209429675</v>
      </c>
    </row>
    <row r="20">
      <c r="A20">
        <v>7</v>
      </c>
      <c r="B20">
        <v>7</v>
      </c>
      <c r="C20">
        <v>1.5369999999999999</v>
      </c>
      <c r="D20">
        <v>10.775</v>
      </c>
      <c r="E20">
        <v>228.55000000000001</v>
      </c>
      <c r="G20">
        <f t="shared" si="349"/>
        <v>3.809166666666667</v>
      </c>
      <c r="H20">
        <f t="shared" si="350"/>
        <v>23.933700032598242</v>
      </c>
      <c r="I20">
        <f t="shared" si="351"/>
        <v>0.1380226</v>
      </c>
      <c r="J20">
        <f t="shared" si="352"/>
        <v>3.303391506119294</v>
      </c>
      <c r="K20">
        <f t="shared" si="353"/>
        <v>10.759</v>
      </c>
      <c r="L20" s="24">
        <f t="shared" si="354"/>
        <v>30.657925810851914</v>
      </c>
      <c r="N20" s="1">
        <f t="shared" si="355"/>
        <v>87448.778849301627</v>
      </c>
      <c r="O20">
        <f t="shared" si="356"/>
        <v>3.6021221569461623</v>
      </c>
      <c r="P20">
        <f t="shared" si="357"/>
        <v>3.5967732980588178</v>
      </c>
      <c r="Q20">
        <f t="shared" si="358"/>
        <v>1.1043359384928133</v>
      </c>
      <c r="S20">
        <f t="shared" si="359"/>
        <v>1.6406293915141472</v>
      </c>
      <c r="T20">
        <f t="shared" si="360"/>
        <v>0.54846844385245574</v>
      </c>
    </row>
    <row r="21">
      <c r="A21">
        <v>8</v>
      </c>
      <c r="B21">
        <v>8</v>
      </c>
      <c r="C21">
        <v>1.7690000000000001</v>
      </c>
      <c r="D21">
        <v>14.164999999999999</v>
      </c>
      <c r="E21">
        <v>246.69999999999999</v>
      </c>
      <c r="G21">
        <f t="shared" si="349"/>
        <v>4.1116666666666664</v>
      </c>
      <c r="H21">
        <f t="shared" si="350"/>
        <v>25.834363588020064</v>
      </c>
      <c r="I21">
        <f t="shared" si="351"/>
        <v>0.15885620000000003</v>
      </c>
      <c r="J21">
        <f t="shared" si="352"/>
        <v>4.1039488290112338</v>
      </c>
      <c r="K21">
        <f t="shared" si="353"/>
        <v>14.152000000000001</v>
      </c>
      <c r="L21" s="24">
        <f t="shared" si="354"/>
        <v>28.972459082324281</v>
      </c>
      <c r="N21" s="1">
        <f t="shared" si="355"/>
        <v>94393.409503927847</v>
      </c>
      <c r="O21">
        <f t="shared" si="356"/>
        <v>3.7652512829452087</v>
      </c>
      <c r="P21">
        <f t="shared" si="357"/>
        <v>3.7617957046410586</v>
      </c>
      <c r="Q21">
        <f t="shared" si="358"/>
        <v>1.0908858872979905</v>
      </c>
      <c r="S21">
        <f t="shared" si="359"/>
        <v>2.0382261859284294</v>
      </c>
      <c r="T21">
        <f t="shared" si="360"/>
        <v>0.541788475926547</v>
      </c>
    </row>
    <row r="22">
      <c r="A22">
        <v>9</v>
      </c>
      <c r="B22">
        <v>9</v>
      </c>
      <c r="C22">
        <v>1.9730000000000001</v>
      </c>
      <c r="D22">
        <v>17.77</v>
      </c>
      <c r="E22">
        <v>259.89999999999998</v>
      </c>
      <c r="G22">
        <f t="shared" si="349"/>
        <v>4.3316666666666661</v>
      </c>
      <c r="H22">
        <f t="shared" si="350"/>
        <v>27.216664355599569</v>
      </c>
      <c r="I22">
        <f t="shared" si="351"/>
        <v>0.17717540000000001</v>
      </c>
      <c r="J22">
        <f t="shared" si="352"/>
        <v>4.8221233938690959</v>
      </c>
      <c r="K22">
        <f t="shared" si="353"/>
        <v>17.757000000000001</v>
      </c>
      <c r="L22" s="24">
        <f t="shared" si="354"/>
        <v>27.136316228863794</v>
      </c>
      <c r="N22" s="1">
        <f t="shared" si="355"/>
        <v>99444.049980019641</v>
      </c>
      <c r="O22">
        <f t="shared" si="356"/>
        <v>4.0397400885675285</v>
      </c>
      <c r="P22">
        <f t="shared" si="357"/>
        <v>4.0367847356608673</v>
      </c>
      <c r="Q22">
        <f t="shared" si="358"/>
        <v>1.0962366452578667</v>
      </c>
      <c r="S22">
        <f t="shared" si="359"/>
        <v>2.3949075835650864</v>
      </c>
      <c r="T22">
        <f t="shared" si="360"/>
        <v>0.54444592986731943</v>
      </c>
    </row>
    <row r="23">
      <c r="A23">
        <v>10</v>
      </c>
      <c r="B23">
        <v>10</v>
      </c>
      <c r="C23">
        <v>2.1899999999999999</v>
      </c>
      <c r="D23">
        <v>21.91</v>
      </c>
      <c r="E23">
        <v>273</v>
      </c>
      <c r="G23">
        <f t="shared" si="349"/>
        <v>4.5499999999999998</v>
      </c>
      <c r="H23">
        <f t="shared" si="350"/>
        <v>28.588493147667116</v>
      </c>
      <c r="I23">
        <f t="shared" si="351"/>
        <v>0.196662</v>
      </c>
      <c r="J23">
        <f t="shared" si="352"/>
        <v>5.6222702394065101</v>
      </c>
      <c r="K23">
        <f t="shared" si="353"/>
        <v>21.899999999999999</v>
      </c>
      <c r="L23" s="24">
        <f t="shared" si="354"/>
        <v>25.660749609340527</v>
      </c>
      <c r="N23" s="1">
        <f t="shared" si="355"/>
        <v>104456.42802826226</v>
      </c>
      <c r="O23">
        <f t="shared" si="356"/>
        <v>4.2977314177696222</v>
      </c>
      <c r="P23">
        <f t="shared" si="357"/>
        <v>4.2957698790120817</v>
      </c>
      <c r="Q23">
        <f t="shared" si="358"/>
        <v>1.1028300979958234</v>
      </c>
      <c r="S23">
        <f t="shared" si="359"/>
        <v>2.7923005144012429</v>
      </c>
      <c r="T23">
        <f t="shared" si="360"/>
        <v>0.54772056816962567</v>
      </c>
    </row>
    <row r="24">
      <c r="A24">
        <v>11</v>
      </c>
      <c r="B24">
        <v>11.004999999999999</v>
      </c>
      <c r="C24">
        <v>2.367</v>
      </c>
      <c r="D24">
        <v>26.055</v>
      </c>
      <c r="E24">
        <v>286.14999999999998</v>
      </c>
      <c r="G24">
        <f t="shared" si="349"/>
        <v>4.7691666666666661</v>
      </c>
      <c r="H24">
        <f t="shared" si="350"/>
        <v>29.965557927490639</v>
      </c>
      <c r="I24">
        <f t="shared" si="351"/>
        <v>0.21255660000000001</v>
      </c>
      <c r="J24">
        <f t="shared" si="352"/>
        <v>6.3693771101704568</v>
      </c>
      <c r="K24">
        <f t="shared" si="353"/>
        <v>26.048834999999997</v>
      </c>
      <c r="L24" s="24">
        <f t="shared" si="354"/>
        <v>24.445891806449652</v>
      </c>
      <c r="N24" s="1">
        <f t="shared" si="355"/>
        <v>109487.93729042947</v>
      </c>
      <c r="O24">
        <f t="shared" si="356"/>
        <v>4.4380752489327273</v>
      </c>
      <c r="P24">
        <f t="shared" si="357"/>
        <v>4.4370251344092315</v>
      </c>
      <c r="Q24">
        <f t="shared" si="358"/>
        <v>1.0849270736429155</v>
      </c>
      <c r="S24">
        <f t="shared" si="359"/>
        <v>3.1633511417661571</v>
      </c>
      <c r="T24">
        <f t="shared" si="360"/>
        <v>0.538829031124754</v>
      </c>
    </row>
    <row r="25">
      <c r="A25">
        <v>12</v>
      </c>
      <c r="B25">
        <v>12.02</v>
      </c>
      <c r="C25">
        <v>2.5600000000000001</v>
      </c>
      <c r="D25">
        <v>30.765000000000001</v>
      </c>
      <c r="E25">
        <v>296.10000000000002</v>
      </c>
      <c r="G25">
        <f t="shared" si="349"/>
        <v>4.9350000000000005</v>
      </c>
      <c r="H25">
        <f t="shared" si="350"/>
        <v>31.007519490931262</v>
      </c>
      <c r="I25">
        <f t="shared" si="351"/>
        <v>0.22988800000000001</v>
      </c>
      <c r="J25">
        <f t="shared" si="352"/>
        <v>7.1282566407312062</v>
      </c>
      <c r="K25">
        <f t="shared" si="353"/>
        <v>30.7712</v>
      </c>
      <c r="L25" s="24">
        <f t="shared" si="354"/>
        <v>23.170019960120936</v>
      </c>
      <c r="N25" s="1">
        <f t="shared" si="355"/>
        <v>113295.04886142294</v>
      </c>
      <c r="O25">
        <f t="shared" si="356"/>
        <v>4.7296230838359383</v>
      </c>
      <c r="P25">
        <f t="shared" si="357"/>
        <v>4.7305762339454711</v>
      </c>
      <c r="Q25">
        <f t="shared" si="358"/>
        <v>1.0958546125632742</v>
      </c>
      <c r="S25">
        <f t="shared" si="359"/>
        <v>3.5402486606191532</v>
      </c>
      <c r="T25">
        <f t="shared" si="360"/>
        <v>0.54425619332955011</v>
      </c>
    </row>
    <row r="26">
      <c r="A26">
        <v>13</v>
      </c>
      <c r="B26">
        <v>13</v>
      </c>
      <c r="C26">
        <v>2.7645</v>
      </c>
      <c r="D26">
        <v>35.965000000000003</v>
      </c>
      <c r="E26">
        <v>305.64999999999998</v>
      </c>
      <c r="G26">
        <f t="shared" si="349"/>
        <v>5.0941666666666663</v>
      </c>
      <c r="H26">
        <f t="shared" si="350"/>
        <v>32.007593152324006</v>
      </c>
      <c r="I26">
        <f t="shared" si="351"/>
        <v>0.2482521</v>
      </c>
      <c r="J26">
        <f t="shared" si="352"/>
        <v>7.9459522160100544</v>
      </c>
      <c r="K26">
        <f t="shared" si="353"/>
        <v>35.938499999999998</v>
      </c>
      <c r="L26" s="24">
        <f t="shared" si="354"/>
        <v>22.093569348005154</v>
      </c>
      <c r="N26" s="1">
        <f t="shared" si="355"/>
        <v>116949.11072101965</v>
      </c>
      <c r="O26">
        <f t="shared" si="356"/>
        <v>5.0268010722293957</v>
      </c>
      <c r="P26">
        <f t="shared" si="357"/>
        <v>5.0230971871073571</v>
      </c>
      <c r="Q26">
        <f t="shared" si="358"/>
        <v>1.1105997808792683</v>
      </c>
      <c r="S26">
        <f t="shared" si="359"/>
        <v>3.9463571680813936</v>
      </c>
      <c r="T26">
        <f t="shared" si="360"/>
        <v>0.55157938117368854</v>
      </c>
    </row>
    <row r="27">
      <c r="A27">
        <v>14</v>
      </c>
      <c r="B27">
        <v>13.99</v>
      </c>
      <c r="C27">
        <v>2.9335</v>
      </c>
      <c r="D27">
        <v>41.045000000000002</v>
      </c>
      <c r="E27">
        <v>314.25</v>
      </c>
      <c r="G27">
        <f t="shared" si="349"/>
        <v>5.2374999999999998</v>
      </c>
      <c r="H27">
        <f t="shared" si="350"/>
        <v>32.908183046353081</v>
      </c>
      <c r="I27">
        <f t="shared" si="351"/>
        <v>0.2634283</v>
      </c>
      <c r="J27">
        <f t="shared" si="352"/>
        <v>8.6689467159896125</v>
      </c>
      <c r="K27">
        <f t="shared" si="353"/>
        <v>41.039664999999999</v>
      </c>
      <c r="L27" s="24">
        <f t="shared" si="354"/>
        <v>21.120591341185559</v>
      </c>
      <c r="N27" s="1">
        <f t="shared" si="355"/>
        <v>120239.67951604916</v>
      </c>
      <c r="O27">
        <f t="shared" si="356"/>
        <v>5.2786058619482503</v>
      </c>
      <c r="P27">
        <f t="shared" si="357"/>
        <v>5.2779197525007291</v>
      </c>
      <c r="Q27">
        <f t="shared" si="358"/>
        <v>1.1148727726139556</v>
      </c>
      <c r="S27">
        <f t="shared" si="359"/>
        <v>4.3054323864962409</v>
      </c>
      <c r="T27">
        <f t="shared" si="360"/>
        <v>0.55370156251872105</v>
      </c>
    </row>
    <row r="28">
      <c r="A28">
        <v>15</v>
      </c>
      <c r="B28">
        <v>15</v>
      </c>
      <c r="C28">
        <v>3.0295000000000001</v>
      </c>
      <c r="D28">
        <v>45.424999999999997</v>
      </c>
      <c r="E28">
        <v>317.45000000000005</v>
      </c>
      <c r="G28">
        <f t="shared" si="349"/>
        <v>5.2908333333333344</v>
      </c>
      <c r="H28">
        <f t="shared" si="350"/>
        <v>33.243286262736</v>
      </c>
      <c r="I28">
        <f t="shared" si="351"/>
        <v>0.27204910000000004</v>
      </c>
      <c r="J28">
        <f t="shared" si="352"/>
        <v>9.0438061088196928</v>
      </c>
      <c r="K28">
        <f t="shared" si="353"/>
        <v>45.442500000000003</v>
      </c>
      <c r="L28" s="24">
        <f t="shared" si="354"/>
        <v>19.909314493824311</v>
      </c>
      <c r="N28" s="1">
        <f t="shared" si="355"/>
        <v>121464.07720722294</v>
      </c>
      <c r="O28">
        <f t="shared" si="356"/>
        <v>5.6670073581036853</v>
      </c>
      <c r="P28">
        <f t="shared" si="357"/>
        <v>5.6691905750275566</v>
      </c>
      <c r="Q28">
        <f t="shared" si="358"/>
        <v>1.1282623173130273</v>
      </c>
      <c r="S28">
        <f t="shared" si="359"/>
        <v>4.4916063039453</v>
      </c>
      <c r="T28">
        <f t="shared" si="360"/>
        <v>0.56035147989351497</v>
      </c>
    </row>
    <row r="29">
      <c r="A29">
        <v>16</v>
      </c>
      <c r="B29">
        <v>16.07</v>
      </c>
      <c r="C29">
        <v>3.1805000000000003</v>
      </c>
      <c r="D29">
        <v>51.135000000000005</v>
      </c>
      <c r="E29">
        <v>323.80000000000001</v>
      </c>
      <c r="G29">
        <f t="shared" si="349"/>
        <v>5.3966666666666665</v>
      </c>
      <c r="H29">
        <f t="shared" si="350"/>
        <v>33.908256707745835</v>
      </c>
      <c r="I29">
        <f t="shared" si="351"/>
        <v>0.28560890000000005</v>
      </c>
      <c r="J29">
        <f t="shared" si="352"/>
        <v>9.6844998992169113</v>
      </c>
      <c r="K29">
        <f t="shared" si="353"/>
        <v>51.110635000000009</v>
      </c>
      <c r="L29" s="24">
        <f t="shared" si="354"/>
        <v>18.939082622894123</v>
      </c>
      <c r="N29" s="1">
        <f t="shared" si="355"/>
        <v>123893.74137564587</v>
      </c>
      <c r="O29">
        <f t="shared" si="356"/>
        <v>6.0113575727857658</v>
      </c>
      <c r="P29">
        <f t="shared" si="357"/>
        <v>6.0084932581820514</v>
      </c>
      <c r="Q29">
        <f t="shared" si="358"/>
        <v>1.138495977467499</v>
      </c>
      <c r="S29">
        <f t="shared" si="359"/>
        <v>4.8098068749460792</v>
      </c>
      <c r="T29">
        <f t="shared" si="360"/>
        <v>0.5654340272092333</v>
      </c>
    </row>
    <row r="30">
      <c r="A30">
        <v>17</v>
      </c>
      <c r="B30">
        <v>16.984999999999999</v>
      </c>
      <c r="C30">
        <v>3.4160000000000004</v>
      </c>
      <c r="D30">
        <v>58.030000000000001</v>
      </c>
      <c r="E30">
        <v>341.35000000000002</v>
      </c>
      <c r="G30">
        <f t="shared" si="349"/>
        <v>5.6891666666666669</v>
      </c>
      <c r="H30">
        <f t="shared" si="350"/>
        <v>35.746088410095865</v>
      </c>
      <c r="I30">
        <f t="shared" si="351"/>
        <v>0.30675680000000005</v>
      </c>
      <c r="J30">
        <f t="shared" si="352"/>
        <v>10.965355693198097</v>
      </c>
      <c r="K30">
        <f t="shared" si="353"/>
        <v>58.020760000000003</v>
      </c>
      <c r="L30" s="24">
        <f t="shared" si="354"/>
        <v>18.896011878680159</v>
      </c>
      <c r="N30" s="1">
        <f t="shared" si="355"/>
        <v>130608.79746317703</v>
      </c>
      <c r="O30">
        <f t="shared" si="356"/>
        <v>5.8228779041557912</v>
      </c>
      <c r="P30">
        <f t="shared" si="357"/>
        <v>5.8219507390371561</v>
      </c>
      <c r="Q30">
        <f t="shared" si="358"/>
        <v>1.1002917004503208</v>
      </c>
      <c r="S30">
        <f t="shared" si="359"/>
        <v>5.4459439050268346</v>
      </c>
      <c r="T30">
        <f t="shared" si="360"/>
        <v>0.54645987302865173</v>
      </c>
    </row>
    <row r="31">
      <c r="A31">
        <v>18</v>
      </c>
      <c r="B31">
        <v>18.215</v>
      </c>
      <c r="C31">
        <v>3.5640000000000001</v>
      </c>
      <c r="D31">
        <v>64.930000000000007</v>
      </c>
      <c r="E31">
        <v>342.75</v>
      </c>
      <c r="G31">
        <f t="shared" si="349"/>
        <v>5.7125000000000004</v>
      </c>
      <c r="H31">
        <f t="shared" si="350"/>
        <v>35.892696067263387</v>
      </c>
      <c r="I31">
        <f t="shared" si="351"/>
        <v>0.32004720000000003</v>
      </c>
      <c r="J31">
        <f t="shared" si="352"/>
        <v>11.48735687677866</v>
      </c>
      <c r="K31">
        <f t="shared" si="353"/>
        <v>64.918260000000004</v>
      </c>
      <c r="L31" s="24">
        <f t="shared" si="354"/>
        <v>17.691909559184751</v>
      </c>
      <c r="N31" s="1">
        <f t="shared" si="355"/>
        <v>131144.47145306555</v>
      </c>
      <c r="O31">
        <f t="shared" si="356"/>
        <v>6.4357304674396518</v>
      </c>
      <c r="P31">
        <f t="shared" si="357"/>
        <v>6.4345668223497432</v>
      </c>
      <c r="Q31">
        <f t="shared" si="358"/>
        <v>1.1386036137723212</v>
      </c>
      <c r="S31">
        <f t="shared" si="359"/>
        <v>5.7051957928521215</v>
      </c>
      <c r="T31">
        <f t="shared" si="360"/>
        <v>0.56548748478002331</v>
      </c>
    </row>
    <row r="32">
      <c r="A32">
        <v>19</v>
      </c>
      <c r="B32">
        <v>19.07</v>
      </c>
      <c r="C32">
        <v>3.6539999999999999</v>
      </c>
      <c r="D32">
        <v>69.689999999999998</v>
      </c>
      <c r="E32">
        <v>346.44999999999999</v>
      </c>
      <c r="G32">
        <f t="shared" si="349"/>
        <v>5.7741666666666669</v>
      </c>
      <c r="H32">
        <f t="shared" si="350"/>
        <v>36.280159161206129</v>
      </c>
      <c r="I32">
        <f t="shared" si="351"/>
        <v>0.32812920000000001</v>
      </c>
      <c r="J32">
        <f t="shared" si="352"/>
        <v>11.904579601439238</v>
      </c>
      <c r="K32">
        <f t="shared" si="353"/>
        <v>69.681780000000003</v>
      </c>
      <c r="L32" s="24">
        <f t="shared" si="354"/>
        <v>17.082191995177556</v>
      </c>
      <c r="N32" s="1">
        <f t="shared" si="355"/>
        <v>132560.18128348523</v>
      </c>
      <c r="O32">
        <f t="shared" si="356"/>
        <v>6.6885750162491702</v>
      </c>
      <c r="P32">
        <f t="shared" si="357"/>
        <v>6.6877860926355446</v>
      </c>
      <c r="Q32">
        <f t="shared" si="358"/>
        <v>1.1425552260171616</v>
      </c>
      <c r="S32">
        <f t="shared" si="359"/>
        <v>5.9124094590547971</v>
      </c>
      <c r="T32">
        <f t="shared" si="360"/>
        <v>0.56745005300142326</v>
      </c>
    </row>
    <row r="33" ht="15">
      <c r="A33">
        <v>20</v>
      </c>
      <c r="B33">
        <v>20.119999999999997</v>
      </c>
      <c r="C33">
        <v>3.7799999999999998</v>
      </c>
      <c r="D33">
        <v>76.075000000000003</v>
      </c>
      <c r="E33">
        <v>351.25</v>
      </c>
      <c r="G33">
        <f t="shared" si="349"/>
        <v>5.854166666666667</v>
      </c>
      <c r="H33">
        <f t="shared" si="350"/>
        <v>36.782813985780493</v>
      </c>
      <c r="I33">
        <f t="shared" si="351"/>
        <v>0.33944400000000002</v>
      </c>
      <c r="J33">
        <f t="shared" si="352"/>
        <v>12.485705510589275</v>
      </c>
      <c r="K33">
        <f t="shared" si="353"/>
        <v>76.053599999999989</v>
      </c>
      <c r="L33" s="24">
        <f t="shared" si="354"/>
        <v>16.412363471034208</v>
      </c>
      <c r="N33" s="1">
        <f t="shared" si="355"/>
        <v>134396.77782024589</v>
      </c>
      <c r="O33">
        <f t="shared" si="356"/>
        <v>7.0061236375854516</v>
      </c>
      <c r="P33">
        <f t="shared" si="357"/>
        <v>7.0041528055664646</v>
      </c>
      <c r="Q33">
        <f t="shared" si="358"/>
        <v>1.1498704766305679</v>
      </c>
      <c r="S33">
        <f t="shared" si="359"/>
        <v>6.2010256418341632</v>
      </c>
      <c r="T33">
        <f t="shared" si="360"/>
        <v>0.57108317221857152</v>
      </c>
    </row>
    <row r="34">
      <c r="A34">
        <v>21</v>
      </c>
      <c r="E34" s="37">
        <v>40</v>
      </c>
      <c r="G34">
        <f t="shared" si="349"/>
        <v>0.66666666666666663</v>
      </c>
      <c r="H34">
        <f t="shared" si="350"/>
        <v>4.1887902047863905</v>
      </c>
      <c r="I34">
        <f t="shared" si="351"/>
        <v>0</v>
      </c>
      <c r="J34" s="37">
        <v>0.71589999999999998</v>
      </c>
      <c r="K34">
        <f t="shared" si="353"/>
        <v>0</v>
      </c>
      <c r="L34" s="24" t="e">
        <f t="shared" si="354"/>
        <v>#DIV/0!</v>
      </c>
      <c r="N34" s="38">
        <f t="shared" ref="N34:N41" si="361">G34*(0.2032)^2*$C$4/$C$5</f>
        <v>32113.556683840743</v>
      </c>
      <c r="O34">
        <f t="shared" si="356"/>
        <v>0</v>
      </c>
      <c r="P34">
        <f t="shared" si="357"/>
        <v>0</v>
      </c>
      <c r="Q34" s="37">
        <f t="shared" ref="Q34:Q41" si="362">J34/(G34^3*0.2032^5*$C$4)</f>
        <v>7.0003135232129496</v>
      </c>
      <c r="S34">
        <f t="shared" si="359"/>
        <v>0.35555173499999998</v>
      </c>
      <c r="T34">
        <f t="shared" si="360"/>
        <v>3.4767057113037114</v>
      </c>
      <c r="V34" s="39" t="s">
        <v>74</v>
      </c>
    </row>
    <row r="35">
      <c r="A35">
        <v>22</v>
      </c>
      <c r="E35" s="37">
        <v>59.960000000000001</v>
      </c>
      <c r="G35">
        <f t="shared" si="349"/>
        <v>0.9993333333333333</v>
      </c>
      <c r="H35">
        <f t="shared" si="350"/>
        <v>6.2789965169747992</v>
      </c>
      <c r="I35">
        <f t="shared" si="351"/>
        <v>0</v>
      </c>
      <c r="J35" s="37">
        <v>1.0911</v>
      </c>
      <c r="K35">
        <f t="shared" si="353"/>
        <v>0</v>
      </c>
      <c r="L35" s="24" t="e">
        <f t="shared" si="354"/>
        <v>#DIV/0!</v>
      </c>
      <c r="N35" s="38">
        <f t="shared" si="361"/>
        <v>48138.221469077274</v>
      </c>
      <c r="O35">
        <f t="shared" si="356"/>
        <v>0</v>
      </c>
      <c r="P35">
        <f t="shared" si="357"/>
        <v>0</v>
      </c>
      <c r="Q35" s="37">
        <f t="shared" si="362"/>
        <v>3.1675595329842761</v>
      </c>
      <c r="S35">
        <f t="shared" si="359"/>
        <v>0.54189481499999992</v>
      </c>
      <c r="T35">
        <f t="shared" si="360"/>
        <v>1.5731684420566407</v>
      </c>
      <c r="V35" s="40"/>
    </row>
    <row r="36">
      <c r="A36">
        <v>23</v>
      </c>
      <c r="E36" s="37">
        <v>85.159999999999997</v>
      </c>
      <c r="G36">
        <f t="shared" si="349"/>
        <v>1.4193333333333333</v>
      </c>
      <c r="H36">
        <f t="shared" si="350"/>
        <v>8.9179343459902256</v>
      </c>
      <c r="I36">
        <f t="shared" si="351"/>
        <v>0</v>
      </c>
      <c r="J36" s="37">
        <v>1.6520999999999999</v>
      </c>
      <c r="K36">
        <f t="shared" si="353"/>
        <v>0</v>
      </c>
      <c r="L36" s="24" t="e">
        <f t="shared" si="354"/>
        <v>#DIV/0!</v>
      </c>
      <c r="N36" s="38">
        <f t="shared" si="361"/>
        <v>68369.762179896949</v>
      </c>
      <c r="O36">
        <f t="shared" si="356"/>
        <v>0</v>
      </c>
      <c r="P36">
        <f t="shared" si="357"/>
        <v>0</v>
      </c>
      <c r="Q36" s="37">
        <f t="shared" si="362"/>
        <v>1.6740733224974458</v>
      </c>
      <c r="S36">
        <f t="shared" si="359"/>
        <v>0.82051546499999994</v>
      </c>
      <c r="T36">
        <f t="shared" si="360"/>
        <v>0.8314285156183564</v>
      </c>
      <c r="V36" s="40"/>
    </row>
    <row r="37">
      <c r="E37" s="37">
        <v>110.36</v>
      </c>
      <c r="G37">
        <f t="shared" si="349"/>
        <v>1.8393333333333333</v>
      </c>
      <c r="H37">
        <f t="shared" si="350"/>
        <v>11.556872175005651</v>
      </c>
      <c r="I37">
        <f t="shared" si="351"/>
        <v>0</v>
      </c>
      <c r="J37" s="37">
        <v>2.5062000000000002</v>
      </c>
      <c r="K37">
        <f t="shared" si="353"/>
        <v>0</v>
      </c>
      <c r="L37" s="24" t="e">
        <f t="shared" si="354"/>
        <v>#DIV/0!</v>
      </c>
      <c r="N37" s="38">
        <f t="shared" si="361"/>
        <v>88601.302890716615</v>
      </c>
      <c r="O37">
        <f t="shared" si="356"/>
        <v>0</v>
      </c>
      <c r="P37">
        <f t="shared" si="357"/>
        <v>0</v>
      </c>
      <c r="Q37" s="37">
        <f t="shared" si="362"/>
        <v>1.1668788091441977</v>
      </c>
      <c r="S37">
        <f t="shared" si="359"/>
        <v>1.24470423</v>
      </c>
      <c r="T37">
        <f t="shared" si="360"/>
        <v>0.57953036056146578</v>
      </c>
      <c r="V37" s="40"/>
    </row>
    <row r="38">
      <c r="E38" s="37">
        <v>148.16</v>
      </c>
      <c r="G38">
        <f t="shared" si="349"/>
        <v>2.4693333333333332</v>
      </c>
      <c r="H38">
        <f t="shared" si="350"/>
        <v>15.515278918528791</v>
      </c>
      <c r="I38">
        <f t="shared" si="351"/>
        <v>0</v>
      </c>
      <c r="J38" s="37">
        <v>3.7319</v>
      </c>
      <c r="K38">
        <f t="shared" si="353"/>
        <v>0</v>
      </c>
      <c r="L38" s="24" t="e">
        <f t="shared" si="354"/>
        <v>#DIV/0!</v>
      </c>
      <c r="N38" s="38">
        <f t="shared" si="361"/>
        <v>118948.61395694611</v>
      </c>
      <c r="O38">
        <f t="shared" si="356"/>
        <v>0</v>
      </c>
      <c r="P38">
        <f t="shared" si="357"/>
        <v>0</v>
      </c>
      <c r="Q38" s="37">
        <f t="shared" si="362"/>
        <v>0.71809547922922901</v>
      </c>
      <c r="S38">
        <f t="shared" si="359"/>
        <v>1.8534481349999998</v>
      </c>
      <c r="T38">
        <f t="shared" si="360"/>
        <v>0.35664211975919657</v>
      </c>
      <c r="V38" s="40"/>
    </row>
    <row r="39">
      <c r="E39" s="37">
        <v>180</v>
      </c>
      <c r="G39">
        <f t="shared" si="349"/>
        <v>3</v>
      </c>
      <c r="H39">
        <f t="shared" si="350"/>
        <v>18.849555921538759</v>
      </c>
      <c r="I39">
        <f t="shared" si="351"/>
        <v>0</v>
      </c>
      <c r="J39" s="37">
        <v>4.5339</v>
      </c>
      <c r="K39">
        <f t="shared" si="353"/>
        <v>0</v>
      </c>
      <c r="L39" s="24" t="e">
        <f t="shared" si="354"/>
        <v>#DIV/0!</v>
      </c>
      <c r="N39" s="38">
        <f t="shared" si="361"/>
        <v>144511.00507728333</v>
      </c>
      <c r="O39">
        <f t="shared" si="356"/>
        <v>0</v>
      </c>
      <c r="P39">
        <f t="shared" si="357"/>
        <v>0</v>
      </c>
      <c r="Q39" s="37">
        <f t="shared" si="362"/>
        <v>0.48651868534098691</v>
      </c>
      <c r="S39">
        <f t="shared" si="359"/>
        <v>2.2517614350000001</v>
      </c>
      <c r="T39">
        <f t="shared" si="360"/>
        <v>0.24162950507460115</v>
      </c>
      <c r="V39" s="40"/>
    </row>
    <row r="40">
      <c r="E40" s="37">
        <v>220</v>
      </c>
      <c r="G40">
        <f t="shared" si="349"/>
        <v>3.6666666666666665</v>
      </c>
      <c r="H40">
        <f t="shared" si="350"/>
        <v>23.038346126325148</v>
      </c>
      <c r="I40">
        <f t="shared" si="351"/>
        <v>0</v>
      </c>
      <c r="J40" s="37">
        <v>5.5415000000000001</v>
      </c>
      <c r="K40">
        <f t="shared" si="353"/>
        <v>0</v>
      </c>
      <c r="L40" s="24" t="e">
        <f t="shared" si="354"/>
        <v>#DIV/0!</v>
      </c>
      <c r="N40" s="38">
        <f t="shared" si="361"/>
        <v>176624.56176112409</v>
      </c>
      <c r="O40">
        <f t="shared" si="356"/>
        <v>0</v>
      </c>
      <c r="P40">
        <f t="shared" si="357"/>
        <v>0</v>
      </c>
      <c r="Q40" s="37">
        <f t="shared" si="362"/>
        <v>0.32568998028055929</v>
      </c>
      <c r="S40">
        <f t="shared" si="359"/>
        <v>2.7521859749999997</v>
      </c>
      <c r="T40">
        <f t="shared" si="360"/>
        <v>0.16175392870633976</v>
      </c>
      <c r="V40" s="40"/>
    </row>
    <row r="41" ht="15">
      <c r="E41" s="37">
        <v>250</v>
      </c>
      <c r="G41">
        <f t="shared" si="349"/>
        <v>4.166666666666667</v>
      </c>
      <c r="H41">
        <f t="shared" si="350"/>
        <v>26.179938779914945</v>
      </c>
      <c r="I41">
        <f t="shared" si="351"/>
        <v>0</v>
      </c>
      <c r="J41" s="37">
        <v>6.2971000000000004</v>
      </c>
      <c r="K41">
        <f t="shared" si="353"/>
        <v>0</v>
      </c>
      <c r="L41" s="24" t="e">
        <f t="shared" si="354"/>
        <v>#DIV/0!</v>
      </c>
      <c r="N41" s="38">
        <f t="shared" si="361"/>
        <v>200709.72927400467</v>
      </c>
      <c r="O41">
        <f t="shared" si="356"/>
        <v>0</v>
      </c>
      <c r="P41">
        <f t="shared" si="357"/>
        <v>0</v>
      </c>
      <c r="Q41" s="37">
        <f t="shared" si="362"/>
        <v>0.25221195401543706</v>
      </c>
      <c r="S41">
        <f t="shared" si="359"/>
        <v>3.1274547150000003</v>
      </c>
      <c r="T41">
        <f t="shared" si="360"/>
        <v>0.12526106696176681</v>
      </c>
      <c r="V41" s="41"/>
    </row>
    <row r="42">
      <c r="L42" s="24"/>
      <c r="N42" s="1"/>
    </row>
    <row r="66" s="21" customFormat="1">
      <c r="B66" s="22" t="s">
        <v>67</v>
      </c>
    </row>
    <row r="67">
      <c r="B67" s="23" t="s">
        <v>42</v>
      </c>
      <c r="C67" s="23" t="s">
        <v>21</v>
      </c>
      <c r="D67" s="23" t="s">
        <v>17</v>
      </c>
      <c r="E67" s="23" t="s">
        <v>59</v>
      </c>
      <c r="G67" s="25" t="s">
        <v>60</v>
      </c>
      <c r="H67" s="25" t="s">
        <v>23</v>
      </c>
      <c r="I67" s="25" t="s">
        <v>25</v>
      </c>
      <c r="J67" s="26" t="s">
        <v>70</v>
      </c>
      <c r="K67" s="26"/>
    </row>
    <row r="68">
      <c r="B68">
        <v>1</v>
      </c>
      <c r="C68" s="1">
        <f t="shared" ref="C68:C122" si="363">$C$5*B68/($C$3^2*$C$4)</f>
        <v>4.3558832001884351e-05</v>
      </c>
      <c r="D68">
        <f t="shared" ref="D68:D122" si="364">C68*60</f>
        <v>0.0026135299201130611</v>
      </c>
      <c r="E68" s="1">
        <f t="shared" ref="E68:E122" si="365">2*PI()*C68</f>
        <v>0.00027368821323214371</v>
      </c>
      <c r="G68" s="11">
        <v>1.5896037595930599e-05</v>
      </c>
      <c r="H68" s="28">
        <f t="shared" ref="H68:H122" si="366">G68*E68</f>
        <v>4.3505581271012271e-09</v>
      </c>
      <c r="I68" s="28">
        <f t="shared" ref="I68:I122" si="367">H68/(C68^3*$C$3^5*$C$4)</f>
        <v>972629.37390822684</v>
      </c>
      <c r="J68" s="26">
        <v>1</v>
      </c>
      <c r="K68" s="26"/>
    </row>
    <row r="69">
      <c r="B69">
        <v>2</v>
      </c>
      <c r="C69" s="1">
        <f t="shared" si="363"/>
        <v>8.7117664003768703e-05</v>
      </c>
      <c r="D69">
        <f t="shared" si="364"/>
        <v>0.0052270598402261222</v>
      </c>
      <c r="E69" s="1">
        <f t="shared" si="365"/>
        <v>0.00054737642646428741</v>
      </c>
      <c r="G69" s="11">
        <v>1.5958699481683701e-05</v>
      </c>
      <c r="H69" s="28">
        <f t="shared" si="366"/>
        <v>8.7354158933015e-09</v>
      </c>
      <c r="I69" s="28">
        <f t="shared" si="367"/>
        <v>244115.8652209212</v>
      </c>
      <c r="J69" s="26">
        <v>2</v>
      </c>
      <c r="K69" s="26"/>
    </row>
    <row r="70">
      <c r="B70">
        <v>3</v>
      </c>
      <c r="C70" s="1">
        <f t="shared" si="363"/>
        <v>0.00013067649600565303</v>
      </c>
      <c r="D70">
        <f t="shared" si="364"/>
        <v>0.0078405897603391825</v>
      </c>
      <c r="E70" s="1">
        <f t="shared" si="365"/>
        <v>0.00082106463969643106</v>
      </c>
      <c r="G70" s="11">
        <v>1.60201937062574e-05</v>
      </c>
      <c r="H70" s="28">
        <f t="shared" si="366"/>
        <v>1.3153614573295264e-08</v>
      </c>
      <c r="I70" s="28">
        <f t="shared" si="367"/>
        <v>108914.01136479576</v>
      </c>
      <c r="J70" s="26">
        <v>3</v>
      </c>
      <c r="K70" s="26"/>
    </row>
    <row r="71">
      <c r="B71">
        <v>4</v>
      </c>
      <c r="C71" s="1">
        <f t="shared" si="363"/>
        <v>0.00017423532800753741</v>
      </c>
      <c r="D71">
        <f t="shared" si="364"/>
        <v>0.010454119680452244</v>
      </c>
      <c r="E71" s="1">
        <f t="shared" si="365"/>
        <v>0.0010947528529285748</v>
      </c>
      <c r="G71" s="11">
        <v>1.60786643684087e-05</v>
      </c>
      <c r="H71" s="28">
        <f t="shared" si="366"/>
        <v>1.7602163688596447e-08</v>
      </c>
      <c r="I71" s="28">
        <f t="shared" si="367"/>
        <v>61487.733828119846</v>
      </c>
      <c r="J71" s="26">
        <v>4</v>
      </c>
      <c r="K71" s="26"/>
    </row>
    <row r="72">
      <c r="B72">
        <v>5</v>
      </c>
      <c r="C72" s="1">
        <f t="shared" si="363"/>
        <v>0.00021779416000942175</v>
      </c>
      <c r="D72">
        <f t="shared" si="364"/>
        <v>0.013067649600565305</v>
      </c>
      <c r="E72" s="1">
        <f t="shared" si="365"/>
        <v>0.0013684410661607186</v>
      </c>
      <c r="G72" s="11">
        <v>1.6125066996173101e-05</v>
      </c>
      <c r="H72" s="28">
        <f t="shared" si="366"/>
        <v>2.2066203872156132e-08</v>
      </c>
      <c r="I72" s="28">
        <f t="shared" si="367"/>
        <v>39465.7189807631</v>
      </c>
      <c r="J72" s="26">
        <v>5</v>
      </c>
      <c r="K72" s="26"/>
    </row>
    <row r="73">
      <c r="B73">
        <v>6</v>
      </c>
      <c r="C73" s="1">
        <f t="shared" si="363"/>
        <v>0.00026135299201130607</v>
      </c>
      <c r="D73">
        <f t="shared" si="364"/>
        <v>0.015681179520678365</v>
      </c>
      <c r="E73" s="1">
        <f t="shared" si="365"/>
        <v>0.0016421292793928621</v>
      </c>
      <c r="G73" s="11">
        <v>1.6172363211095799e-05</v>
      </c>
      <c r="H73" s="28">
        <f t="shared" si="366"/>
        <v>2.655711114591638e-08</v>
      </c>
      <c r="I73" s="28">
        <f t="shared" si="367"/>
        <v>27487.135656182811</v>
      </c>
      <c r="J73" s="26">
        <v>6</v>
      </c>
      <c r="K73" s="26"/>
    </row>
    <row r="74">
      <c r="B74">
        <v>7</v>
      </c>
      <c r="C74" s="1">
        <f t="shared" si="363"/>
        <v>0.00030491182401319047</v>
      </c>
      <c r="D74">
        <f t="shared" si="364"/>
        <v>0.018294709440791427</v>
      </c>
      <c r="E74" s="1">
        <f t="shared" si="365"/>
        <v>0.0019158174926250061</v>
      </c>
      <c r="G74" s="11">
        <v>1.6218992284654698e-05</v>
      </c>
      <c r="H74" s="28">
        <f t="shared" si="366"/>
        <v>3.1072629131691482e-08</v>
      </c>
      <c r="I74" s="28">
        <f t="shared" si="367"/>
        <v>20252.856579785861</v>
      </c>
      <c r="J74" s="26">
        <v>7</v>
      </c>
      <c r="K74" s="26"/>
    </row>
    <row r="75">
      <c r="B75">
        <v>8</v>
      </c>
      <c r="C75" s="1">
        <f t="shared" si="363"/>
        <v>0.00034847065601507481</v>
      </c>
      <c r="D75">
        <f t="shared" si="364"/>
        <v>0.020908239360904489</v>
      </c>
      <c r="E75" s="1">
        <f t="shared" si="365"/>
        <v>0.0021895057058571496</v>
      </c>
      <c r="G75" s="11">
        <v>1.6265959303812999e-05</v>
      </c>
      <c r="H75" s="28">
        <f t="shared" si="366"/>
        <v>3.5614410706938749e-08</v>
      </c>
      <c r="I75" s="28">
        <f t="shared" si="367"/>
        <v>15550.995922537384</v>
      </c>
      <c r="J75" s="26">
        <v>8</v>
      </c>
      <c r="K75" s="26"/>
    </row>
    <row r="76">
      <c r="B76">
        <v>9</v>
      </c>
      <c r="C76" s="1">
        <f t="shared" si="363"/>
        <v>0.00039202948801695916</v>
      </c>
      <c r="D76">
        <f t="shared" si="364"/>
        <v>0.023521769281017551</v>
      </c>
      <c r="E76" s="1">
        <f t="shared" si="365"/>
        <v>0.0024631939190892936</v>
      </c>
      <c r="G76" s="11">
        <v>1.6308757343220401e-05</v>
      </c>
      <c r="H76" s="28">
        <f t="shared" si="366"/>
        <v>4.0171631915723358e-08</v>
      </c>
      <c r="I76" s="28">
        <f t="shared" si="367"/>
        <v>12319.536033321136</v>
      </c>
      <c r="J76" s="26">
        <v>9</v>
      </c>
      <c r="K76" s="26"/>
    </row>
    <row r="77">
      <c r="B77">
        <v>10</v>
      </c>
      <c r="C77" s="1">
        <f t="shared" si="363"/>
        <v>0.0004355883200188435</v>
      </c>
      <c r="D77">
        <f t="shared" si="364"/>
        <v>0.026135299201130609</v>
      </c>
      <c r="E77" s="1">
        <f t="shared" si="365"/>
        <v>0.0027368821323214372</v>
      </c>
      <c r="G77" s="11">
        <v>1.6344180070443001e-05</v>
      </c>
      <c r="H77" s="28">
        <f t="shared" si="366"/>
        <v>4.4732094402239578e-08</v>
      </c>
      <c r="I77" s="28">
        <f t="shared" si="367"/>
        <v>10000.498258149501</v>
      </c>
      <c r="J77" s="26">
        <v>10</v>
      </c>
      <c r="K77" s="26"/>
    </row>
    <row r="78">
      <c r="B78">
        <v>20</v>
      </c>
      <c r="C78" s="1">
        <f t="shared" si="363"/>
        <v>0.000871176640037687</v>
      </c>
      <c r="D78">
        <f t="shared" si="364"/>
        <v>0.052270598402261219</v>
      </c>
      <c r="E78" s="1">
        <f t="shared" si="365"/>
        <v>0.0054737642646428743</v>
      </c>
      <c r="G78" s="11">
        <v>1.66452616475485e-05</v>
      </c>
      <c r="H78" s="28">
        <f t="shared" si="366"/>
        <v>9.1112238381981557e-08</v>
      </c>
      <c r="I78" s="28">
        <f t="shared" si="367"/>
        <v>2546.180190675047</v>
      </c>
      <c r="J78" s="26">
        <v>11</v>
      </c>
      <c r="K78" s="26"/>
    </row>
    <row r="79">
      <c r="B79">
        <v>30</v>
      </c>
      <c r="C79" s="1">
        <f t="shared" si="363"/>
        <v>0.0013067649600565303</v>
      </c>
      <c r="D79">
        <f t="shared" si="364"/>
        <v>0.078405897603391825</v>
      </c>
      <c r="E79" s="1">
        <f t="shared" si="365"/>
        <v>0.0082106463969643106</v>
      </c>
      <c r="G79" s="11">
        <v>1.6797892367371801e-05</v>
      </c>
      <c r="H79" s="28">
        <f t="shared" si="366"/>
        <v>1.3792155444275556e-07</v>
      </c>
      <c r="I79" s="28">
        <f t="shared" si="367"/>
        <v>1142.0123088086916</v>
      </c>
      <c r="J79" s="26">
        <v>12</v>
      </c>
      <c r="K79" s="26"/>
    </row>
    <row r="80">
      <c r="B80">
        <v>40</v>
      </c>
      <c r="C80" s="1">
        <f t="shared" si="363"/>
        <v>0.001742353280075374</v>
      </c>
      <c r="D80">
        <f t="shared" si="364"/>
        <v>0.10454119680452244</v>
      </c>
      <c r="E80" s="1">
        <f t="shared" si="365"/>
        <v>0.010947528529285749</v>
      </c>
      <c r="G80" s="11">
        <v>1.6818616874321902e-05</v>
      </c>
      <c r="H80" s="28">
        <f t="shared" si="366"/>
        <v>1.8412228805476573e-07</v>
      </c>
      <c r="I80" s="28">
        <f t="shared" si="367"/>
        <v>643.17446650438319</v>
      </c>
      <c r="J80" s="26">
        <v>13</v>
      </c>
      <c r="K80" s="26"/>
    </row>
    <row r="81">
      <c r="B81">
        <v>50</v>
      </c>
      <c r="C81" s="1">
        <f t="shared" si="363"/>
        <v>0.0021779416000942175</v>
      </c>
      <c r="D81">
        <f t="shared" si="364"/>
        <v>0.13067649600565304</v>
      </c>
      <c r="E81" s="1">
        <f t="shared" si="365"/>
        <v>0.013684410661607185</v>
      </c>
      <c r="G81" s="11">
        <v>1.6685772975293999e-05</v>
      </c>
      <c r="H81" s="28">
        <f t="shared" si="366"/>
        <v>2.2833496960027023e-07</v>
      </c>
      <c r="I81" s="28">
        <f t="shared" si="367"/>
        <v>408.38033564514643</v>
      </c>
      <c r="J81" s="26">
        <v>14</v>
      </c>
      <c r="K81" s="26"/>
    </row>
    <row r="82">
      <c r="B82">
        <v>60</v>
      </c>
      <c r="C82" s="1">
        <f t="shared" si="363"/>
        <v>0.0026135299201130607</v>
      </c>
      <c r="D82">
        <f t="shared" si="364"/>
        <v>0.15681179520678365</v>
      </c>
      <c r="E82" s="1">
        <f t="shared" si="365"/>
        <v>0.016421292793928621</v>
      </c>
      <c r="G82" s="11">
        <v>1.6418783934298401e-05</v>
      </c>
      <c r="H82" s="28">
        <f t="shared" si="366"/>
        <v>2.6961765830536536e-07</v>
      </c>
      <c r="I82" s="28">
        <f t="shared" si="367"/>
        <v>279.05961263717853</v>
      </c>
      <c r="J82" s="26">
        <v>15</v>
      </c>
      <c r="K82" s="26"/>
    </row>
    <row r="83">
      <c r="B83">
        <v>70</v>
      </c>
      <c r="C83" s="1">
        <f t="shared" si="363"/>
        <v>0.0030491182401319048</v>
      </c>
      <c r="D83">
        <f t="shared" si="364"/>
        <v>0.18294709440791429</v>
      </c>
      <c r="E83" s="1">
        <f t="shared" si="365"/>
        <v>0.019158174926250063</v>
      </c>
      <c r="G83" s="11">
        <v>1.6023312806251e-05</v>
      </c>
      <c r="H83" s="28">
        <f t="shared" si="366"/>
        <v>3.0697742964017946e-07</v>
      </c>
      <c r="I83" s="28">
        <f t="shared" si="367"/>
        <v>200.08509191109505</v>
      </c>
      <c r="J83" s="26">
        <v>16</v>
      </c>
      <c r="K83" s="26"/>
    </row>
    <row r="84">
      <c r="B84">
        <v>80</v>
      </c>
      <c r="C84" s="1">
        <f t="shared" si="363"/>
        <v>0.003484706560150748</v>
      </c>
      <c r="D84">
        <f t="shared" si="364"/>
        <v>0.20908239360904488</v>
      </c>
      <c r="E84" s="1">
        <f t="shared" si="365"/>
        <v>0.021895057058571497</v>
      </c>
      <c r="G84" s="11">
        <v>1.5521008940316399e-05</v>
      </c>
      <c r="H84" s="28">
        <f t="shared" si="366"/>
        <v>3.3983337635482587e-07</v>
      </c>
      <c r="I84" s="28">
        <f t="shared" si="367"/>
        <v>148.38789538096674</v>
      </c>
      <c r="J84" s="26">
        <v>17</v>
      </c>
      <c r="K84" s="26"/>
    </row>
    <row r="85">
      <c r="B85">
        <v>90</v>
      </c>
      <c r="C85" s="1">
        <f t="shared" si="363"/>
        <v>0.0039202948801695912</v>
      </c>
      <c r="D85">
        <f t="shared" si="364"/>
        <v>0.23521769281017546</v>
      </c>
      <c r="E85" s="1">
        <f t="shared" si="365"/>
        <v>0.024631939190892932</v>
      </c>
      <c r="G85" s="11">
        <v>1.49114607212461e-05</v>
      </c>
      <c r="H85" s="28">
        <f t="shared" si="366"/>
        <v>3.6729819373312239e-07</v>
      </c>
      <c r="I85" s="28">
        <f t="shared" si="367"/>
        <v>112.64026669770134</v>
      </c>
      <c r="J85" s="26">
        <v>18</v>
      </c>
      <c r="K85" s="26"/>
    </row>
    <row r="86">
      <c r="B86">
        <v>100</v>
      </c>
      <c r="C86" s="1">
        <f t="shared" si="363"/>
        <v>0.0043558832001884349</v>
      </c>
      <c r="D86">
        <f t="shared" si="364"/>
        <v>0.26135299201130607</v>
      </c>
      <c r="E86" s="1">
        <f t="shared" si="365"/>
        <v>0.02736882132321437</v>
      </c>
      <c r="G86" s="11">
        <v>1.4214138662867401e-05</v>
      </c>
      <c r="H86" s="28">
        <f t="shared" si="366"/>
        <v>3.8902422132741109e-07</v>
      </c>
      <c r="I86" s="28">
        <f t="shared" si="367"/>
        <v>86.971918032256511</v>
      </c>
      <c r="J86" s="26">
        <v>19</v>
      </c>
      <c r="K86" s="26"/>
    </row>
    <row r="87">
      <c r="B87">
        <v>200</v>
      </c>
      <c r="C87" s="1">
        <f t="shared" si="363"/>
        <v>0.0087117664003768698</v>
      </c>
      <c r="D87">
        <f t="shared" si="364"/>
        <v>0.52270598402261215</v>
      </c>
      <c r="E87" s="1">
        <f t="shared" si="365"/>
        <v>0.05473764264642874</v>
      </c>
      <c r="G87" s="11">
        <v>5.1655349393385198e-06</v>
      </c>
      <c r="H87" s="28">
        <f t="shared" si="366"/>
        <v>2.8274920558715386e-07</v>
      </c>
      <c r="I87" s="28">
        <f t="shared" si="367"/>
        <v>7.9015776473063992</v>
      </c>
      <c r="J87" s="26">
        <v>20</v>
      </c>
      <c r="K87" s="26"/>
    </row>
    <row r="88">
      <c r="B88">
        <v>300</v>
      </c>
      <c r="C88" s="1">
        <f t="shared" si="363"/>
        <v>0.013067649600565306</v>
      </c>
      <c r="D88">
        <f t="shared" si="364"/>
        <v>0.78405897603391839</v>
      </c>
      <c r="E88" s="1">
        <f t="shared" si="365"/>
        <v>0.08210646396964312</v>
      </c>
      <c r="G88" s="11">
        <v>1.5996783077115499e-06</v>
      </c>
      <c r="H88" s="28">
        <f t="shared" si="366"/>
        <v>1.3134392933513806e-07</v>
      </c>
      <c r="I88" s="28">
        <f t="shared" si="367"/>
        <v>1.0875485314391713</v>
      </c>
      <c r="J88" s="26">
        <v>21</v>
      </c>
      <c r="K88" s="26"/>
    </row>
    <row r="89">
      <c r="B89">
        <v>400</v>
      </c>
      <c r="C89" s="1">
        <f t="shared" si="363"/>
        <v>0.01742353280075374</v>
      </c>
      <c r="D89">
        <f t="shared" si="364"/>
        <v>1.0454119680452243</v>
      </c>
      <c r="E89" s="1">
        <f t="shared" si="365"/>
        <v>0.10947528529285748</v>
      </c>
      <c r="G89" s="11">
        <v>4.9770595030686396e-06</v>
      </c>
      <c r="H89" s="28">
        <f t="shared" si="366"/>
        <v>5.4486500901796682e-07</v>
      </c>
      <c r="I89" s="28">
        <f t="shared" si="367"/>
        <v>1.9033179806444736</v>
      </c>
      <c r="J89" s="26">
        <v>22</v>
      </c>
      <c r="K89" s="26"/>
    </row>
    <row r="90">
      <c r="B90">
        <v>500</v>
      </c>
      <c r="C90" s="1">
        <f t="shared" si="363"/>
        <v>0.021779416000942176</v>
      </c>
      <c r="D90">
        <f t="shared" si="364"/>
        <v>1.3067649600565305</v>
      </c>
      <c r="E90" s="1">
        <f t="shared" si="365"/>
        <v>0.13684410661607185</v>
      </c>
      <c r="G90" s="11">
        <v>7.59113460085374e-06</v>
      </c>
      <c r="H90" s="28">
        <f t="shared" si="366"/>
        <v>1.0388020326561813e-06</v>
      </c>
      <c r="I90" s="28">
        <f t="shared" si="367"/>
        <v>1.85791218711551</v>
      </c>
      <c r="J90" s="26">
        <v>23</v>
      </c>
      <c r="K90" s="26"/>
    </row>
    <row r="91">
      <c r="B91">
        <v>600</v>
      </c>
      <c r="C91" s="1">
        <f t="shared" si="363"/>
        <v>0.026135299201130613</v>
      </c>
      <c r="D91">
        <f t="shared" si="364"/>
        <v>1.5681179520678368</v>
      </c>
      <c r="E91" s="1">
        <f t="shared" si="365"/>
        <v>0.16421292793928624</v>
      </c>
      <c r="G91" s="11">
        <v>6.7441991779834498e-06</v>
      </c>
      <c r="H91" s="28">
        <f t="shared" si="366"/>
        <v>1.1074846936223897e-06</v>
      </c>
      <c r="I91" s="28">
        <f t="shared" si="367"/>
        <v>1.1462685773119408</v>
      </c>
      <c r="J91" s="26">
        <v>24</v>
      </c>
      <c r="K91" s="26"/>
    </row>
    <row r="92">
      <c r="B92">
        <v>700</v>
      </c>
      <c r="C92" s="1">
        <f t="shared" si="363"/>
        <v>0.030491182401319043</v>
      </c>
      <c r="D92">
        <f t="shared" si="364"/>
        <v>1.8294709440791426</v>
      </c>
      <c r="E92" s="1">
        <f t="shared" si="365"/>
        <v>0.19158174926250057</v>
      </c>
      <c r="G92" s="11">
        <v>7.2882704160678096e-06</v>
      </c>
      <c r="H92" s="28">
        <f t="shared" si="366"/>
        <v>1.3962995954084039e-06</v>
      </c>
      <c r="I92" s="28">
        <f t="shared" si="367"/>
        <v>0.91009535525196916</v>
      </c>
      <c r="J92" s="26">
        <v>25</v>
      </c>
      <c r="K92" s="26"/>
    </row>
    <row r="93">
      <c r="B93">
        <v>800</v>
      </c>
      <c r="C93" s="1">
        <f t="shared" si="363"/>
        <v>0.034847065601507479</v>
      </c>
      <c r="D93">
        <f t="shared" si="364"/>
        <v>2.0908239360904486</v>
      </c>
      <c r="E93" s="1">
        <f t="shared" si="365"/>
        <v>0.21895057058571496</v>
      </c>
      <c r="G93" s="11">
        <v>1.02634904974517e-05</v>
      </c>
      <c r="H93" s="28">
        <f t="shared" si="366"/>
        <v>2.2471971006181129e-06</v>
      </c>
      <c r="I93" s="28">
        <f t="shared" si="367"/>
        <v>0.98123631011088308</v>
      </c>
      <c r="J93" s="26">
        <v>26</v>
      </c>
      <c r="K93" s="26"/>
    </row>
    <row r="94">
      <c r="B94">
        <v>900</v>
      </c>
      <c r="C94" s="1">
        <f t="shared" si="363"/>
        <v>0.039202948801695912</v>
      </c>
      <c r="D94">
        <f t="shared" si="364"/>
        <v>2.3521769281017546</v>
      </c>
      <c r="E94" s="1">
        <f t="shared" si="365"/>
        <v>0.24631939190892932</v>
      </c>
      <c r="G94" s="11">
        <v>1.2613256847196401e-05</v>
      </c>
      <c r="H94" s="28">
        <f t="shared" si="366"/>
        <v>3.1068897565925563e-06</v>
      </c>
      <c r="I94" s="28">
        <f t="shared" si="367"/>
        <v>0.95279774514007631</v>
      </c>
      <c r="J94" s="26">
        <v>27</v>
      </c>
      <c r="K94" s="26"/>
    </row>
    <row r="95">
      <c r="B95">
        <v>1000</v>
      </c>
      <c r="C95" s="1">
        <f t="shared" si="363"/>
        <v>0.043558832001884353</v>
      </c>
      <c r="D95">
        <f t="shared" si="364"/>
        <v>2.6135299201130611</v>
      </c>
      <c r="E95" s="1">
        <f t="shared" si="365"/>
        <v>0.27368821323214371</v>
      </c>
      <c r="G95" s="11">
        <v>1.3604904041890501e-05</v>
      </c>
      <c r="H95" s="28">
        <f t="shared" si="366"/>
        <v>3.7235018784197813e-06</v>
      </c>
      <c r="I95" s="28">
        <f t="shared" si="367"/>
        <v>0.83244199823313192</v>
      </c>
      <c r="J95" s="26">
        <v>28</v>
      </c>
      <c r="K95" s="26"/>
    </row>
    <row r="96">
      <c r="B96">
        <v>2000</v>
      </c>
      <c r="C96" s="1">
        <f t="shared" si="363"/>
        <v>0.087117664003768705</v>
      </c>
      <c r="D96">
        <f t="shared" si="364"/>
        <v>5.2270598402261221</v>
      </c>
      <c r="E96" s="1">
        <f t="shared" si="365"/>
        <v>0.54737642646428741</v>
      </c>
      <c r="G96" s="11">
        <v>4.9747968314546997e-05</v>
      </c>
      <c r="H96" s="28">
        <f t="shared" si="366"/>
        <v>2.7230865119875336e-05</v>
      </c>
      <c r="I96" s="28">
        <f t="shared" si="367"/>
        <v>0.76098107756380573</v>
      </c>
      <c r="J96" s="26">
        <v>29</v>
      </c>
      <c r="K96" s="26"/>
    </row>
    <row r="97">
      <c r="B97">
        <v>3000</v>
      </c>
      <c r="C97" s="1">
        <f t="shared" si="363"/>
        <v>0.13067649600565306</v>
      </c>
      <c r="D97">
        <f t="shared" si="364"/>
        <v>7.8405897603391841</v>
      </c>
      <c r="E97" s="1">
        <f t="shared" si="365"/>
        <v>0.82106463969643118</v>
      </c>
      <c r="G97" s="11">
        <v>9.5249859031993795e-05</v>
      </c>
      <c r="H97" s="1">
        <f t="shared" si="366"/>
        <v>7.8206291187239851e-05</v>
      </c>
      <c r="I97" s="1">
        <f t="shared" si="367"/>
        <v>0.64756047394443905</v>
      </c>
      <c r="J97" s="26">
        <v>30</v>
      </c>
    </row>
    <row r="98">
      <c r="B98">
        <v>4000</v>
      </c>
      <c r="C98" s="1">
        <f t="shared" si="363"/>
        <v>0.17423532800753741</v>
      </c>
      <c r="D98">
        <f t="shared" si="364"/>
        <v>10.454119680452244</v>
      </c>
      <c r="E98" s="1">
        <f t="shared" si="365"/>
        <v>1.0947528529285748</v>
      </c>
      <c r="G98" s="11">
        <v>0.00018353080107658999</v>
      </c>
      <c r="H98" s="1">
        <f t="shared" si="366"/>
        <v>0.00020092086807886364</v>
      </c>
      <c r="I98" s="1">
        <f t="shared" si="367"/>
        <v>0.70185512846648435</v>
      </c>
      <c r="J98" s="26">
        <v>31</v>
      </c>
    </row>
    <row r="99">
      <c r="B99">
        <v>5000</v>
      </c>
      <c r="C99" s="1">
        <f t="shared" si="363"/>
        <v>0.21779416000942176</v>
      </c>
      <c r="D99">
        <f t="shared" si="364"/>
        <v>13.067649600565305</v>
      </c>
      <c r="E99" s="1">
        <f t="shared" si="365"/>
        <v>1.3684410661607185</v>
      </c>
      <c r="G99" s="11">
        <v>0.00028950920891026303</v>
      </c>
      <c r="H99" s="1">
        <f t="shared" si="366"/>
        <v>0.0003961762905045065</v>
      </c>
      <c r="I99" s="1">
        <f t="shared" si="367"/>
        <v>0.70856692154563394</v>
      </c>
      <c r="J99" s="26">
        <v>32</v>
      </c>
    </row>
    <row r="100">
      <c r="B100">
        <v>6000</v>
      </c>
      <c r="C100" s="1">
        <f t="shared" si="363"/>
        <v>0.26135299201130613</v>
      </c>
      <c r="D100">
        <f t="shared" si="364"/>
        <v>15.681179520678368</v>
      </c>
      <c r="E100" s="1">
        <f t="shared" si="365"/>
        <v>1.6421292793928624</v>
      </c>
      <c r="G100" s="11">
        <v>0.000418539334065123</v>
      </c>
      <c r="H100" s="1">
        <f t="shared" si="366"/>
        <v>0.00068729569504592889</v>
      </c>
      <c r="I100" s="1">
        <f t="shared" si="367"/>
        <v>0.71136464737591865</v>
      </c>
      <c r="J100" s="26">
        <v>33</v>
      </c>
    </row>
    <row r="101">
      <c r="B101">
        <v>7000</v>
      </c>
      <c r="C101" s="1">
        <f t="shared" si="363"/>
        <v>0.30491182401319045</v>
      </c>
      <c r="D101">
        <f t="shared" si="364"/>
        <v>18.294709440791426</v>
      </c>
      <c r="E101" s="1">
        <f t="shared" si="365"/>
        <v>1.915817492625006</v>
      </c>
      <c r="G101" s="11">
        <v>0.00057455840040306397</v>
      </c>
      <c r="H101" s="1">
        <f t="shared" si="366"/>
        <v>0.0011007490340268322</v>
      </c>
      <c r="I101" s="1">
        <f t="shared" si="367"/>
        <v>0.71745819196696015</v>
      </c>
      <c r="J101" s="26">
        <v>34</v>
      </c>
    </row>
    <row r="102">
      <c r="B102">
        <v>8000</v>
      </c>
      <c r="C102" s="1">
        <f t="shared" si="363"/>
        <v>0.34847065601507482</v>
      </c>
      <c r="D102">
        <f t="shared" si="364"/>
        <v>20.908239360904489</v>
      </c>
      <c r="E102" s="1">
        <f t="shared" si="365"/>
        <v>2.1895057058571497</v>
      </c>
      <c r="G102" s="11">
        <v>0.00074215906683026002</v>
      </c>
      <c r="H102" s="1">
        <f t="shared" si="366"/>
        <v>0.0016249615114784721</v>
      </c>
      <c r="I102" s="1">
        <f t="shared" si="367"/>
        <v>0.70953777804215057</v>
      </c>
      <c r="J102" s="26">
        <v>35</v>
      </c>
    </row>
    <row r="103">
      <c r="B103">
        <v>9000</v>
      </c>
      <c r="C103" s="1">
        <f t="shared" si="363"/>
        <v>0.39202948801695919</v>
      </c>
      <c r="D103">
        <f t="shared" si="364"/>
        <v>23.521769281017551</v>
      </c>
      <c r="E103" s="1">
        <f t="shared" si="365"/>
        <v>2.4631939190892935</v>
      </c>
      <c r="G103" s="11">
        <v>0.00098434786743399594</v>
      </c>
      <c r="H103" s="1">
        <f t="shared" si="366"/>
        <v>0.0024246396813319328</v>
      </c>
      <c r="I103" s="1">
        <f t="shared" si="367"/>
        <v>0.74357038779640905</v>
      </c>
      <c r="J103" s="26">
        <v>36</v>
      </c>
    </row>
    <row r="104">
      <c r="B104">
        <v>10000</v>
      </c>
      <c r="C104" s="1">
        <f t="shared" si="363"/>
        <v>0.43558832001884351</v>
      </c>
      <c r="D104">
        <f t="shared" si="364"/>
        <v>26.135299201130611</v>
      </c>
      <c r="E104" s="1">
        <f t="shared" si="365"/>
        <v>2.736882132321437</v>
      </c>
      <c r="G104" s="11">
        <v>0.0012117455474103299</v>
      </c>
      <c r="H104" s="1">
        <f t="shared" si="366"/>
        <v>0.0033164047376273908</v>
      </c>
      <c r="I104" s="1">
        <f t="shared" si="367"/>
        <v>0.74142962106198596</v>
      </c>
      <c r="J104" s="26">
        <v>37</v>
      </c>
    </row>
    <row r="105">
      <c r="B105">
        <v>20000</v>
      </c>
      <c r="C105" s="1">
        <f t="shared" si="363"/>
        <v>0.87117664003768702</v>
      </c>
      <c r="D105">
        <f t="shared" si="364"/>
        <v>52.270598402261221</v>
      </c>
      <c r="E105" s="1">
        <f t="shared" si="365"/>
        <v>5.4737642646428739</v>
      </c>
      <c r="G105" s="11">
        <v>0.0045999458786555201</v>
      </c>
      <c r="H105" s="1">
        <f t="shared" si="366"/>
        <v>0.025179019369875853</v>
      </c>
      <c r="I105" s="1">
        <f t="shared" si="367"/>
        <v>0.70364115160274365</v>
      </c>
      <c r="J105" s="26">
        <v>38</v>
      </c>
    </row>
    <row r="106">
      <c r="B106">
        <v>30000</v>
      </c>
      <c r="C106" s="1">
        <f t="shared" si="363"/>
        <v>1.3067649600565305</v>
      </c>
      <c r="D106">
        <f t="shared" si="364"/>
        <v>78.405897603391836</v>
      </c>
      <c r="E106" s="1">
        <f t="shared" si="365"/>
        <v>8.2106463969643109</v>
      </c>
      <c r="G106" s="11">
        <v>0.010223212985620501</v>
      </c>
      <c r="H106" s="1">
        <f t="shared" si="366"/>
        <v>0.083939186865783721</v>
      </c>
      <c r="I106" s="1">
        <f t="shared" si="367"/>
        <v>0.69502975788968802</v>
      </c>
      <c r="J106" s="26">
        <v>39</v>
      </c>
    </row>
    <row r="107">
      <c r="B107">
        <v>40000</v>
      </c>
      <c r="C107" s="1">
        <f t="shared" si="363"/>
        <v>1.742353280075374</v>
      </c>
      <c r="D107">
        <f t="shared" si="364"/>
        <v>104.54119680452244</v>
      </c>
      <c r="E107" s="1">
        <f t="shared" si="365"/>
        <v>10.947528529285748</v>
      </c>
      <c r="G107" s="11">
        <v>0.017946241486736899</v>
      </c>
      <c r="H107" s="1">
        <f t="shared" si="366"/>
        <v>0.19646699066950368</v>
      </c>
      <c r="I107" s="1">
        <f t="shared" si="367"/>
        <v>0.68629688042978321</v>
      </c>
      <c r="J107" s="26">
        <v>40</v>
      </c>
    </row>
    <row r="108">
      <c r="B108">
        <v>50000</v>
      </c>
      <c r="C108" s="1">
        <f t="shared" si="363"/>
        <v>2.1779416000942176</v>
      </c>
      <c r="D108">
        <f t="shared" si="364"/>
        <v>130.67649600565306</v>
      </c>
      <c r="E108" s="1">
        <f t="shared" si="365"/>
        <v>13.684410661607187</v>
      </c>
      <c r="G108" s="11">
        <v>0.0284829425033509</v>
      </c>
      <c r="H108" s="1">
        <f t="shared" si="366"/>
        <v>0.38977228206679954</v>
      </c>
      <c r="I108" s="1">
        <f t="shared" si="367"/>
        <v>0.69711326151342989</v>
      </c>
      <c r="J108" s="26">
        <v>41</v>
      </c>
    </row>
    <row r="109">
      <c r="B109">
        <v>60000</v>
      </c>
      <c r="C109" s="1">
        <f t="shared" si="363"/>
        <v>2.6135299201130611</v>
      </c>
      <c r="D109">
        <f t="shared" si="364"/>
        <v>156.81179520678367</v>
      </c>
      <c r="E109" s="1">
        <f t="shared" si="365"/>
        <v>16.421292793928622</v>
      </c>
      <c r="G109" s="11">
        <v>0.041811357720936797</v>
      </c>
      <c r="H109" s="1">
        <f t="shared" si="366"/>
        <v>0.68659654724719121</v>
      </c>
      <c r="I109" s="1">
        <f t="shared" si="367"/>
        <v>0.71064101556664439</v>
      </c>
      <c r="J109" s="26">
        <v>42</v>
      </c>
    </row>
    <row r="110">
      <c r="B110">
        <v>70000</v>
      </c>
      <c r="C110" s="1">
        <f t="shared" si="363"/>
        <v>3.0491182401319046</v>
      </c>
      <c r="D110">
        <f t="shared" si="364"/>
        <v>182.94709440791428</v>
      </c>
      <c r="E110" s="1">
        <f t="shared" si="365"/>
        <v>19.158174926250059</v>
      </c>
      <c r="G110" s="11">
        <v>0.0527251273562254</v>
      </c>
      <c r="H110" s="1">
        <f t="shared" si="366"/>
        <v>1.0101172128993785</v>
      </c>
      <c r="I110" s="1">
        <f t="shared" si="367"/>
        <v>0.65838519666039252</v>
      </c>
      <c r="J110" s="26">
        <v>43</v>
      </c>
    </row>
    <row r="111">
      <c r="B111">
        <v>80000</v>
      </c>
      <c r="C111" s="1">
        <f t="shared" si="363"/>
        <v>3.4847065601507481</v>
      </c>
      <c r="D111">
        <f t="shared" si="364"/>
        <v>209.08239360904489</v>
      </c>
      <c r="E111" s="1">
        <f t="shared" si="365"/>
        <v>21.895057058571496</v>
      </c>
      <c r="G111" s="11">
        <v>0.071964081990356005</v>
      </c>
      <c r="H111" s="1">
        <f t="shared" si="366"/>
        <v>1.5756576813465621</v>
      </c>
      <c r="I111" s="1">
        <f t="shared" si="367"/>
        <v>0.68800931116238206</v>
      </c>
      <c r="J111" s="26">
        <v>44</v>
      </c>
    </row>
    <row r="112">
      <c r="B112">
        <v>90000</v>
      </c>
      <c r="C112" s="1">
        <f t="shared" si="363"/>
        <v>3.9202948801695912</v>
      </c>
      <c r="D112">
        <f t="shared" si="364"/>
        <v>235.21769281017546</v>
      </c>
      <c r="E112" s="1">
        <f t="shared" si="365"/>
        <v>24.631939190892933</v>
      </c>
      <c r="G112" s="11">
        <v>0.0892406335296623</v>
      </c>
      <c r="H112" s="1">
        <f t="shared" si="366"/>
        <v>2.1981698584594027</v>
      </c>
      <c r="I112" s="1">
        <f t="shared" si="367"/>
        <v>0.67411831402476929</v>
      </c>
      <c r="J112" s="26">
        <v>45</v>
      </c>
    </row>
    <row r="113">
      <c r="B113">
        <v>100000</v>
      </c>
      <c r="C113" s="1">
        <f t="shared" si="363"/>
        <v>4.3558832001884351</v>
      </c>
      <c r="D113">
        <f t="shared" si="364"/>
        <v>261.35299201130613</v>
      </c>
      <c r="E113" s="1">
        <f t="shared" si="365"/>
        <v>27.368821323214373</v>
      </c>
      <c r="G113" s="12"/>
      <c r="H113" s="1">
        <f t="shared" si="366"/>
        <v>0</v>
      </c>
      <c r="I113" s="1">
        <f t="shared" si="367"/>
        <v>0</v>
      </c>
      <c r="J113" s="26">
        <v>46</v>
      </c>
    </row>
    <row r="114">
      <c r="B114">
        <v>200000</v>
      </c>
      <c r="C114" s="1">
        <f t="shared" si="363"/>
        <v>8.7117664003768702</v>
      </c>
      <c r="D114">
        <f t="shared" si="364"/>
        <v>522.70598402261226</v>
      </c>
      <c r="E114" s="1">
        <f t="shared" si="365"/>
        <v>54.737642646428746</v>
      </c>
      <c r="G114" s="12"/>
      <c r="H114" s="1">
        <f t="shared" si="366"/>
        <v>0</v>
      </c>
      <c r="I114" s="1">
        <f t="shared" si="367"/>
        <v>0</v>
      </c>
      <c r="J114" s="26">
        <v>47</v>
      </c>
    </row>
    <row r="115">
      <c r="B115">
        <v>300000</v>
      </c>
      <c r="C115" s="1">
        <f t="shared" si="363"/>
        <v>13.067649600565304</v>
      </c>
      <c r="D115">
        <f t="shared" si="364"/>
        <v>784.05897603391827</v>
      </c>
      <c r="E115" s="1">
        <f t="shared" si="365"/>
        <v>82.106463969643102</v>
      </c>
      <c r="G115" s="12"/>
      <c r="H115" s="1">
        <f t="shared" si="366"/>
        <v>0</v>
      </c>
      <c r="I115" s="1">
        <f t="shared" si="367"/>
        <v>0</v>
      </c>
      <c r="J115" s="26">
        <v>48</v>
      </c>
    </row>
    <row r="116">
      <c r="B116">
        <v>400000</v>
      </c>
      <c r="C116" s="1">
        <f t="shared" si="363"/>
        <v>17.42353280075374</v>
      </c>
      <c r="D116">
        <f t="shared" si="364"/>
        <v>1045.4119680452245</v>
      </c>
      <c r="E116" s="1">
        <f t="shared" si="365"/>
        <v>109.47528529285749</v>
      </c>
      <c r="G116" s="12"/>
      <c r="H116" s="1">
        <f t="shared" si="366"/>
        <v>0</v>
      </c>
      <c r="I116" s="1">
        <f t="shared" si="367"/>
        <v>0</v>
      </c>
      <c r="J116" s="26">
        <v>49</v>
      </c>
    </row>
    <row r="117">
      <c r="B117">
        <v>500000</v>
      </c>
      <c r="C117" s="1">
        <f t="shared" si="363"/>
        <v>21.779416000942174</v>
      </c>
      <c r="D117">
        <f t="shared" si="364"/>
        <v>1306.7649600565305</v>
      </c>
      <c r="E117" s="1">
        <f t="shared" si="365"/>
        <v>136.84410661607185</v>
      </c>
      <c r="G117" s="12"/>
      <c r="H117" s="1">
        <f t="shared" si="366"/>
        <v>0</v>
      </c>
      <c r="I117" s="1">
        <f t="shared" si="367"/>
        <v>0</v>
      </c>
      <c r="J117" s="26">
        <v>50</v>
      </c>
    </row>
    <row r="118">
      <c r="B118">
        <v>600000</v>
      </c>
      <c r="C118" s="1">
        <f t="shared" si="363"/>
        <v>26.135299201130607</v>
      </c>
      <c r="D118">
        <f t="shared" si="364"/>
        <v>1568.1179520678365</v>
      </c>
      <c r="E118" s="1">
        <f t="shared" si="365"/>
        <v>164.2129279392862</v>
      </c>
      <c r="G118" s="12"/>
      <c r="H118" s="1">
        <f t="shared" si="366"/>
        <v>0</v>
      </c>
      <c r="I118" s="1">
        <f t="shared" si="367"/>
        <v>0</v>
      </c>
      <c r="J118" s="26">
        <v>51</v>
      </c>
    </row>
    <row r="119">
      <c r="B119">
        <v>700000</v>
      </c>
      <c r="C119" s="1">
        <f t="shared" si="363"/>
        <v>30.491182401319048</v>
      </c>
      <c r="D119">
        <f t="shared" si="364"/>
        <v>1829.4709440791428</v>
      </c>
      <c r="E119" s="1">
        <f t="shared" si="365"/>
        <v>191.58174926250061</v>
      </c>
      <c r="G119" s="12"/>
      <c r="H119" s="1">
        <f t="shared" si="366"/>
        <v>0</v>
      </c>
      <c r="I119" s="1">
        <f t="shared" si="367"/>
        <v>0</v>
      </c>
      <c r="J119" s="26">
        <v>52</v>
      </c>
    </row>
    <row r="120">
      <c r="B120">
        <v>800000</v>
      </c>
      <c r="C120" s="1">
        <f t="shared" si="363"/>
        <v>34.847065601507481</v>
      </c>
      <c r="D120">
        <f t="shared" si="364"/>
        <v>2090.823936090449</v>
      </c>
      <c r="E120" s="1">
        <f t="shared" si="365"/>
        <v>218.95057058571498</v>
      </c>
      <c r="G120" s="12"/>
      <c r="H120" s="1">
        <f t="shared" si="366"/>
        <v>0</v>
      </c>
      <c r="I120" s="1">
        <f t="shared" si="367"/>
        <v>0</v>
      </c>
      <c r="J120" s="26">
        <v>53</v>
      </c>
    </row>
    <row r="121">
      <c r="B121">
        <v>900000</v>
      </c>
      <c r="C121" s="1">
        <f t="shared" si="363"/>
        <v>39.202948801695911</v>
      </c>
      <c r="D121">
        <f t="shared" si="364"/>
        <v>2352.1769281017546</v>
      </c>
      <c r="E121" s="1">
        <f t="shared" si="365"/>
        <v>246.3193919089293</v>
      </c>
      <c r="G121" s="12"/>
      <c r="H121" s="1">
        <f t="shared" si="366"/>
        <v>0</v>
      </c>
      <c r="I121" s="1">
        <f t="shared" si="367"/>
        <v>0</v>
      </c>
      <c r="J121" s="26">
        <v>54</v>
      </c>
    </row>
    <row r="122">
      <c r="B122">
        <v>1000000</v>
      </c>
      <c r="C122" s="1">
        <f t="shared" si="363"/>
        <v>43.558832001884348</v>
      </c>
      <c r="D122">
        <f t="shared" si="364"/>
        <v>2613.5299201130611</v>
      </c>
      <c r="E122" s="1">
        <f t="shared" si="365"/>
        <v>273.68821323214371</v>
      </c>
      <c r="G122" s="12"/>
      <c r="H122" s="1">
        <f t="shared" si="366"/>
        <v>0</v>
      </c>
      <c r="I122" s="1">
        <f t="shared" si="367"/>
        <v>0</v>
      </c>
      <c r="J122" s="26">
        <v>55</v>
      </c>
    </row>
  </sheetData>
  <mergeCells count="1">
    <mergeCell ref="V34:V4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3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1875EE24-C3A0-4DD4-90DA-6F5D6A98FABE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Dumalagan</dc:creator>
  <cp:revision>2</cp:revision>
  <dcterms:created xsi:type="dcterms:W3CDTF">2025-07-23T14:19:37Z</dcterms:created>
  <dcterms:modified xsi:type="dcterms:W3CDTF">2026-10-22T14:31:34Z</dcterms:modified>
</cp:coreProperties>
</file>