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nix\Desktop\NZU-2021\Kalkulačka\ENVI\"/>
    </mc:Choice>
  </mc:AlternateContent>
  <bookViews>
    <workbookView xWindow="0" yWindow="0" windowWidth="27855" windowHeight="12585" tabRatio="753" firstSheet="2" activeTab="2"/>
  </bookViews>
  <sheets>
    <sheet name="Varianty rozdělení financí" sheetId="9" state="hidden" r:id="rId1"/>
    <sheet name="Oblast A (1)" sheetId="1" state="hidden" r:id="rId2"/>
    <sheet name="Výsledkový list" sheetId="19" r:id="rId3"/>
    <sheet name="Zadání - Oblast A" sheetId="10" r:id="rId4"/>
    <sheet name="Zadání - Oblast B" sheetId="2" r:id="rId5"/>
    <sheet name="Oblast D (1)" sheetId="4" state="hidden" r:id="rId6"/>
    <sheet name="Katalog materiálů" sheetId="13" r:id="rId7"/>
    <sheet name="Ekviv. tloušťka stěn a stropů" sheetId="15" r:id="rId8"/>
    <sheet name="_pomocné" sheetId="12" state="hidden" r:id="rId9"/>
    <sheet name="Indikátory a váhy" sheetId="14" state="hidden" r:id="rId10"/>
    <sheet name="Závazné dokumenty" sheetId="6" state="hidden" r:id="rId11"/>
    <sheet name="Návaznost opatření na dokumenty" sheetId="7" state="hidden" r:id="rId12"/>
  </sheets>
  <externalReferences>
    <externalReference r:id="rId13"/>
    <externalReference r:id="rId14"/>
  </externalReferences>
  <definedNames>
    <definedName name="_p">[1]Zadání!$D$22</definedName>
    <definedName name="_v">#REF!</definedName>
    <definedName name="a_1">[1]Zadání!$D$37</definedName>
    <definedName name="a_2">[1]Zadání!$D$38</definedName>
    <definedName name="A_b">#REF!</definedName>
    <definedName name="AN">_pomocné!$B$57:$B$58</definedName>
    <definedName name="beta_n">#REF!</definedName>
    <definedName name="beta_p">#REF!</definedName>
    <definedName name="Celková_vztažná_plocha">[1]Zadání!$D$41</definedName>
    <definedName name="destovka">_pomocné!$N$45:$N$48</definedName>
    <definedName name="eps">#REF!</definedName>
    <definedName name="f_rel_e">#REF!</definedName>
    <definedName name="f_rel_i">#REF!</definedName>
    <definedName name="Faktor_snížení_k">'Výsledkový list'!$O$33</definedName>
    <definedName name="GNOCT">[2]data!$C$26</definedName>
    <definedName name="Gref_STC">[2]data!$C$24</definedName>
    <definedName name="h_e">#REF!</definedName>
    <definedName name="h_i">#REF!</definedName>
    <definedName name="I_IV">_pomocné!$B$4:$B$7</definedName>
    <definedName name="I_w">#REF!</definedName>
    <definedName name="jmenovitá_provozní_teplota_článku_NOCT">'Výsledkový list'!$N$23</definedName>
    <definedName name="k_navst">#REF!</definedName>
    <definedName name="kb_e">#REF!</definedName>
    <definedName name="kb_i">#REF!</definedName>
    <definedName name="lnksvisle">'Katalog materiálů'!$B$85:$B$104</definedName>
    <definedName name="lnkvodor">'Katalog materiálů'!$B$107:$B$128</definedName>
    <definedName name="lotvor">'Katalog materiálů'!$B$131:$B$134</definedName>
    <definedName name="ltipodter">'Katalog materiálů'!$B$17:$B$34</definedName>
    <definedName name="ltisteny">'Katalog materiálů'!$B$37:$B$62</definedName>
    <definedName name="ltistrstr">'Katalog materiálů'!$B$65:$B$82</definedName>
    <definedName name="nksvisle">'Katalog materiálů'!$B$85:$C$104</definedName>
    <definedName name="nkvodor">'Katalog materiálů'!$B$107:$C$128</definedName>
    <definedName name="ný_0">[1]Zadání!$D$36</definedName>
    <definedName name="Objem_AKU">'Výsledkový list'!$AB$17</definedName>
    <definedName name="_xlnm.Print_Area" localSheetId="2">'Výsledkový list'!$A$1:$AG$45</definedName>
    <definedName name="_xlnm.Print_Area" localSheetId="3">'Zadání - Oblast A'!$A$2:$I$28</definedName>
    <definedName name="_xlnm.Print_Area" localSheetId="4">'Zadání - Oblast B'!$A$2:$I$54</definedName>
    <definedName name="osoby">'Výsledkový list'!$N$15</definedName>
    <definedName name="otvor">'Katalog materiálů'!$B$131:$C$134</definedName>
    <definedName name="Plocha_apertury">[1]Zadání!$D$42</definedName>
    <definedName name="Plocha_FV_panelů">'Výsledkový list'!$O$35</definedName>
    <definedName name="počet_kolektorů">[1]Zadání!$D$39</definedName>
    <definedName name="Pohltivost_FV_α">'Výsledkový list'!$O$34</definedName>
    <definedName name="Q_p.vyt">#REF!</definedName>
    <definedName name="Q_z">#REF!</definedName>
    <definedName name="Ref_účinnost_href">'Výsledkový list'!$AB$24</definedName>
    <definedName name="rfcni">_pomocné!$M$51</definedName>
    <definedName name="Snížení_účinnosti_1000na200_ΔηG">'Výsledkový list'!$N$24</definedName>
    <definedName name="Součinitel_prostupu_tepla_z_FV_do_okolí_U">'Výsledkový list'!$O$32</definedName>
    <definedName name="Spotřeba_na_osobu">'Výsledkový list'!$AB$15</definedName>
    <definedName name="Srážka_vlivem_elektrických_ztrát_p">'Výsledkový list'!$AB$25</definedName>
    <definedName name="stineni">_pomocné!$H$45:$H$47</definedName>
    <definedName name="strecha">_pomocné!$K$45:$K$48</definedName>
    <definedName name="Špičkový_výkon_systému_Ppk">'Výsledkový list'!$AB$23</definedName>
    <definedName name="T_e">#REF!</definedName>
    <definedName name="T_i">#REF!</definedName>
    <definedName name="t_sv">'Výsledkový list'!$N$16</definedName>
    <definedName name="t_tv">'Výsledkový list'!$AB$16</definedName>
    <definedName name="t_w1.N">#REF!</definedName>
    <definedName name="t_wp">#REF!</definedName>
    <definedName name="tau_p">#REF!</definedName>
    <definedName name="te_NOCT">[2]data!$C$27</definedName>
    <definedName name="tipodter">'Katalog materiálů'!$B$17:$C$34</definedName>
    <definedName name="tisteny">'Katalog materiálů'!$B$37:$C$62</definedName>
    <definedName name="tistrstr">'Katalog materiálů'!$B$65:$C$82</definedName>
    <definedName name="tref_STC">[2]data!$C$25</definedName>
    <definedName name="trida">_pomocné!$B$52:$B$55</definedName>
    <definedName name="tridabody">_pomocné!$B$52:$C$55</definedName>
    <definedName name="tridabodyc">_pomocné!$E$52:$F$55</definedName>
    <definedName name="typdomu">_pomocné!$C$57:$C$58</definedName>
    <definedName name="V_sv">#REF!</definedName>
    <definedName name="VSV_os">#REF!</definedName>
    <definedName name="Výkonový_teplotní_součinitel_βγ">'Výsledkový list'!$N$25</definedName>
    <definedName name="Vztažná_plocha_kolektoru">[1]Zadání!$D$40</definedName>
  </definedNames>
  <calcPr calcId="162913"/>
</workbook>
</file>

<file path=xl/calcChain.xml><?xml version="1.0" encoding="utf-8"?>
<calcChain xmlns="http://schemas.openxmlformats.org/spreadsheetml/2006/main">
  <c r="G42" i="19" l="1"/>
  <c r="AI39" i="19" l="1"/>
  <c r="AI40" i="19" l="1"/>
  <c r="AI41" i="19" s="1"/>
  <c r="B13" i="13" l="1"/>
  <c r="B11" i="15"/>
  <c r="B5" i="15"/>
  <c r="R20" i="10" l="1"/>
  <c r="R19" i="10"/>
  <c r="R14" i="10"/>
  <c r="R13" i="10"/>
  <c r="R8" i="10"/>
  <c r="R7" i="10"/>
  <c r="R23" i="2"/>
  <c r="R22" i="2"/>
  <c r="R9" i="2"/>
  <c r="R8" i="2"/>
  <c r="D8" i="13" l="1"/>
  <c r="P52" i="2" l="1"/>
  <c r="M52" i="2"/>
  <c r="N52" i="2" s="1"/>
  <c r="W52" i="2"/>
  <c r="X52" i="2" s="1"/>
  <c r="P24" i="10"/>
  <c r="M24" i="10"/>
  <c r="N24" i="10" s="1"/>
  <c r="U52" i="2" l="1"/>
  <c r="Y52" i="2" s="1"/>
  <c r="U24" i="10"/>
  <c r="K8" i="13" l="1"/>
  <c r="K9" i="13" s="1"/>
  <c r="J8" i="13"/>
  <c r="J9" i="13" s="1"/>
  <c r="I8" i="13"/>
  <c r="I9" i="13" s="1"/>
  <c r="H8" i="13"/>
  <c r="H9" i="13" s="1"/>
  <c r="G8" i="13"/>
  <c r="G9" i="13" s="1"/>
  <c r="F8" i="13"/>
  <c r="F9" i="13" s="1"/>
  <c r="E8" i="13"/>
  <c r="E9" i="13" s="1"/>
  <c r="D9" i="13"/>
  <c r="C13" i="13" l="1"/>
  <c r="W46" i="2"/>
  <c r="W37" i="2"/>
  <c r="W27" i="2"/>
  <c r="W22" i="2"/>
  <c r="W13" i="2"/>
  <c r="W8" i="2"/>
  <c r="W24" i="10" l="1"/>
  <c r="Y24" i="10" s="1"/>
  <c r="W19" i="10"/>
  <c r="W13" i="10"/>
  <c r="W7" i="10"/>
  <c r="H30" i="12"/>
  <c r="H28" i="12"/>
  <c r="H26" i="12"/>
  <c r="H24" i="12"/>
  <c r="H21" i="12"/>
  <c r="H18" i="12"/>
  <c r="L47" i="2"/>
  <c r="M47" i="2" s="1"/>
  <c r="L46" i="2"/>
  <c r="M46" i="2" s="1"/>
  <c r="L40" i="2"/>
  <c r="M40" i="2" s="1"/>
  <c r="L37" i="2"/>
  <c r="M37" i="2" s="1"/>
  <c r="L30" i="2"/>
  <c r="M30" i="2" s="1"/>
  <c r="L27" i="2"/>
  <c r="M27" i="2" s="1"/>
  <c r="L23" i="2"/>
  <c r="M23" i="2" s="1"/>
  <c r="L22" i="2"/>
  <c r="M22" i="2" s="1"/>
  <c r="L16" i="2"/>
  <c r="M16" i="2" s="1"/>
  <c r="L13" i="2"/>
  <c r="M13" i="2" s="1"/>
  <c r="L9" i="2"/>
  <c r="M9" i="2" s="1"/>
  <c r="L8" i="2"/>
  <c r="M8" i="2" s="1"/>
  <c r="N8" i="2" s="1"/>
  <c r="L20" i="10"/>
  <c r="M20" i="10" s="1"/>
  <c r="L19" i="10"/>
  <c r="M19" i="10" s="1"/>
  <c r="L14" i="10"/>
  <c r="M14" i="10" s="1"/>
  <c r="L13" i="10"/>
  <c r="M13" i="10" s="1"/>
  <c r="L7" i="10"/>
  <c r="M7" i="10" s="1"/>
  <c r="L8" i="10"/>
  <c r="M8" i="10" s="1"/>
  <c r="B50" i="2" l="1"/>
  <c r="B49" i="2"/>
  <c r="B43" i="2"/>
  <c r="B42" i="2"/>
  <c r="B33" i="2"/>
  <c r="B32" i="2"/>
  <c r="B25" i="2"/>
  <c r="B19" i="2"/>
  <c r="B18" i="2"/>
  <c r="B11" i="2"/>
  <c r="B5" i="2"/>
  <c r="B4" i="2"/>
  <c r="B22" i="10"/>
  <c r="B16" i="10"/>
  <c r="B10" i="10"/>
  <c r="B4" i="10"/>
  <c r="F48" i="12"/>
  <c r="F36" i="12"/>
  <c r="F30" i="12"/>
  <c r="F28" i="12"/>
  <c r="F26" i="12"/>
  <c r="F24" i="12"/>
  <c r="F21" i="12"/>
  <c r="F18" i="12"/>
  <c r="F15" i="12" l="1"/>
  <c r="C4" i="14" l="1"/>
  <c r="C5" i="14"/>
  <c r="C6" i="14"/>
  <c r="C11" i="14" s="1"/>
  <c r="C7" i="14"/>
  <c r="C8" i="14"/>
  <c r="C9" i="14"/>
  <c r="C10" i="14"/>
  <c r="C3" i="14"/>
  <c r="D11" i="14"/>
  <c r="P40" i="2" l="1"/>
  <c r="O40" i="2"/>
  <c r="N40" i="2"/>
  <c r="P37" i="2"/>
  <c r="O37" i="2"/>
  <c r="N37" i="2"/>
  <c r="P30" i="2"/>
  <c r="O30" i="2"/>
  <c r="N30" i="2"/>
  <c r="N27" i="2"/>
  <c r="P27" i="2"/>
  <c r="O27" i="2"/>
  <c r="P16" i="2"/>
  <c r="O16" i="2"/>
  <c r="P13" i="2"/>
  <c r="O13" i="2"/>
  <c r="N13" i="2"/>
  <c r="N16" i="2"/>
  <c r="P23" i="2"/>
  <c r="O23" i="2"/>
  <c r="P22" i="2"/>
  <c r="O22" i="2"/>
  <c r="P47" i="2"/>
  <c r="O47" i="2"/>
  <c r="P46" i="2"/>
  <c r="O46" i="2"/>
  <c r="P9" i="2"/>
  <c r="O9" i="2"/>
  <c r="P8" i="2"/>
  <c r="O8" i="2"/>
  <c r="P20" i="10"/>
  <c r="P19" i="10"/>
  <c r="P14" i="10"/>
  <c r="P13" i="10"/>
  <c r="P8" i="10"/>
  <c r="P7" i="10"/>
  <c r="O20" i="10"/>
  <c r="O19" i="10"/>
  <c r="O14" i="10"/>
  <c r="O13" i="10"/>
  <c r="O8" i="10"/>
  <c r="O7" i="10"/>
  <c r="Q40" i="2" l="1"/>
  <c r="N22" i="2"/>
  <c r="Q22" i="2" s="1"/>
  <c r="N19" i="10"/>
  <c r="Q19" i="10" s="1"/>
  <c r="N46" i="2"/>
  <c r="Q46" i="2" s="1"/>
  <c r="N14" i="10"/>
  <c r="Q14" i="10" s="1"/>
  <c r="N20" i="10"/>
  <c r="Q20" i="10" s="1"/>
  <c r="N23" i="2"/>
  <c r="Q23" i="2" s="1"/>
  <c r="Q8" i="2"/>
  <c r="N9" i="2"/>
  <c r="Q9" i="2" s="1"/>
  <c r="N47" i="2"/>
  <c r="Q47" i="2" s="1"/>
  <c r="N13" i="10"/>
  <c r="Q13" i="10" s="1"/>
  <c r="N8" i="10"/>
  <c r="Q8" i="10" s="1"/>
  <c r="N7" i="10"/>
  <c r="Q7" i="10" s="1"/>
  <c r="Q37" i="2"/>
  <c r="Q30" i="2"/>
  <c r="Q27" i="2"/>
  <c r="Q13" i="2"/>
  <c r="Q16" i="2"/>
  <c r="H19" i="9" l="1"/>
  <c r="I17" i="9"/>
  <c r="F73" i="12" l="1"/>
  <c r="F74" i="12"/>
  <c r="K28" i="4"/>
  <c r="J28" i="4"/>
  <c r="K23" i="4"/>
  <c r="J23" i="4"/>
  <c r="K18" i="4"/>
  <c r="J18" i="4"/>
  <c r="X24" i="10"/>
  <c r="S20" i="10"/>
  <c r="T19" i="10"/>
  <c r="X19" i="10"/>
  <c r="T14" i="10"/>
  <c r="S13" i="10"/>
  <c r="X13" i="10"/>
  <c r="T8" i="10"/>
  <c r="S7" i="10"/>
  <c r="X7" i="10"/>
  <c r="N23" i="1"/>
  <c r="P23" i="1" s="1"/>
  <c r="N22" i="1"/>
  <c r="P22" i="1" s="1"/>
  <c r="N18" i="1"/>
  <c r="P18" i="1" s="1"/>
  <c r="N17" i="1"/>
  <c r="P17" i="1" s="1"/>
  <c r="N13" i="1"/>
  <c r="P13" i="1" s="1"/>
  <c r="N12" i="1"/>
  <c r="P12" i="1" s="1"/>
  <c r="N8" i="1"/>
  <c r="O8" i="1" s="1"/>
  <c r="N7" i="1"/>
  <c r="O7" i="1" s="1"/>
  <c r="P27" i="1"/>
  <c r="O27" i="1"/>
  <c r="Q25" i="1" s="1"/>
  <c r="F72" i="12" l="1"/>
  <c r="I69" i="12" s="1"/>
  <c r="I74" i="12" s="1"/>
  <c r="J69" i="12"/>
  <c r="J74" i="12" s="1"/>
  <c r="F71" i="12"/>
  <c r="K69" i="12"/>
  <c r="F75" i="12"/>
  <c r="M18" i="4"/>
  <c r="N18" i="4" s="1"/>
  <c r="M28" i="4"/>
  <c r="N28" i="4" s="1"/>
  <c r="S14" i="10"/>
  <c r="U13" i="10" s="1"/>
  <c r="Y13" i="10" s="1"/>
  <c r="T20" i="10"/>
  <c r="M23" i="4"/>
  <c r="N23" i="4" s="1"/>
  <c r="Q5" i="1"/>
  <c r="T13" i="10"/>
  <c r="S8" i="10"/>
  <c r="U7" i="10" s="1"/>
  <c r="Y7" i="10" s="1"/>
  <c r="S19" i="10"/>
  <c r="U19" i="10" s="1"/>
  <c r="Y19" i="10" s="1"/>
  <c r="T7" i="10"/>
  <c r="O18" i="1"/>
  <c r="O23" i="1"/>
  <c r="O22" i="1"/>
  <c r="O17" i="1"/>
  <c r="O12" i="1"/>
  <c r="O13" i="1"/>
  <c r="P7" i="1"/>
  <c r="P8" i="1"/>
  <c r="M38" i="4"/>
  <c r="N38" i="4" s="1"/>
  <c r="J33" i="4"/>
  <c r="K33" i="4"/>
  <c r="K13" i="4"/>
  <c r="J13" i="4"/>
  <c r="J7" i="4"/>
  <c r="K7" i="4"/>
  <c r="K72" i="12" l="1"/>
  <c r="J72" i="12"/>
  <c r="J73" i="12"/>
  <c r="K74" i="12"/>
  <c r="I72" i="12"/>
  <c r="I73" i="12"/>
  <c r="K73" i="12"/>
  <c r="H69" i="12"/>
  <c r="H71" i="12" s="1"/>
  <c r="J71" i="12"/>
  <c r="K71" i="12"/>
  <c r="I71" i="12"/>
  <c r="L69" i="12"/>
  <c r="L75" i="12" s="1"/>
  <c r="J75" i="12"/>
  <c r="K75" i="12"/>
  <c r="I75" i="12"/>
  <c r="AC7" i="10"/>
  <c r="Q15" i="1"/>
  <c r="Q20" i="1"/>
  <c r="Q10" i="1"/>
  <c r="M7" i="4"/>
  <c r="M13" i="4"/>
  <c r="N13" i="4" s="1"/>
  <c r="M33" i="4"/>
  <c r="N33" i="4" s="1"/>
  <c r="R47" i="2"/>
  <c r="R46" i="2"/>
  <c r="S23" i="2"/>
  <c r="S22" i="2"/>
  <c r="S9" i="2"/>
  <c r="S8" i="2"/>
  <c r="X16" i="19" l="1"/>
  <c r="G28" i="10"/>
  <c r="M71" i="12"/>
  <c r="N71" i="12" s="1"/>
  <c r="H73" i="12"/>
  <c r="M73" i="12" s="1"/>
  <c r="N73" i="12" s="1"/>
  <c r="H72" i="12"/>
  <c r="M72" i="12" s="1"/>
  <c r="N72" i="12" s="1"/>
  <c r="H74" i="12"/>
  <c r="M74" i="12" s="1"/>
  <c r="N74" i="12" s="1"/>
  <c r="H75" i="12"/>
  <c r="M75" i="12" s="1"/>
  <c r="N75" i="12" s="1"/>
  <c r="L74" i="12"/>
  <c r="L71" i="12"/>
  <c r="L72" i="12"/>
  <c r="L73" i="12"/>
  <c r="N7" i="4"/>
  <c r="Q3" i="4" s="1"/>
  <c r="S3" i="1"/>
  <c r="X8" i="2"/>
  <c r="T9" i="2"/>
  <c r="R40" i="2"/>
  <c r="X37" i="2"/>
  <c r="R37" i="2"/>
  <c r="T37" i="2" s="1"/>
  <c r="S40" i="2" l="1"/>
  <c r="T40" i="2"/>
  <c r="S37" i="2"/>
  <c r="S3" i="4"/>
  <c r="U3" i="1"/>
  <c r="T22" i="2"/>
  <c r="T23" i="2"/>
  <c r="S46" i="2"/>
  <c r="T46" i="2"/>
  <c r="S47" i="2"/>
  <c r="T47" i="2"/>
  <c r="T8" i="2"/>
  <c r="U8" i="2"/>
  <c r="Y8" i="2" s="1"/>
  <c r="R30" i="2"/>
  <c r="R27" i="2"/>
  <c r="X46" i="2"/>
  <c r="X27" i="2"/>
  <c r="X22" i="2"/>
  <c r="X13" i="2"/>
  <c r="R16" i="2"/>
  <c r="R13" i="2"/>
  <c r="S27" i="2" l="1"/>
  <c r="T27" i="2"/>
  <c r="S30" i="2"/>
  <c r="T30" i="2"/>
  <c r="S13" i="2"/>
  <c r="T13" i="2"/>
  <c r="S16" i="2"/>
  <c r="T16" i="2"/>
  <c r="U37" i="2"/>
  <c r="Y37" i="2" s="1"/>
  <c r="U46" i="2"/>
  <c r="Y46" i="2" s="1"/>
  <c r="U22" i="2"/>
  <c r="Y22" i="2" s="1"/>
  <c r="C3" i="9" l="1"/>
  <c r="U13" i="2"/>
  <c r="Y13" i="2" s="1"/>
  <c r="U27" i="2"/>
  <c r="Y27" i="2" s="1"/>
  <c r="AC8" i="2" l="1"/>
  <c r="G54" i="2" s="1"/>
  <c r="B8" i="9"/>
  <c r="C13" i="9" l="1"/>
  <c r="I19" i="9"/>
  <c r="I12" i="9"/>
  <c r="B3" i="9" l="1"/>
  <c r="D3" i="9" s="1"/>
  <c r="I11" i="9" s="1"/>
  <c r="I13" i="9" s="1"/>
  <c r="B13" i="9" l="1"/>
  <c r="I3" i="9" s="1"/>
  <c r="H18" i="9"/>
  <c r="I18" i="9" s="1"/>
  <c r="I20" i="9" s="1"/>
  <c r="D13" i="9" l="1"/>
  <c r="I7" i="9" s="1"/>
</calcChain>
</file>

<file path=xl/comments1.xml><?xml version="1.0" encoding="utf-8"?>
<comments xmlns="http://schemas.openxmlformats.org/spreadsheetml/2006/main">
  <authors>
    <author>tc={6E57BA81-4256-41DD-AF3E-2712FD21800F}</author>
    <author>tc={8702B6BD-A315-41FF-9092-F5F7018ED02C}</author>
  </authors>
  <commentList>
    <comment ref="S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průměr nenulových kreditů</t>
        </r>
      </text>
    </comment>
    <comment ref="T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SUMA PŘES O (maxima)</t>
        </r>
      </text>
    </comment>
  </commentList>
</comments>
</file>

<file path=xl/comments2.xml><?xml version="1.0" encoding="utf-8"?>
<comments xmlns="http://schemas.openxmlformats.org/spreadsheetml/2006/main">
  <authors>
    <author>42072</author>
  </authors>
  <commentList>
    <comment ref="G6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2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8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42072</author>
    <author>Martin</author>
  </authors>
  <commentList>
    <comment ref="G7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12" authorId="1" shapeId="0">
      <text>
        <r>
          <rPr>
            <sz val="9"/>
            <color indexed="81"/>
            <rFont val="Tahoma"/>
            <family val="2"/>
            <charset val="238"/>
          </rPr>
          <t xml:space="preserve">Pozn.: Jedná-li se o kombinovaný systém (typicky železobetonový skelet - stěny), uvažují se pouze stěny, tj. nejhmotnější nosná konstrukce. Jedná-li se o prvkovou konstrukci (typicky skelet), provede se pomocný výpočet na listu </t>
        </r>
        <r>
          <rPr>
            <b/>
            <sz val="9"/>
            <color indexed="81"/>
            <rFont val="Tahoma"/>
            <family val="2"/>
            <charset val="238"/>
          </rPr>
          <t>Ekviv. tloušťka stěn a stopů.</t>
        </r>
      </text>
    </comment>
    <comment ref="G12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15" authorId="1" shapeId="0">
      <text>
        <r>
          <rPr>
            <sz val="9"/>
            <color indexed="81"/>
            <rFont val="Tahoma"/>
            <family val="2"/>
            <charset val="238"/>
          </rPr>
          <t>Druhý nejhmotnější materiál - typicky materiál doplňkové konstrukce, tj. jedná se o materiál konstrukce, která nemusí mít nosnou funkci, ale její hmotnost v poměru k převažující nosné kon-strukci není zanedbatelná, nebo ji i převyšuje. Zpravidla se jedná o výplňové zdivo, nebo o kombi-novaný konstrukční systém (skelet - stěna), v případě dřevostaveb o ztužující prvky svislé kon-strukce jako OSB desky.</t>
        </r>
      </text>
    </comment>
    <comment ref="G15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21" authorId="1" shapeId="0">
      <text>
        <r>
          <rPr>
            <sz val="9"/>
            <color indexed="81"/>
            <rFont val="Tahoma"/>
            <family val="2"/>
            <charset val="238"/>
          </rPr>
          <t>Pokud se jedná o střechu bez zateplení, kde je zateplen především strop v podkroví, pak se tepelná izolace stropu vyplňuje v této kategorii střešních konstrukcí.</t>
        </r>
      </text>
    </comment>
    <comment ref="G21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26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29" authorId="1" shapeId="0">
      <text>
        <r>
          <rPr>
            <sz val="9"/>
            <color indexed="81"/>
            <rFont val="Tahoma"/>
            <family val="2"/>
            <charset val="238"/>
          </rPr>
          <t>Jedná se o materiál střešní konstrukce, který nemusí mít nosnou funkci, ale jeho hmotnost v poměru k převažující nosné konstrukci střechy není zanedbatelná, nebo ji i převyšuje. Zpravidla se jedná o ztužující konstrukce (např. záklop trámového stropu).</t>
        </r>
      </text>
    </comment>
    <comment ref="G29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36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C39" authorId="1" shapeId="0">
      <text>
        <r>
          <rPr>
            <sz val="9"/>
            <color indexed="81"/>
            <rFont val="Tahoma"/>
            <family val="2"/>
            <charset val="238"/>
          </rPr>
          <t>Jedná se o materiál stropní konstrukce, který nemusí mít nosnou funkci, ale jeho hmotnost v po-měru k převažující nosné konstrukci stropu není zanedbatelná, nebo ji i převyšuje. Zpravidla se jedná o vložkové stropy (keramické, porobetonové) či ztužující konstrukce (např. záklop trámo-vého stropu).</t>
        </r>
      </text>
    </comment>
    <comment ref="G39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45" authorId="0" shapeId="0">
      <text>
        <r>
          <rPr>
            <sz val="9"/>
            <color indexed="81"/>
            <rFont val="Tahoma"/>
            <family val="2"/>
            <charset val="238"/>
          </rPr>
          <t>Demontovatelnost materiálů se předpokládá, pokud je montáž prvku zajištěna využitím suchých procesů během výstavby nebo jinak zajištěnou snadnou se-parací a demontáží konstrukcí. To zároveň zajišťuje možnost v budoucnu efektivně recyklovat daný materiál.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tc={6E57BA81-4256-41DF-AF3E-2712FD21800F}</author>
    <author>tc={8702B6BD-A315-4201-9092-F5F7018ED02C}</author>
  </authors>
  <commentList>
    <comment ref="Q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průměr nenulových kreditů</t>
        </r>
      </text>
    </comment>
    <comment ref="R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SUMA PŘES O (maxima)</t>
        </r>
      </text>
    </comment>
  </commentList>
</comments>
</file>

<file path=xl/sharedStrings.xml><?xml version="1.0" encoding="utf-8"?>
<sst xmlns="http://schemas.openxmlformats.org/spreadsheetml/2006/main" count="1012" uniqueCount="493">
  <si>
    <t>Výstup</t>
  </si>
  <si>
    <t>Výpočet výše dotace</t>
  </si>
  <si>
    <t>Oblasti A-D</t>
  </si>
  <si>
    <t>Body</t>
  </si>
  <si>
    <t>Maximum</t>
  </si>
  <si>
    <t>Var. I</t>
  </si>
  <si>
    <t>Kč/bod</t>
  </si>
  <si>
    <t>Kč dotace</t>
  </si>
  <si>
    <t>Pozn.</t>
  </si>
  <si>
    <t>Dotace navíc (bonus) k energetické části</t>
  </si>
  <si>
    <t xml:space="preserve">Dotace je přidělena na základě výsledného součtu bodů za Oblast a Bonusy, přenásobená koeficientem Kč/bod. </t>
  </si>
  <si>
    <t>Var. II</t>
  </si>
  <si>
    <t>Kč envi maximum</t>
  </si>
  <si>
    <t>Bonusy X</t>
  </si>
  <si>
    <t>Přidělená dotace je vypočítaná z maximální možné částky vynásobené procentuelním ziskem bodů za Oblast a Bonusy.</t>
  </si>
  <si>
    <t>Var. III</t>
  </si>
  <si>
    <t>Kč energetické maximum</t>
  </si>
  <si>
    <t>Hlavní hodnocení a bonusy odděleně</t>
  </si>
  <si>
    <t>Hlavní hodnocení</t>
  </si>
  <si>
    <t>Maximum stanovené v energetick části v závislosti na ploše provedeného opatření - přenásobené precentuelním ziske za danou Oblast</t>
  </si>
  <si>
    <t>Součet</t>
  </si>
  <si>
    <t>Bonusy</t>
  </si>
  <si>
    <t>Maximum za položku - bonusy nejsou bodované, ale rovnou finančně ohodnocené</t>
  </si>
  <si>
    <t>Var. IV</t>
  </si>
  <si>
    <t>Kč</t>
  </si>
  <si>
    <t>Celkové uznatelné náklady</t>
  </si>
  <si>
    <t>Max. možná dotace</t>
  </si>
  <si>
    <t>z uznatelných nákladů</t>
  </si>
  <si>
    <t>Kč oblasti</t>
  </si>
  <si>
    <t>Kč bonus</t>
  </si>
  <si>
    <t>NÁROKOVÉ A MOTIVAČNÍ :-)</t>
  </si>
  <si>
    <t>Přiklání se k var. I</t>
  </si>
  <si>
    <t>Struktura</t>
  </si>
  <si>
    <t>Vstupy</t>
  </si>
  <si>
    <t>Vnitřní mechanizmus hodnocení</t>
  </si>
  <si>
    <t>A</t>
  </si>
  <si>
    <t>HLAVNÍ HODNOCENÍ</t>
  </si>
  <si>
    <t>Sdružený environmentální indikátor</t>
  </si>
  <si>
    <t>Třída</t>
  </si>
  <si>
    <t>Dílčí kredit
max. 100</t>
  </si>
  <si>
    <t>Váha přes plošnou hmotnost / Zastoupení</t>
  </si>
  <si>
    <t>Dílčí kredit</t>
  </si>
  <si>
    <t>Kredit</t>
  </si>
  <si>
    <t>Výsledné kreditové hodnocení</t>
  </si>
  <si>
    <t>Maximum za část hodnocení</t>
  </si>
  <si>
    <t>součet</t>
  </si>
  <si>
    <t>Obvodová stěna</t>
  </si>
  <si>
    <t>bez bonusů</t>
  </si>
  <si>
    <t>Převládající TI materiál</t>
  </si>
  <si>
    <t>d
[mm]</t>
  </si>
  <si>
    <r>
      <rPr>
        <b/>
        <sz val="11"/>
        <color theme="1"/>
        <rFont val="Arial"/>
        <family val="2"/>
        <charset val="238"/>
      </rPr>
      <t>ρ</t>
    </r>
    <r>
      <rPr>
        <b/>
        <sz val="11"/>
        <color theme="1"/>
        <rFont val="Calibri"/>
        <family val="2"/>
        <scheme val="minor"/>
      </rPr>
      <t xml:space="preserve"> 
[kg.m</t>
    </r>
    <r>
      <rPr>
        <b/>
        <vertAlign val="superscript"/>
        <sz val="11"/>
        <color theme="1"/>
        <rFont val="Calibri"/>
        <family val="2"/>
        <charset val="238"/>
        <scheme val="minor"/>
      </rPr>
      <t>-3</t>
    </r>
    <r>
      <rPr>
        <b/>
        <sz val="11"/>
        <color theme="1"/>
        <rFont val="Calibri"/>
        <family val="2"/>
        <scheme val="minor"/>
      </rPr>
      <t>]</t>
    </r>
  </si>
  <si>
    <r>
      <t>λ 
[W.m</t>
    </r>
    <r>
      <rPr>
        <b/>
        <vertAlign val="superscript"/>
        <sz val="11"/>
        <color theme="1"/>
        <rFont val="Calibri"/>
        <family val="2"/>
        <charset val="238"/>
      </rPr>
      <t>-1</t>
    </r>
    <r>
      <rPr>
        <b/>
        <sz val="11"/>
        <color theme="1"/>
        <rFont val="Calibri"/>
        <family val="2"/>
        <charset val="238"/>
      </rPr>
      <t>.K</t>
    </r>
    <r>
      <rPr>
        <b/>
        <vertAlign val="superscript"/>
        <sz val="11"/>
        <color theme="1"/>
        <rFont val="Calibri"/>
        <family val="2"/>
        <charset val="238"/>
      </rPr>
      <t>-1</t>
    </r>
    <r>
      <rPr>
        <b/>
        <sz val="11"/>
        <color theme="1"/>
        <rFont val="Calibri"/>
        <family val="2"/>
        <charset val="238"/>
      </rPr>
      <t>]</t>
    </r>
  </si>
  <si>
    <r>
      <t>A 
[m</t>
    </r>
    <r>
      <rPr>
        <b/>
        <vertAlign val="superscript"/>
        <sz val="11"/>
        <color theme="1"/>
        <rFont val="Calibri"/>
        <family val="2"/>
        <charset val="238"/>
      </rPr>
      <t>2</t>
    </r>
    <r>
      <rPr>
        <b/>
        <sz val="11"/>
        <color theme="1"/>
        <rFont val="Calibri"/>
        <family val="2"/>
        <charset val="238"/>
      </rPr>
      <t>]</t>
    </r>
  </si>
  <si>
    <t>EPS</t>
  </si>
  <si>
    <t>D</t>
  </si>
  <si>
    <t>Střecha</t>
  </si>
  <si>
    <t>Strop</t>
  </si>
  <si>
    <t>Celulóza</t>
  </si>
  <si>
    <t>Podlaha na terénu</t>
  </si>
  <si>
    <t>Výplně otvorů</t>
  </si>
  <si>
    <t>Materiál rámu</t>
  </si>
  <si>
    <t>dřevo</t>
  </si>
  <si>
    <t>Výsledek</t>
  </si>
  <si>
    <r>
      <t xml:space="preserve">Převládající tepelně-izolační materiál </t>
    </r>
    <r>
      <rPr>
        <i/>
        <sz val="9"/>
        <color theme="1"/>
        <rFont val="Calibri"/>
        <family val="2"/>
        <charset val="238"/>
        <scheme val="minor"/>
      </rPr>
      <t>(resp. 2 materiály, kde je to relevantní)</t>
    </r>
  </si>
  <si>
    <t>Obsah recyklované složky [%]</t>
  </si>
  <si>
    <r>
      <t>AEI/m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</si>
  <si>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t>Kredity za třídu</t>
  </si>
  <si>
    <t>Kredity za recyklovatelnost</t>
  </si>
  <si>
    <t>Kredity za obsah recyklované složky</t>
  </si>
  <si>
    <t>Dílčí kredit celkem
(max. 100)</t>
  </si>
  <si>
    <t>Váha kritéria</t>
  </si>
  <si>
    <t>Maximum v celkovém hodnocení</t>
  </si>
  <si>
    <t>Váhovaný výsledek</t>
  </si>
  <si>
    <t>polystyren pěnový (expandovaný) EPS</t>
  </si>
  <si>
    <t>NE</t>
  </si>
  <si>
    <t>dřevovláknitá tepelná izolace</t>
  </si>
  <si>
    <t>Převládající materiál rámu výplní otvorů</t>
  </si>
  <si>
    <t>Obsah recyklované nebo obnovitelné složky [%]</t>
  </si>
  <si>
    <t>B</t>
  </si>
  <si>
    <t>1a</t>
  </si>
  <si>
    <t>celulóza foukaná</t>
  </si>
  <si>
    <t>ANO</t>
  </si>
  <si>
    <t>1b</t>
  </si>
  <si>
    <r>
      <t xml:space="preserve">Nejhmotnější nosný materiál </t>
    </r>
    <r>
      <rPr>
        <i/>
        <sz val="9"/>
        <color rgb="FF000000"/>
        <rFont val="Calibri"/>
        <family val="2"/>
        <charset val="238"/>
      </rPr>
      <t>(typicky materiál hlavní nosné konstrukce v typickém m2 svislé nosné konstrukce; pro prvkové (skeletové) konstrukce použijte pomocný výpočet ekvivaletní tloušťky na zvláštním listu.)</t>
    </r>
  </si>
  <si>
    <t>cihla keramická pálená</t>
  </si>
  <si>
    <r>
      <t xml:space="preserve">Druhý nejhmotnější materiál </t>
    </r>
    <r>
      <rPr>
        <i/>
        <sz val="9"/>
        <color rgb="FF000000"/>
        <rFont val="Calibri"/>
        <family val="2"/>
        <charset val="238"/>
      </rPr>
      <t>(typicky materiál doplňkové konstrukce, vyzdívky aj.)</t>
    </r>
  </si>
  <si>
    <t>2a</t>
  </si>
  <si>
    <t>skelná vlna</t>
  </si>
  <si>
    <t>2b</t>
  </si>
  <si>
    <t>lepené lamelové dřevo, vnější</t>
  </si>
  <si>
    <r>
      <t xml:space="preserve">Druhý nejhmotnější materiál </t>
    </r>
    <r>
      <rPr>
        <i/>
        <sz val="9"/>
        <color rgb="FF000000"/>
        <rFont val="Calibri"/>
        <family val="2"/>
        <charset val="238"/>
      </rPr>
      <t>(v běžném m2 konstrukce, typicky materiál záklopu aj.)</t>
    </r>
  </si>
  <si>
    <t>keramzit</t>
  </si>
  <si>
    <t>3a</t>
  </si>
  <si>
    <r>
      <t xml:space="preserve">Nejhmotnější nosný materiál </t>
    </r>
    <r>
      <rPr>
        <i/>
        <sz val="9"/>
        <color rgb="FF000000"/>
        <rFont val="Calibri"/>
        <family val="2"/>
        <charset val="238"/>
      </rPr>
      <t>(typicky materiál hlavní nosné konstrukce v typickém m2 nosné konstrukce; pro prvkové konstrukce (např. krovy) použijte pomocný výpočet ekvivaletní tloušťky na zvláštním listu.)</t>
    </r>
  </si>
  <si>
    <t>železobeton</t>
  </si>
  <si>
    <t>4a</t>
  </si>
  <si>
    <t>pěnové sklo</t>
  </si>
  <si>
    <t>5a</t>
  </si>
  <si>
    <t>hliník</t>
  </si>
  <si>
    <t>C</t>
  </si>
  <si>
    <t>Elektřina</t>
  </si>
  <si>
    <t>Koeficient typu stínění</t>
  </si>
  <si>
    <t>Manuální</t>
  </si>
  <si>
    <t>Pasivní</t>
  </si>
  <si>
    <t>Typ konstrukce</t>
  </si>
  <si>
    <t>Extenzivní</t>
  </si>
  <si>
    <t>Biodiverzní</t>
  </si>
  <si>
    <t>Šedá voda +</t>
  </si>
  <si>
    <t>D1</t>
  </si>
  <si>
    <t>Redukce tepelných ostrovů pomocí realizace zelených střech a stěn</t>
  </si>
  <si>
    <t>D1.1</t>
  </si>
  <si>
    <t>Zelené střechy</t>
  </si>
  <si>
    <r>
      <t>Plocha všech střech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</si>
  <si>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r>
      <t>Plocha zelených střech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</si>
  <si>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t>Koeficient typu střechy</t>
  </si>
  <si>
    <t>Podíl zelených střech</t>
  </si>
  <si>
    <t>Co nastavit:</t>
  </si>
  <si>
    <t>koeficient typu střechy 1 - 0.75 - 0.5</t>
  </si>
  <si>
    <t>kdy dát maximum - jen když biodiverzní na 100% plochy? Není 100 nad nějakou plochu?</t>
  </si>
  <si>
    <t>D1.2</t>
  </si>
  <si>
    <t>Zelené stěny</t>
  </si>
  <si>
    <r>
      <t>Plocha všech stěn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</si>
  <si>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r>
      <t>Plocha zelených stěn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</si>
  <si>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t>Koeficient typu stěny</t>
  </si>
  <si>
    <t>Podíl zelených stěn</t>
  </si>
  <si>
    <t>Nemotivuje mě to toho dělat více - nesčítá se to …</t>
  </si>
  <si>
    <t>D2</t>
  </si>
  <si>
    <t>Udržitelné hospodaření s dešťovou a šedou vodou​</t>
  </si>
  <si>
    <t>D2.1</t>
  </si>
  <si>
    <t>Akumulace srážkové vody pro zálivku</t>
  </si>
  <si>
    <t>D2.2</t>
  </si>
  <si>
    <t>Akumulace srážkové vody pro zálivku a splachování WC​</t>
  </si>
  <si>
    <t>D2.3</t>
  </si>
  <si>
    <t>Využití přečištěné odpadní vody</t>
  </si>
  <si>
    <t>D3</t>
  </si>
  <si>
    <t>Instalace stínící techniky</t>
  </si>
  <si>
    <t>Typ stínění</t>
  </si>
  <si>
    <r>
      <t>Plocha všech oken s orientací J, JV, JZ, SV, SZ, V, Z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</si>
  <si>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r>
      <t>Plocha stíněných oken s orientací J, JV, JZ, SV, SZ, V, Z
[m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</si>
  <si>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t>Podíl stíněných ploch</t>
  </si>
  <si>
    <t xml:space="preserve">A </t>
  </si>
  <si>
    <t>pasivní</t>
  </si>
  <si>
    <t>D4</t>
  </si>
  <si>
    <t>Výsadba stromů</t>
  </si>
  <si>
    <t>Počet stromů</t>
  </si>
  <si>
    <t>Kredit za kus</t>
  </si>
  <si>
    <t>A,B,D</t>
  </si>
  <si>
    <t>Podm.: vzrostlý alespoň 3 m, max. 100 kreditů</t>
  </si>
  <si>
    <t>X</t>
  </si>
  <si>
    <t>Bytový dům</t>
  </si>
  <si>
    <t>Instalace dobíjecích stanic pro elektromobily​</t>
  </si>
  <si>
    <t>Oblast A</t>
  </si>
  <si>
    <t>Oblast B</t>
  </si>
  <si>
    <t>Oblast C</t>
  </si>
  <si>
    <t>Oblast D</t>
  </si>
  <si>
    <t>Pomocný výpočet parametru AEI/kg pro materiál s environmentálním prohlášením o produktu</t>
  </si>
  <si>
    <t>Vyplňte žlutá pole, výslednou hodnotu můžete přidat do databází níže na tomto listu (volná žlutá pole)</t>
  </si>
  <si>
    <t>Hodnoty kategorií dopadu na životní prostředí na 1 kg materiálu a jednotka</t>
  </si>
  <si>
    <t>Abiotic depletion (fossil fuels)</t>
  </si>
  <si>
    <t>Global warming (GWP100a)</t>
  </si>
  <si>
    <t>Acidification</t>
  </si>
  <si>
    <t>Eutrophication</t>
  </si>
  <si>
    <t>Non-renewable energy</t>
  </si>
  <si>
    <t>Total waste</t>
  </si>
  <si>
    <t>Water use</t>
  </si>
  <si>
    <t>Non-renewable source ratio</t>
  </si>
  <si>
    <t>Název materiálu</t>
  </si>
  <si>
    <t>MJ/kg</t>
  </si>
  <si>
    <t>kg CO2 eq/kg</t>
  </si>
  <si>
    <t>kg SO2 eq/kg</t>
  </si>
  <si>
    <t>kg PO4--- eq/kg</t>
  </si>
  <si>
    <t>kg/kg</t>
  </si>
  <si>
    <t>m3/kg</t>
  </si>
  <si>
    <t>%</t>
  </si>
  <si>
    <t>Normalizovaný příspěvek indikátoru</t>
  </si>
  <si>
    <t>Váhovaný příspěvek indiktárou</t>
  </si>
  <si>
    <t>AEI/kg</t>
  </si>
  <si>
    <t>Databáze AEI/kg (v8)</t>
  </si>
  <si>
    <t>TI podlaha na terénu</t>
  </si>
  <si>
    <t>dřevovláknitá deska měkká</t>
  </si>
  <si>
    <t>dřevovláknitá deska měkká, bez pojidel</t>
  </si>
  <si>
    <t>dřevovláknitá tepelná izolace pojená cementem</t>
  </si>
  <si>
    <t>extrudovaný polystyren</t>
  </si>
  <si>
    <t>kamenná vlna</t>
  </si>
  <si>
    <t>konopná tepelná izolace</t>
  </si>
  <si>
    <t>pěnový polystyren pro zateplení základů - perimetr</t>
  </si>
  <si>
    <t>polystyren pěnový (expandovaný) s grafitem, 6% recyklovaného obsahu</t>
  </si>
  <si>
    <t>polyuretan, pružná pěna</t>
  </si>
  <si>
    <t>polyuretan, tuhá pěna</t>
  </si>
  <si>
    <t>TI stěny</t>
  </si>
  <si>
    <t>cihla vápenopísková</t>
  </si>
  <si>
    <t>hliníkový rámový vnější plášť</t>
  </si>
  <si>
    <t>sláma</t>
  </si>
  <si>
    <t>tvárnice betonová lehčená, keramzitbeton</t>
  </si>
  <si>
    <t>tvárnice betonová lehčená, pemza</t>
  </si>
  <si>
    <t>tvárnice betonová lehčená, perlitbeton</t>
  </si>
  <si>
    <t>tvárnice betonová lehčené, polystyrenbeton</t>
  </si>
  <si>
    <t>tvárnice pórobetonová</t>
  </si>
  <si>
    <t>TI strop a střecha</t>
  </si>
  <si>
    <t>Svislé nosné konstrukce</t>
  </si>
  <si>
    <t>cihla nepálená</t>
  </si>
  <si>
    <t>dřevo opracované, měkké, sušené 20%</t>
  </si>
  <si>
    <t>dřevo opracované, tvrdé, sušené 10%</t>
  </si>
  <si>
    <t>lepené lamelové dřevo, vnitřní</t>
  </si>
  <si>
    <t>ocel, nízce legovaná</t>
  </si>
  <si>
    <t>OSB deska</t>
  </si>
  <si>
    <t>sádrovláknitá deska</t>
  </si>
  <si>
    <t xml:space="preserve">tvárnice betonová </t>
  </si>
  <si>
    <t>Vodorovné nosné konstrukce</t>
  </si>
  <si>
    <t>cementotřísková deska</t>
  </si>
  <si>
    <t>dřevotřísková deska, venkovní</t>
  </si>
  <si>
    <t>dřevotřísková deska, vnitřní</t>
  </si>
  <si>
    <t>kačírek</t>
  </si>
  <si>
    <t>písek</t>
  </si>
  <si>
    <t>polykarbonát</t>
  </si>
  <si>
    <t>přírodní kamenná deska, broušená</t>
  </si>
  <si>
    <t>přírodní kamenná deska, řezaná</t>
  </si>
  <si>
    <t>štěrk</t>
  </si>
  <si>
    <t>železobeton 6% vyztužený pro vložkové stropy</t>
  </si>
  <si>
    <t>I</t>
  </si>
  <si>
    <t>dřevohliník</t>
  </si>
  <si>
    <t>II</t>
  </si>
  <si>
    <t>plast (PVC atp)</t>
  </si>
  <si>
    <t>III</t>
  </si>
  <si>
    <t>Pomocný výpočet ekvivalentní tloušťky pro prvkové konstrukce stěn/stropů</t>
  </si>
  <si>
    <t>Nejmenší osová vzdálenost prvků (sloupů, trámů)</t>
  </si>
  <si>
    <t>m</t>
  </si>
  <si>
    <t>Plocha průřezu pvku</t>
  </si>
  <si>
    <t>m2</t>
  </si>
  <si>
    <t>Ekvivalentní tloušťka konstrukce</t>
  </si>
  <si>
    <t>Pomocný výpočet ekvivalentní tloušťky pro rámové konstrukce stěn/stropů</t>
  </si>
  <si>
    <t>Hmotnost prvků v 1m2 konstrukce (např. hmotnost dřeva v 2by4 stěně)</t>
  </si>
  <si>
    <t>kg</t>
  </si>
  <si>
    <t>Objemová hmotnost materiálu prvku</t>
  </si>
  <si>
    <t>kg/m3</t>
  </si>
  <si>
    <t>Katalog</t>
  </si>
  <si>
    <t>třída</t>
  </si>
  <si>
    <t>hranice</t>
  </si>
  <si>
    <t>IV</t>
  </si>
  <si>
    <t>Střešní a stropní konstrukce</t>
  </si>
  <si>
    <t>pokud část 3 = 0</t>
  </si>
  <si>
    <t>Svislé konstrukce</t>
  </si>
  <si>
    <t>Tepelně izolační vrstva</t>
  </si>
  <si>
    <t>Nosná a výplňová konsturkce</t>
  </si>
  <si>
    <t>Střešní konstrukce</t>
  </si>
  <si>
    <t>Tepelně izolační vrstva střechy nebo stropu k nevytápěné půdě</t>
  </si>
  <si>
    <t>Nosná a výplňová konstrukce střechy</t>
  </si>
  <si>
    <t>Stropní konstrukce</t>
  </si>
  <si>
    <t>Materiál rámů</t>
  </si>
  <si>
    <t>Spodní limit maximálního bodového zisku</t>
  </si>
  <si>
    <t>Tepelný zdroj</t>
  </si>
  <si>
    <t>Zdroje tepla</t>
  </si>
  <si>
    <t>Automatický kotel na biomasu</t>
  </si>
  <si>
    <t>Příprava teplé vody</t>
  </si>
  <si>
    <t>Automatický kotel na černé uhlí</t>
  </si>
  <si>
    <t>Obnovitelné zdroje elektrické energie a navazující technologie</t>
  </si>
  <si>
    <t>Automatický kotel na hnědé uhlí</t>
  </si>
  <si>
    <t>Automatický zplyňovací kotel na biomasu</t>
  </si>
  <si>
    <t>Bezemisní zdroj (fotovoltaika, fototermika aj.)</t>
  </si>
  <si>
    <t>Plynový kotel</t>
  </si>
  <si>
    <t>Tepelné čerpadlo voda-voda</t>
  </si>
  <si>
    <t>Tepelné čerpadlo vzduch-voda</t>
  </si>
  <si>
    <t>Tepelné čerpadlo země-voda</t>
  </si>
  <si>
    <t>Koeficient typu</t>
  </si>
  <si>
    <t>Typ zelené střechy</t>
  </si>
  <si>
    <t>Typ dešťovky</t>
  </si>
  <si>
    <t>Zálivka</t>
  </si>
  <si>
    <t>Zelená střecha</t>
  </si>
  <si>
    <t>Polointenzivní</t>
  </si>
  <si>
    <t>Zálivka + WC</t>
  </si>
  <si>
    <t>Dešťovka NZÚ</t>
  </si>
  <si>
    <t>Smart</t>
  </si>
  <si>
    <t>Intenzivní</t>
  </si>
  <si>
    <t>Šedá voda</t>
  </si>
  <si>
    <t>Jiné</t>
  </si>
  <si>
    <t>Přidělení bodů k třídám (Oblast A, B, D)</t>
  </si>
  <si>
    <t>Přidělení bodů k třídám (Oblast C)</t>
  </si>
  <si>
    <t>Funkční jednotka - srovnání tepelné izolace</t>
  </si>
  <si>
    <t>Tepelný odpor R</t>
  </si>
  <si>
    <r>
      <t>(m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*K)/W</t>
    </r>
  </si>
  <si>
    <t>Rodinný dům</t>
  </si>
  <si>
    <t>Pomocný výpočet stanovení AEI</t>
  </si>
  <si>
    <t>Kategorie dopadu</t>
  </si>
  <si>
    <t>body</t>
  </si>
  <si>
    <t>MJ</t>
  </si>
  <si>
    <t>kg CO2 eq</t>
  </si>
  <si>
    <t>kg SO2 eq</t>
  </si>
  <si>
    <t>kg PO4--- eq</t>
  </si>
  <si>
    <t>m3</t>
  </si>
  <si>
    <t>Váhy kategorií dopadu na životní prostředí</t>
  </si>
  <si>
    <t>Normalizační koeficient - minimum, body</t>
  </si>
  <si>
    <t>Normalizační koeficient - maximum, body</t>
  </si>
  <si>
    <t>Kombinátor opatření</t>
  </si>
  <si>
    <t>Nastavení váhy kombinací</t>
  </si>
  <si>
    <t>Pomocná vyhodnocovací matice</t>
  </si>
  <si>
    <t>1 kombinace</t>
  </si>
  <si>
    <t>2 kombinace</t>
  </si>
  <si>
    <t>3 kombinace</t>
  </si>
  <si>
    <t>Oblast</t>
  </si>
  <si>
    <t>Váha v1</t>
  </si>
  <si>
    <t>Váha v2</t>
  </si>
  <si>
    <t>water use</t>
  </si>
  <si>
    <t>Neobnovitelný zdroj surovin</t>
  </si>
  <si>
    <t>Non-renewable resource</t>
  </si>
  <si>
    <t>Technické pokyny k uplatňování zásady „významně nepoškozovat“ podle nařízení o Nástroji pro oživení a odolnost (2021/C 58/01)</t>
  </si>
  <si>
    <t xml:space="preserve">Co znamená „významně nepoškozovat“?
Pro účely nařízení o Nástroji pro oživení a odolnost je třeba vykládat zásadu „významně nepoškozovat“ ve smyslu
článku 17 nařízení o taxonomii. Tento článek definuje, co představuje „významné poškození“ u šesti environmentálních
cílů, na něž se nařízení o taxonomii vztahuje:
1. Má se za to, že činnost významně poškozuje zmírňování změny klimatu, pokud vede ke značným emisím skleníkových plynů.
2. Má se za to, že činnost významně poškozuje přizpůsobování se změně klimatu, pokud vede k nárůstu nepříznivého dopadu stávajícího a očekávaného budoucího klimatu na tuto činnost samotnou nebo na osoby, přírodu nebo aktiva (6).
3. Má se za to, že činnost významně poškozuje udržitelné využívání a ochranu vodních a mořských zdrojů, pokud poškozuje dobrý stav nebo dobrý ekologický potenciál vodních útvarů, včetně povrchových a podzemních vod, nebo dobrý stav
prostředí mořských vod.
4. Má se za to, že činnost významně poškozuje oběhové hospodářství, včetně předcházení vzniku odpadů a recyklace, pokud vede k významné nehospodárnosti v používání materiálů nebo v přímém nebo nepřímém využívání přírodních zdrojů nebo pokud významně přispívá ke vzniku, spalování nebo odstraňování odpadu nebo pokud dlouhodobé odstraňování odpadu může způsobit významné a dlouhodobé škody na životním prostředí.
5. Má se za to, že činnost významně poškozuje prevenci a omezování znečištění, pokud vede k významnému zvýšení emisí znečišťujících látek do ovzduší, vody nebo
6. Má se za to, že činnost významně poškozuje ochranu a obnovu biologické rozmanitosti a ekosystémů, pokud ve významné míře poškozuje dobrý stav a odolnost ekosystémů nebo poškozuje stav stanovišť a druhů z hlediska jejich ochrany, a to včetně těch, které jsou v zájmu Unie.
</t>
  </si>
  <si>
    <t>Uveďte, který z níže uvedených environmentálních cílů
vyžaduje věcné posouzení opatření z hlediska zásady
„významně nepoškozovat“</t>
  </si>
  <si>
    <t>Zmírňování změny klimatu</t>
  </si>
  <si>
    <t>Přizpůsobování se změně klimatu</t>
  </si>
  <si>
    <t>Udržitelné využívání a ochrana vodních a mořských zdrojů</t>
  </si>
  <si>
    <t>Oběhové hospodářství včetně předcházení vzniku odpadů a recyklace</t>
  </si>
  <si>
    <t>Prevence a omezování znečištění ovzduší, vody nebo půdy</t>
  </si>
  <si>
    <t>Ochrana a obnova biologické rozmanitosti a ekosystémů</t>
  </si>
  <si>
    <t xml:space="preserve">NPO komponenta 2.5 Renovace budov a ochrana ovzduší </t>
  </si>
  <si>
    <t>Cíle</t>
  </si>
  <si>
    <t>energeticky efektivní budovy</t>
  </si>
  <si>
    <t>výstavba nových budov se spotřebou energie, která je alespoň o 20 % nižší než jsou požadavky na budovy s téměř nulovou spotřebou energie</t>
  </si>
  <si>
    <t>adaptace budov na změny klimatu</t>
  </si>
  <si>
    <t>zlepšení kvality bydlení</t>
  </si>
  <si>
    <t>snížení emisí skleníkových plynů</t>
  </si>
  <si>
    <t>snížení emisí dalších škodlivých látek do ovzduší</t>
  </si>
  <si>
    <t>podpora mitigačních a adaptačních opatření</t>
  </si>
  <si>
    <t>zlepšit místní kvalitu ovzduší</t>
  </si>
  <si>
    <t>zvýšit energetickou efektivitu</t>
  </si>
  <si>
    <t>výměna nevyhovujících zdrojů vytápění na pevná paliva za nízkoemisní zdroje - tepelná čerpadla, plynové kondenzační kotlě, kotle na biomasu</t>
  </si>
  <si>
    <t>instalace OZE vhodných pro sektor bydlení – zejména fotovoltaické a fototermické systémy</t>
  </si>
  <si>
    <t>rozvoj využívání OZE</t>
  </si>
  <si>
    <t>úspora energie zvýšením účinnosti topných jednotech</t>
  </si>
  <si>
    <t>hospodaření s vodou</t>
  </si>
  <si>
    <t>Předprojektová příprava a osvěta</t>
  </si>
  <si>
    <t>V rámci komponenty 2.5 v programu NZÚ 2030 nebudou podporována pevná fosilní paliva</t>
  </si>
  <si>
    <t>Komponenta podpoří skrze motivační kritéria zejména takové investice, které povedou ke komplexním renovacím</t>
  </si>
  <si>
    <t>Návaznost na dokument Technické pokyny k uplatňování zásady „významně nepoškozovat“ podle nařízení o Nástroji pro oživení a odolnost (2021/C 58/01) - hlavní kritéria</t>
  </si>
  <si>
    <t>NPO</t>
  </si>
  <si>
    <t>Oblast A, B - LCA indikátory</t>
  </si>
  <si>
    <t>PEInre (Spotřeba neobnovitelné primární energie)</t>
  </si>
  <si>
    <t>energeticky efektivní budovy
zvýšit energetickou efektivitu
úspora primární energie mezi 30 % a 60 %</t>
  </si>
  <si>
    <t>GWP (Uhlíková stopa)</t>
  </si>
  <si>
    <t>ADP fossil (Vyčerpávání fosilních zdrojů)</t>
  </si>
  <si>
    <t>Oběhové hospodářství včetně předcházení vzniku odpadů
a recyklace</t>
  </si>
  <si>
    <t>v rámci komponenty 2.5 v programu NZÚ 2030 nebudou podporována pevná fosilní paliva</t>
  </si>
  <si>
    <t>AP (Okyselování prostředí)</t>
  </si>
  <si>
    <t>snížení emisí dalších škodlivých látek do ovzduší
zlepšit místní kvalitu ovzduší</t>
  </si>
  <si>
    <t>EP (Eutrofizace prostředí - vody a půdy)</t>
  </si>
  <si>
    <t>Spotřeba vody</t>
  </si>
  <si>
    <t>Udržitelné využívání a ochrana vodních a mořských zdrojů
Přizpůsobování se změně klimatu</t>
  </si>
  <si>
    <t>efektivní hospodaření s vodou
adaptace budov na změnu klimatu</t>
  </si>
  <si>
    <t>Celkové množství odpadu (z výroby)</t>
  </si>
  <si>
    <t>Recyklovaný obsah</t>
  </si>
  <si>
    <t xml:space="preserve">bonifikace při použití výrobků z recyklovaných a recyklovatelných materiálů
recyklované materiály u nejméně 5% projektů </t>
  </si>
  <si>
    <t>Recyklovatelné materiály - nahradit možností dekonstrukce - suché procesy výstavby</t>
  </si>
  <si>
    <t xml:space="preserve">bonifikace při použití výrobků z recyklovaných a recyklovatelných materiálů
recyklovatelné materiály u nejméně 20% projektů </t>
  </si>
  <si>
    <t>- nejsou zakotveny v žádné normě, není jednotný postup pro hodnocení, navrhujeme hodnotit maximálně využití suchých procesů, které určitým způsobem zajišťují demontovatelnost jednotlivých materiálů a jejich následnou  plnohodnotnou recyklaci</t>
  </si>
  <si>
    <t>Obnovitelný zdroj surovin</t>
  </si>
  <si>
    <t>Budou podporovány též prosté výměny nevyhovujících spalovacích zdrojů na tuhá paliva. Komplexní řešení, tj. energetické renovace budov zahrnující výměnu nevyhovujícího zdroje energie, bude ale bonusově zvýhodněna oproti samotné výměně zdroje.
V rámci výměn nevyhovujících zdrojů tepla bude podporována instalace pouze takových nových zdrojů, které splňují požadavky na ekodesign (tj. požadavky směrnice Evropského parlamentu a Rady 2009/125/ES) a současně jsou zařazeny do jedné ze dvou nejvyšších významně zastoupených tříd energetické účinnosti ve smyslu čl. 7 odst. 2 nařízení Evropského parlamentu a Rady (EU) 2017/1369. Požadavky musí splnit pro všechna paliva a všechny způsoby přikládání.
V případě instalace kotlů na biomasu bude podmínkou splnění požadavků na ekodesign pro všechny podporované kotle na biomasu. 
Podpořené zdroje na biomasu v rámci výměny nevyhovujících zdrojů budou dále muset splňovat požadavek Nařízení k RRF, tj. zajistit alespoň 80% úsporu emisí skleníkových plynů pocházejících z používání biomasy ve vztahu k metodice úspor emisí skleníkových plynů a k referenčním fosilním palivům stanoveným v příloze VI směrnice (EU) 2018/2001 (bez ohledu na to, požadavky této směrnice se vztahují k zařízením o tepelném příkonu od 20 MW)
Podpora kotlů využívajících biomasu bude v souladu s povinnostmi vyplývajícími z čl. 29 směrnice 2018/2001 o podpoře využívání energie z obnovitelných zdrojů (Kritéria udržitelnosti a úspor emisí skleníkových plynů pro biopaliva, biokapaliny a paliva z biomasy).
Podpora prostých výměn nevyhovujících spalovacích zdrojů v domácnostech na pevná paliva za plynové kondenzační kotle bude možná pouze pokud tyto kondenzační kotle budou splňovat energetickou třídu A. V případě projektů výměny nevyhovujícího zdroje tepla na zemní plyn budou bonifikovány projekty výměny zdrojů spojené s komplexní renovací.</t>
  </si>
  <si>
    <t>Podpora obnovitelných zdrojů tepla</t>
  </si>
  <si>
    <t>K eliminaci rizika blokace budoucí hluboké renovace objektu bude v případě kotlů na biomasu s ručním přikládáním vyžadována instalace akumulační nádoby (tj. kotel bude moci být provozován při jmenovitém výkonu bez ohledu na tepelnou potřebu budovy). V případě tepelných čerpadel bude vyžadováno, aby po případné renovaci mohlo být tepelné čerpadlo provozováno s vyšším topným faktorem.
Budou podporovány jak samostatné instalace OZE vhodné pro sektor bydlení, tak tyto instalace v rámci komplexních energetických renovací – zejména fotovoltaické a fototermické systémy (v relevantních a odůvodněných případech budou podporovány též samostatné instalace tepelných čerpadel aniž by docházelo k náhradě topenišť na pevná paliva)</t>
  </si>
  <si>
    <t>Bude podporováno též doplnění akumulačních nádrží za účelem optimalizace provozu stávajících zdrojů, pouze pokud budou tyto zdroje splňovat požadavky na provoz dle zákona o ochraně ovzduší.</t>
  </si>
  <si>
    <t xml:space="preserve">výměny nevyhovujících zdrojů tepla v nízkopříjmových domácnostech za zvýhodněných finančních podmínek </t>
  </si>
  <si>
    <t>Přizpůsobování se změně klimatu
Zmírňování změny klimatu</t>
  </si>
  <si>
    <t>Instalace vyvýšených záhonů (komunitní samozásobitelství)</t>
  </si>
  <si>
    <t>Kompostér</t>
  </si>
  <si>
    <t>Oběhové hospodářství včetně předcházení vzniku odpadů a recyklace
Přizpůsobování se změně klimatu</t>
  </si>
  <si>
    <t>Třídící nádoby</t>
  </si>
  <si>
    <t>Efektivity využití zastavěného území - brownfield, zastavěné území, zábor</t>
  </si>
  <si>
    <t>Prevence a omezování znečištění ovzduší, vody nebo půdy
Ochrana a obnova biologické rozmanitosti a ekosystémů</t>
  </si>
  <si>
    <t>Komponenta 2.4 Rozvoj čisté mobility  -  budování infrastruktury</t>
  </si>
  <si>
    <t xml:space="preserve">Budou podporovány instalace chytrých dobíjecích stanic pro elektromobily v sektoru bydlení (bude v NZÚ 2030 podporována v rámci energetických renovací). V NPO je na toto opatření v rámci komponenty 2.4 (subkomponenta 2.4.1.3) vyčleněna samostatná alokace 144 mil Kč. </t>
  </si>
  <si>
    <t>Instalace MaR</t>
  </si>
  <si>
    <t>BIM model</t>
  </si>
  <si>
    <t>SBToolCZ</t>
  </si>
  <si>
    <t>Vyhodnocení dopadu životního cyklu LCA</t>
  </si>
  <si>
    <t>Nepokryté požadavky NPO a DNSH</t>
  </si>
  <si>
    <t>Odstranění stavebního a demoličního odpadu</t>
  </si>
  <si>
    <t>Stavební a demoliční odpad související s renovacemi budov bude odstraněn dle již platných zákonů a standardů a kritérium využití tohoto odpadu bude součástí podmínek podpory. 
Nejméně 70 hmotnostních % nerizikových a demoličních odpadů vznikajících na staveništi bude připraveno k opětovnému použití, recyklaci a dalšímu využití materiálu v souladu s hierarchií nakládání s odpady a Protokolem o nakládání s odpady ze stavebnictví a demolice EU.</t>
  </si>
  <si>
    <t>Bezbariérový přístup</t>
  </si>
  <si>
    <t>V relevantních případech bude v rámci výstavby bytových domů podporováno také zlepšení jejich přístupnosti pro občany se zdravotním postižením (opatření ke zlepšení přístupnosti bytových domů pro osoby s omezením hybnosti bude bonifikováno</t>
  </si>
  <si>
    <t>rozvoj komunitní energetiky v rezidenčním sektoru</t>
  </si>
  <si>
    <t xml:space="preserve">-	podpora instalace nových OZE tak, aby byly vyloučeny překážky pro jejich budoucí zapojení do širšího energetické komunity,
-	podpora menších společných úložišť energie pro více domů (jednodušší, levnější, ekologičtější a bezpečnější než úložiště v každém domě). 
</t>
  </si>
  <si>
    <t>Vložte název materiálu</t>
  </si>
  <si>
    <t>Výsledná hodnota AEI/kg stanovená z vložených dat</t>
  </si>
  <si>
    <t>Výsledná hodnota (Řádek 13 je možné zkopírovat a vložit zde na tomto listě do žlutých polí v příslušných částech databáze.)</t>
  </si>
  <si>
    <t>Tepelně-izolační materiály pro podlahu na terénu</t>
  </si>
  <si>
    <t>Tepelně-izolační materiály pro stěny</t>
  </si>
  <si>
    <t>Tepelně-izolační materiály pro strop a střechu</t>
  </si>
  <si>
    <t>Materiály pro svislé konstrukce</t>
  </si>
  <si>
    <t>Materiály pro vodorovné konstrukce</t>
  </si>
  <si>
    <t>Materiály výplně otvorů - materiál rámů</t>
  </si>
  <si>
    <r>
      <t>Obsahuje posuzovaný objekt kromě střešní konstrukce i běžné stropní konstrukce? Pokud objekt běžné stropní konsturkce neobsahuje</t>
    </r>
    <r>
      <rPr>
        <i/>
        <sz val="9"/>
        <color theme="1"/>
        <rFont val="Calibri"/>
        <family val="2"/>
        <charset val="238"/>
        <scheme val="minor"/>
      </rPr>
      <t>, část 3 se nehodnotí.</t>
    </r>
  </si>
  <si>
    <t>Převládající tepelně-izolační materiál</t>
  </si>
  <si>
    <t>Vyplňte pro materiál, který plní hlavní tepelně izolační funkci, tzn. má největší tepelný odpor v souvrství. Řádek 2 vyplňte v případě, že se tento převládající materiál v podstatných částech objektu mění a plocha takové obvodové stěny je větší než 20% celkové plochy obvodových stěn.</t>
  </si>
  <si>
    <t>Vyplňte pro materiál, který plní hlavní tepelně izolační funkci, tzn. má největší tepelný odpor v souvrství. Řádek 2 vyplňte v případě, že se tento převládající materiál v podstatných částech objektu mění a plocha takové střešní a stropní konsturkce je větší než 20% celkové plochy střešní a stropní konstrukce.</t>
  </si>
  <si>
    <t>Vyplňte pro materiál, který plní hlavní tepelně izolační funkci, tzn. má největší tepelný odpor v souvrství. Řádek 2 vyplňte v případě, že se tento převládající materiál v podstatných částech objektu mění a plocha takové podlahy na terénu je větší než 20% celkové plochy podlahy na terénu.</t>
  </si>
  <si>
    <t>Demontovatelnost stavebních konstrukcí</t>
  </si>
  <si>
    <t>V případě, že má žadatel k dispozici EPD (Environmentální prohlášení o produktu) k materiálu použitému v budově, může hodnoty jeho environmentálních indikátorů vložit na listu Katalog materiálů. Tento materiál se následně propíše do rolovacího seznamu. Vkládají se hodnoty environmentálních indikátorů vztažené na 1 kg dotčeného materiálu. Pokud výrobce nedeklaruje jednu hodnotu objemové hmotnosti materiálu, ale její rozsah, uvažuje se aritmetický průměr. V následujícím výpočtu pomocí kalkulačky se při výběru nového materiálu, znovu zadá tato průměrná objemová hmotnost.  K žádosti je nutné doložit použitá data.</t>
  </si>
  <si>
    <t>Část A - Identifikační údaje</t>
  </si>
  <si>
    <t>IDENTIFIKACE ŽADATELE</t>
  </si>
  <si>
    <t>Příjmení / Název :</t>
  </si>
  <si>
    <t>Jméno :</t>
  </si>
  <si>
    <t>IDENTIFIKACE NEMOVITOSTI</t>
  </si>
  <si>
    <t>Katastrální území (číslo) :</t>
  </si>
  <si>
    <t>Číslo listu vlastnictví :</t>
  </si>
  <si>
    <t>Číslo parcely :</t>
  </si>
  <si>
    <t>Číslo popisné :</t>
  </si>
  <si>
    <t>Druh budovy:</t>
  </si>
  <si>
    <t>Datum :</t>
  </si>
  <si>
    <t>Číslo oprávnění / autorizace :</t>
  </si>
  <si>
    <t>jméno, příjmení (hůlkovým písmem) a podpis zpracovatele</t>
  </si>
  <si>
    <t>C.2.1 - Kotel na biomasu s ruční dodávkou paliva</t>
  </si>
  <si>
    <t>C.2.2 - Kotel na biomasu se samočinnou dodávkou paliva</t>
  </si>
  <si>
    <t>C.2.3 - Krbová kamna na biomasu s teplovodním výměníkem s ruční dodávkou paliva a uzavřené krbové vložky s teplovodním výměníkem</t>
  </si>
  <si>
    <t>C.2.4 - Krbová kamna na biomasu s teplovodním výměníkem se samočinnou dodávkou paliva</t>
  </si>
  <si>
    <t>C.2.5 - Tepelné čerpadlo voda - voda</t>
  </si>
  <si>
    <t>C.2.6 - Tepelné čerpadlo země - voda</t>
  </si>
  <si>
    <t>C.2.7 - Tepelné čerpadlo vzduch - voda</t>
  </si>
  <si>
    <t>C.2.8 - Plynový kondenzační kotel</t>
  </si>
  <si>
    <t>C.2.9 - Napojení na soustavu zásobování teplem s vyšším než 50% podílem OZE</t>
  </si>
  <si>
    <t>C.4.1 - Centrální systém nuceného větrání se zpětným získáváním tepla</t>
  </si>
  <si>
    <t>C.4.2 - Decentrální systém nuceného větrání se zpětným získáváním tepla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</si>
  <si>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</si>
  <si>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</si>
  <si>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</si>
  <si>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</si>
  <si>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</si>
  <si>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</si>
  <si>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</si>
  <si>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</si>
  <si>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</si>
  <si>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</si>
  <si>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</si>
  <si>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</si>
  <si>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</si>
  <si>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</si>
  <si>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</si>
  <si>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</si>
  <si>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A.0</t>
  </si>
  <si>
    <t>A.1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</si>
  <si>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</si>
  <si>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</si>
  <si>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</si>
  <si>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</si>
  <si>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</si>
  <si>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</si>
  <si>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</si>
  <si>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</si>
  <si>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</si>
  <si>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Ostatní neuvedené energonositele</t>
  </si>
  <si>
    <t>Zemní plyn</t>
  </si>
  <si>
    <t>Černé uhlí</t>
  </si>
  <si>
    <t>Hnědé uhlí</t>
  </si>
  <si>
    <t>Dřevěné pelety</t>
  </si>
  <si>
    <t>Kusové dřevo, dřevní štěpka</t>
  </si>
  <si>
    <t>Energie okolního prostředí (elektřina, teplo)</t>
  </si>
  <si>
    <t>Propan-butan/LPG</t>
  </si>
  <si>
    <t>Topný olej</t>
  </si>
  <si>
    <t>Elektřina - dodávka mimo budovu</t>
  </si>
  <si>
    <t>Teplo - dodávka mimo budovu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</si>
  <si>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</si>
  <si>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</si>
  <si>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</si>
  <si>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E</t>
  </si>
  <si>
    <t>F</t>
  </si>
  <si>
    <t>G</t>
  </si>
  <si>
    <t>Kotel na tuhá fosilní paliva</t>
  </si>
  <si>
    <t>Lokální zdroj(e) na tuhá fosilní paliva</t>
  </si>
  <si>
    <t>Elektrické přímotopné vytápění</t>
  </si>
  <si>
    <t>Elektrické akumulační vytápění</t>
  </si>
  <si>
    <t>Plynový kondenzační kotel</t>
  </si>
  <si>
    <t>Plynový atmosférický kotel</t>
  </si>
  <si>
    <t>Kotel na biomasu s ručním dodávkou paliva</t>
  </si>
  <si>
    <t>Kotel na biomasu se samočinnou dodávkou paliva</t>
  </si>
  <si>
    <t xml:space="preserve">Krb. kamna na biomasu/uzavřené krb. vložky s ruční dodávkou paliva </t>
  </si>
  <si>
    <t>Krbová kamna na biomasu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</si>
  <si>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</si>
  <si>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</si>
  <si>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</si>
  <si>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</si>
  <si>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Kompaktní jednotka s tepelným čerpadlem</t>
  </si>
  <si>
    <t>Kotel na topný olej</t>
  </si>
  <si>
    <t>Jiný</t>
  </si>
  <si>
    <t>Monokrystalické křemíkové články</t>
  </si>
  <si>
    <t>Polykrystalické křemíkové články</t>
  </si>
  <si>
    <t>Tenkovrstvé články</t>
  </si>
  <si>
    <t>FV systém pro přípravu teplé vody s přímým ohřevem</t>
  </si>
  <si>
    <t>FV systém připojený do distribuční sítě s akumulací energie:</t>
  </si>
  <si>
    <t>Oblast A - Rekonstrukce</t>
  </si>
  <si>
    <t>VÝSLEDEK HODNOCENÍ</t>
  </si>
  <si>
    <t>Bodový zisk</t>
  </si>
  <si>
    <t>Typ hodnocení:</t>
  </si>
  <si>
    <t>Oblast B - Novostavby</t>
  </si>
  <si>
    <t>bodů</t>
  </si>
  <si>
    <r>
      <t xml:space="preserve">Výpočet enviromentálně šetrného řešení projektu pro potřeby programu Nová zelená úsporám v rámci Národního plánu obnovy
</t>
    </r>
    <r>
      <rPr>
        <b/>
        <sz val="10"/>
        <rFont val="Calibri"/>
        <family val="2"/>
        <charset val="238"/>
        <scheme val="minor"/>
      </rPr>
      <t xml:space="preserve">Rodinné a bytové domy - Bonusy - Bonus za environmentálně šetrné řešení projektu </t>
    </r>
  </si>
  <si>
    <r>
      <rPr>
        <b/>
        <sz val="16"/>
        <rFont val="Arial Black"/>
        <family val="2"/>
        <charset val="238"/>
      </rPr>
      <t xml:space="preserve">BONUS
ENVI </t>
    </r>
    <r>
      <rPr>
        <b/>
        <sz val="12"/>
        <rFont val="Calibri"/>
        <family val="2"/>
        <charset val="238"/>
        <scheme val="minor"/>
      </rPr>
      <t xml:space="preserve">
</t>
    </r>
    <r>
      <rPr>
        <sz val="9"/>
        <rFont val="Calibri"/>
        <family val="2"/>
        <charset val="238"/>
        <scheme val="minor"/>
      </rPr>
      <t>v1.0 RD, BD (21.9.2021)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</si>
</sst>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_K_č_-;\-* #,##0.00\ _K_č_-;_-* &quot;-&quot;??\ _K_č_-;_-@_-"/>
    <numFmt numFmtId="165" formatCode="0.0"/>
    <numFmt numFmtId="166" formatCode="_-* #,##0\ &quot;Kč&quot;_-;\-* #,##0\ &quot;Kč&quot;_-;_-* &quot;-&quot;??\ &quot;Kč&quot;_-;_-@_-"/>
    <numFmt numFmtId="167" formatCode="0.0%"/>
    <numFmt numFmtId="168" formatCode="0.000"/>
    <numFmt numFmtId="169" formatCode="0.0000"/>
    <numFmt numFmtId="170" formatCode="0.0000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i/>
      <sz val="9"/>
      <color rgb="FF000000"/>
      <name val="Calibri"/>
      <family val="2"/>
      <charset val="238"/>
    </font>
    <font>
      <b/>
      <sz val="11"/>
      <color rgb="FF000000"/>
      <name val="Calibri"/>
      <family val="2"/>
    </font>
    <font>
      <b/>
      <sz val="11"/>
      <color indexed="8"/>
      <name val="Arial"/>
      <family val="2"/>
      <charset val="238"/>
    </font>
    <font>
      <i/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name val="Arial"/>
      <family val="2"/>
    </font>
    <font>
      <sz val="9"/>
      <color indexed="8"/>
      <name val="Arial"/>
      <family val="2"/>
      <charset val="238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0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Arial CE"/>
      <charset val="238"/>
    </font>
    <font>
      <sz val="8"/>
      <color rgb="FF2905FF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b/>
      <sz val="10"/>
      <name val="Calibri"/>
      <family val="2"/>
      <charset val="238"/>
      <scheme val="minor"/>
    </font>
    <font>
      <b/>
      <sz val="16"/>
      <name val="Arial Black"/>
      <family val="2"/>
      <charset val="238"/>
    </font>
    <font>
      <b/>
      <sz val="12"/>
      <color rgb="FF2905FF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5CD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1" fillId="0" borderId="0" applyFont="0" applyFill="0" applyBorder="0" applyAlignment="0" applyProtection="0"/>
    <xf numFmtId="0" fontId="1" fillId="0" borderId="0"/>
    <xf numFmtId="0" fontId="58" fillId="0" borderId="0"/>
    <xf numFmtId="9" fontId="58" fillId="0" borderId="0" applyFont="0" applyFill="0" applyBorder="0" applyAlignment="0" applyProtection="0"/>
    <xf numFmtId="164" fontId="58" fillId="0" borderId="0" applyFont="0" applyFill="0" applyBorder="0" applyAlignment="0" applyProtection="0"/>
  </cellStyleXfs>
  <cellXfs count="492">
    <xf numFmtId="0" fontId="0" fillId="0" borderId="0" xfId="0"/>
    <xf numFmtId="0" fontId="3" fillId="0" borderId="0" xfId="0" applyFont="1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/>
    <xf numFmtId="165" fontId="0" fillId="6" borderId="0" xfId="0" applyNumberFormat="1" applyFill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wrapText="1"/>
    </xf>
    <xf numFmtId="10" fontId="0" fillId="6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7" borderId="0" xfId="0" applyFont="1" applyFill="1"/>
    <xf numFmtId="0" fontId="10" fillId="7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9" fillId="7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0" fillId="8" borderId="0" xfId="0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12" fillId="9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0" fillId="8" borderId="0" xfId="0" applyFill="1"/>
    <xf numFmtId="0" fontId="5" fillId="8" borderId="0" xfId="0" applyFont="1" applyFill="1"/>
    <xf numFmtId="1" fontId="5" fillId="8" borderId="0" xfId="0" applyNumberFormat="1" applyFont="1" applyFill="1" applyAlignment="1">
      <alignment horizontal="center"/>
    </xf>
    <xf numFmtId="2" fontId="0" fillId="6" borderId="0" xfId="1" applyNumberFormat="1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/>
    </xf>
    <xf numFmtId="0" fontId="3" fillId="0" borderId="0" xfId="0" applyFont="1" applyAlignment="1"/>
    <xf numFmtId="0" fontId="4" fillId="4" borderId="0" xfId="0" applyFont="1" applyFill="1" applyAlignment="1">
      <alignment horizontal="left" vertical="center"/>
    </xf>
    <xf numFmtId="2" fontId="0" fillId="3" borderId="0" xfId="1" applyNumberFormat="1" applyFont="1" applyFill="1" applyAlignment="1">
      <alignment horizontal="center" vertical="center"/>
    </xf>
    <xf numFmtId="0" fontId="18" fillId="0" borderId="0" xfId="0" applyFont="1"/>
    <xf numFmtId="9" fontId="0" fillId="2" borderId="0" xfId="1" applyFont="1" applyFill="1"/>
    <xf numFmtId="0" fontId="0" fillId="10" borderId="0" xfId="0" applyFill="1"/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9" fillId="0" borderId="0" xfId="0" applyFont="1"/>
    <xf numFmtId="165" fontId="0" fillId="8" borderId="0" xfId="0" applyNumberFormat="1" applyFill="1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4" borderId="0" xfId="0" applyFont="1" applyFill="1"/>
    <xf numFmtId="0" fontId="25" fillId="4" borderId="0" xfId="0" applyFont="1" applyFill="1"/>
    <xf numFmtId="0" fontId="25" fillId="4" borderId="0" xfId="0" applyFont="1" applyFill="1" applyAlignment="1">
      <alignment horizontal="center"/>
    </xf>
    <xf numFmtId="0" fontId="21" fillId="4" borderId="0" xfId="0" applyFont="1" applyFill="1" applyAlignment="1">
      <alignment horizontal="left"/>
    </xf>
    <xf numFmtId="166" fontId="23" fillId="16" borderId="0" xfId="0" applyNumberFormat="1" applyFont="1" applyFill="1" applyAlignment="1">
      <alignment horizontal="center" vertical="center"/>
    </xf>
    <xf numFmtId="2" fontId="26" fillId="6" borderId="0" xfId="0" applyNumberFormat="1" applyFont="1" applyFill="1" applyAlignment="1">
      <alignment horizontal="center" vertical="center"/>
    </xf>
    <xf numFmtId="0" fontId="27" fillId="0" borderId="0" xfId="0" applyFont="1"/>
    <xf numFmtId="10" fontId="26" fillId="6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7" fillId="0" borderId="0" xfId="0" applyFont="1" applyFill="1"/>
    <xf numFmtId="10" fontId="26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4" fillId="4" borderId="0" xfId="0" applyFont="1" applyFill="1"/>
    <xf numFmtId="0" fontId="4" fillId="17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Fill="1" applyBorder="1" applyAlignment="1">
      <alignment vertical="center"/>
    </xf>
    <xf numFmtId="0" fontId="0" fillId="19" borderId="0" xfId="0" applyFill="1" applyAlignment="1">
      <alignment vertical="center"/>
    </xf>
    <xf numFmtId="9" fontId="3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3" fillId="14" borderId="0" xfId="0" applyFont="1" applyFill="1" applyAlignment="1">
      <alignment vertical="top" wrapText="1"/>
    </xf>
    <xf numFmtId="0" fontId="3" fillId="15" borderId="0" xfId="0" applyFont="1" applyFill="1" applyAlignment="1">
      <alignment horizontal="center" vertical="top"/>
    </xf>
    <xf numFmtId="0" fontId="21" fillId="11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0" borderId="1" xfId="0" applyBorder="1" applyAlignment="1">
      <alignment vertical="top"/>
    </xf>
    <xf numFmtId="0" fontId="0" fillId="13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0" xfId="0" applyFill="1" applyAlignment="1">
      <alignment vertical="top"/>
    </xf>
    <xf numFmtId="0" fontId="0" fillId="12" borderId="0" xfId="0" applyFill="1" applyAlignment="1">
      <alignment vertical="top"/>
    </xf>
    <xf numFmtId="0" fontId="0" fillId="13" borderId="0" xfId="0" applyFill="1" applyBorder="1" applyAlignment="1">
      <alignment vertical="top" wrapText="1"/>
    </xf>
    <xf numFmtId="0" fontId="0" fillId="12" borderId="0" xfId="0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0" fontId="5" fillId="3" borderId="0" xfId="0" applyFont="1" applyFill="1" applyAlignment="1">
      <alignment vertical="top"/>
    </xf>
    <xf numFmtId="0" fontId="0" fillId="20" borderId="1" xfId="0" applyFill="1" applyBorder="1" applyAlignment="1">
      <alignment vertical="top" wrapText="1"/>
    </xf>
    <xf numFmtId="0" fontId="3" fillId="20" borderId="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166" fontId="18" fillId="2" borderId="0" xfId="0" applyNumberFormat="1" applyFont="1" applyFill="1" applyAlignment="1">
      <alignment horizontal="center"/>
    </xf>
    <xf numFmtId="0" fontId="0" fillId="21" borderId="0" xfId="0" applyFill="1"/>
    <xf numFmtId="0" fontId="29" fillId="0" borderId="0" xfId="0" applyFont="1" applyFill="1"/>
    <xf numFmtId="0" fontId="6" fillId="4" borderId="0" xfId="0" applyFont="1" applyFill="1"/>
    <xf numFmtId="0" fontId="18" fillId="4" borderId="0" xfId="0" applyFont="1" applyFill="1"/>
    <xf numFmtId="0" fontId="31" fillId="0" borderId="0" xfId="0" applyFont="1"/>
    <xf numFmtId="0" fontId="33" fillId="7" borderId="0" xfId="0" applyFont="1" applyFill="1" applyAlignment="1">
      <alignment horizontal="center" vertical="center"/>
    </xf>
    <xf numFmtId="1" fontId="31" fillId="0" borderId="0" xfId="0" applyNumberFormat="1" applyFont="1" applyAlignment="1">
      <alignment horizontal="center"/>
    </xf>
    <xf numFmtId="0" fontId="18" fillId="0" borderId="0" xfId="0" applyFont="1" applyFill="1"/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4" borderId="0" xfId="0" applyFont="1" applyFill="1"/>
    <xf numFmtId="0" fontId="0" fillId="0" borderId="0" xfId="0" applyFont="1"/>
    <xf numFmtId="0" fontId="0" fillId="0" borderId="0" xfId="0" applyFont="1" applyFill="1"/>
    <xf numFmtId="0" fontId="0" fillId="7" borderId="0" xfId="0" applyFont="1" applyFill="1" applyAlignment="1">
      <alignment horizontal="center" vertical="center"/>
    </xf>
    <xf numFmtId="0" fontId="3" fillId="4" borderId="0" xfId="0" applyFont="1" applyFill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9" fillId="4" borderId="0" xfId="0" applyFont="1" applyFill="1"/>
    <xf numFmtId="0" fontId="19" fillId="7" borderId="0" xfId="0" applyFont="1" applyFill="1" applyAlignment="1">
      <alignment horizontal="center" vertical="center"/>
    </xf>
    <xf numFmtId="2" fontId="19" fillId="0" borderId="0" xfId="0" applyNumberFormat="1" applyFont="1"/>
    <xf numFmtId="0" fontId="6" fillId="7" borderId="0" xfId="0" applyFont="1" applyFill="1" applyAlignment="1">
      <alignment horizontal="center" vertical="center"/>
    </xf>
    <xf numFmtId="0" fontId="34" fillId="4" borderId="0" xfId="0" applyFont="1" applyFill="1"/>
    <xf numFmtId="0" fontId="29" fillId="0" borderId="0" xfId="0" applyFont="1" applyAlignment="1">
      <alignment horizontal="center" wrapText="1"/>
    </xf>
    <xf numFmtId="0" fontId="34" fillId="0" borderId="0" xfId="0" applyFont="1"/>
    <xf numFmtId="0" fontId="34" fillId="0" borderId="0" xfId="0" applyFont="1" applyFill="1"/>
    <xf numFmtId="0" fontId="34" fillId="7" borderId="0" xfId="0" applyFont="1" applyFill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9" fillId="0" borderId="0" xfId="0" applyFont="1"/>
    <xf numFmtId="0" fontId="35" fillId="0" borderId="0" xfId="0" applyFont="1" applyFill="1"/>
    <xf numFmtId="0" fontId="0" fillId="17" borderId="0" xfId="0" applyFill="1" applyAlignment="1">
      <alignment horizontal="left"/>
    </xf>
    <xf numFmtId="0" fontId="0" fillId="17" borderId="0" xfId="0" applyFill="1" applyAlignment="1">
      <alignment horizontal="center" vertical="center"/>
    </xf>
    <xf numFmtId="0" fontId="0" fillId="17" borderId="0" xfId="0" applyFont="1" applyFill="1"/>
    <xf numFmtId="0" fontId="18" fillId="17" borderId="0" xfId="0" applyFont="1" applyFill="1"/>
    <xf numFmtId="0" fontId="18" fillId="17" borderId="0" xfId="0" applyFont="1" applyFill="1" applyAlignment="1">
      <alignment horizontal="center"/>
    </xf>
    <xf numFmtId="0" fontId="3" fillId="17" borderId="0" xfId="0" applyFont="1" applyFill="1"/>
    <xf numFmtId="0" fontId="19" fillId="17" borderId="0" xfId="0" applyFont="1" applyFill="1"/>
    <xf numFmtId="0" fontId="34" fillId="17" borderId="0" xfId="0" applyFont="1" applyFill="1"/>
    <xf numFmtId="0" fontId="5" fillId="17" borderId="0" xfId="0" applyFont="1" applyFill="1"/>
    <xf numFmtId="10" fontId="0" fillId="0" borderId="0" xfId="0" applyNumberFormat="1"/>
    <xf numFmtId="0" fontId="0" fillId="11" borderId="0" xfId="0" applyFill="1"/>
    <xf numFmtId="0" fontId="0" fillId="14" borderId="0" xfId="0" applyFill="1"/>
    <xf numFmtId="10" fontId="0" fillId="23" borderId="0" xfId="0" applyNumberFormat="1" applyFill="1"/>
    <xf numFmtId="10" fontId="0" fillId="12" borderId="0" xfId="0" applyNumberFormat="1" applyFill="1"/>
    <xf numFmtId="9" fontId="0" fillId="0" borderId="0" xfId="1" applyFont="1"/>
    <xf numFmtId="9" fontId="0" fillId="19" borderId="0" xfId="1" applyFont="1" applyFill="1"/>
    <xf numFmtId="9" fontId="9" fillId="24" borderId="0" xfId="0" applyNumberFormat="1" applyFont="1" applyFill="1" applyAlignment="1">
      <alignment horizontal="right"/>
    </xf>
    <xf numFmtId="9" fontId="0" fillId="0" borderId="0" xfId="0" applyNumberFormat="1"/>
    <xf numFmtId="0" fontId="12" fillId="8" borderId="0" xfId="0" applyFont="1" applyFill="1" applyAlignment="1"/>
    <xf numFmtId="0" fontId="30" fillId="0" borderId="0" xfId="0" applyFont="1"/>
    <xf numFmtId="0" fontId="30" fillId="0" borderId="0" xfId="0" applyFont="1" applyFill="1"/>
    <xf numFmtId="0" fontId="30" fillId="0" borderId="0" xfId="0" applyFont="1" applyFill="1" applyAlignment="1">
      <alignment horizontal="left"/>
    </xf>
    <xf numFmtId="0" fontId="30" fillId="24" borderId="0" xfId="0" applyFont="1" applyFill="1"/>
    <xf numFmtId="0" fontId="38" fillId="0" borderId="0" xfId="0" applyFont="1" applyFill="1" applyBorder="1" applyAlignment="1">
      <alignment wrapText="1"/>
    </xf>
    <xf numFmtId="0" fontId="0" fillId="5" borderId="0" xfId="0" applyFill="1" applyAlignment="1">
      <alignment horizontal="center"/>
    </xf>
    <xf numFmtId="0" fontId="30" fillId="0" borderId="0" xfId="0" applyFont="1" applyAlignment="1">
      <alignment horizontal="right"/>
    </xf>
    <xf numFmtId="0" fontId="30" fillId="24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9" borderId="0" xfId="0" applyFill="1"/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0" fontId="0" fillId="9" borderId="0" xfId="0" applyFont="1" applyFill="1"/>
    <xf numFmtId="0" fontId="18" fillId="9" borderId="0" xfId="0" applyFont="1" applyFill="1"/>
    <xf numFmtId="0" fontId="18" fillId="9" borderId="0" xfId="0" applyFont="1" applyFill="1" applyAlignment="1">
      <alignment horizontal="center"/>
    </xf>
    <xf numFmtId="0" fontId="3" fillId="9" borderId="0" xfId="0" applyFont="1" applyFill="1"/>
    <xf numFmtId="0" fontId="19" fillId="9" borderId="0" xfId="0" applyFont="1" applyFill="1"/>
    <xf numFmtId="0" fontId="8" fillId="9" borderId="0" xfId="0" applyFont="1" applyFill="1" applyAlignment="1">
      <alignment wrapText="1"/>
    </xf>
    <xf numFmtId="0" fontId="8" fillId="17" borderId="0" xfId="0" applyFont="1" applyFill="1" applyAlignment="1">
      <alignment wrapText="1"/>
    </xf>
    <xf numFmtId="0" fontId="19" fillId="17" borderId="0" xfId="0" applyFont="1" applyFill="1" applyAlignment="1">
      <alignment horizontal="center" vertical="center"/>
    </xf>
    <xf numFmtId="2" fontId="19" fillId="17" borderId="0" xfId="0" applyNumberFormat="1" applyFont="1" applyFill="1" applyAlignment="1">
      <alignment horizontal="center" vertical="center"/>
    </xf>
    <xf numFmtId="0" fontId="19" fillId="17" borderId="0" xfId="0" applyFont="1" applyFill="1" applyAlignment="1">
      <alignment horizontal="center" wrapText="1"/>
    </xf>
    <xf numFmtId="2" fontId="8" fillId="17" borderId="0" xfId="0" applyNumberFormat="1" applyFont="1" applyFill="1"/>
    <xf numFmtId="2" fontId="19" fillId="17" borderId="0" xfId="0" applyNumberFormat="1" applyFont="1" applyFill="1"/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wrapText="1"/>
    </xf>
    <xf numFmtId="2" fontId="19" fillId="0" borderId="0" xfId="0" applyNumberFormat="1" applyFont="1" applyFill="1"/>
    <xf numFmtId="2" fontId="8" fillId="0" borderId="0" xfId="0" applyNumberFormat="1" applyFont="1" applyFill="1"/>
    <xf numFmtId="0" fontId="28" fillId="0" borderId="0" xfId="0" applyFont="1" applyAlignment="1">
      <alignment horizontal="center" vertical="center" wrapText="1"/>
    </xf>
    <xf numFmtId="0" fontId="31" fillId="0" borderId="0" xfId="0" applyFont="1" applyFill="1"/>
    <xf numFmtId="0" fontId="3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31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5" fontId="31" fillId="0" borderId="0" xfId="0" applyNumberFormat="1" applyFont="1" applyFill="1" applyAlignment="1">
      <alignment horizontal="center"/>
    </xf>
    <xf numFmtId="2" fontId="30" fillId="22" borderId="0" xfId="0" applyNumberFormat="1" applyFont="1" applyFill="1" applyAlignment="1">
      <alignment horizontal="center" vertical="center"/>
    </xf>
    <xf numFmtId="0" fontId="30" fillId="22" borderId="0" xfId="0" applyFont="1" applyFill="1" applyAlignment="1">
      <alignment horizontal="center" vertical="center"/>
    </xf>
    <xf numFmtId="10" fontId="30" fillId="22" borderId="0" xfId="0" applyNumberFormat="1" applyFont="1" applyFill="1" applyAlignment="1">
      <alignment horizontal="center" vertical="center"/>
    </xf>
    <xf numFmtId="2" fontId="30" fillId="22" borderId="0" xfId="1" applyNumberFormat="1" applyFont="1" applyFill="1" applyAlignment="1">
      <alignment horizontal="center" vertical="center"/>
    </xf>
    <xf numFmtId="2" fontId="30" fillId="22" borderId="0" xfId="0" applyNumberFormat="1" applyFont="1" applyFill="1" applyAlignment="1">
      <alignment horizontal="center"/>
    </xf>
    <xf numFmtId="1" fontId="30" fillId="22" borderId="0" xfId="0" applyNumberFormat="1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167" fontId="30" fillId="22" borderId="0" xfId="0" applyNumberFormat="1" applyFont="1" applyFill="1" applyAlignment="1">
      <alignment horizontal="center" wrapText="1"/>
    </xf>
    <xf numFmtId="165" fontId="30" fillId="22" borderId="0" xfId="0" applyNumberFormat="1" applyFont="1" applyFill="1" applyAlignment="1">
      <alignment horizontal="center"/>
    </xf>
    <xf numFmtId="9" fontId="30" fillId="22" borderId="0" xfId="0" applyNumberFormat="1" applyFont="1" applyFill="1" applyAlignment="1">
      <alignment horizontal="center" wrapText="1"/>
    </xf>
    <xf numFmtId="9" fontId="0" fillId="22" borderId="0" xfId="1" applyFont="1" applyFill="1"/>
    <xf numFmtId="0" fontId="3" fillId="9" borderId="0" xfId="0" applyFont="1" applyFill="1" applyAlignment="1"/>
    <xf numFmtId="0" fontId="5" fillId="9" borderId="0" xfId="0" applyFont="1" applyFill="1"/>
    <xf numFmtId="0" fontId="29" fillId="9" borderId="0" xfId="0" applyFont="1" applyFill="1" applyAlignment="1">
      <alignment horizontal="center" wrapText="1"/>
    </xf>
    <xf numFmtId="0" fontId="5" fillId="9" borderId="0" xfId="0" applyFont="1" applyFill="1" applyAlignment="1">
      <alignment wrapText="1"/>
    </xf>
    <xf numFmtId="0" fontId="34" fillId="9" borderId="0" xfId="0" applyFont="1" applyFill="1"/>
    <xf numFmtId="165" fontId="30" fillId="22" borderId="0" xfId="0" applyNumberFormat="1" applyFont="1" applyFill="1" applyAlignment="1">
      <alignment horizontal="center" vertical="center"/>
    </xf>
    <xf numFmtId="1" fontId="30" fillId="22" borderId="0" xfId="0" applyNumberFormat="1" applyFont="1" applyFill="1" applyAlignment="1">
      <alignment horizontal="center" vertical="center"/>
    </xf>
    <xf numFmtId="9" fontId="30" fillId="22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0" fontId="39" fillId="8" borderId="0" xfId="0" applyFont="1" applyFill="1"/>
    <xf numFmtId="9" fontId="42" fillId="19" borderId="0" xfId="1" applyFont="1" applyFill="1" applyBorder="1"/>
    <xf numFmtId="0" fontId="42" fillId="19" borderId="0" xfId="1" applyNumberFormat="1" applyFont="1" applyFill="1" applyBorder="1"/>
    <xf numFmtId="2" fontId="0" fillId="25" borderId="0" xfId="1" applyNumberFormat="1" applyFont="1" applyFill="1"/>
    <xf numFmtId="0" fontId="0" fillId="25" borderId="0" xfId="0" applyFill="1"/>
    <xf numFmtId="168" fontId="44" fillId="0" borderId="0" xfId="0" applyNumberFormat="1" applyFont="1" applyAlignment="1">
      <alignment horizontal="center"/>
    </xf>
    <xf numFmtId="169" fontId="44" fillId="0" borderId="0" xfId="0" applyNumberFormat="1" applyFont="1" applyAlignment="1">
      <alignment horizontal="center"/>
    </xf>
    <xf numFmtId="11" fontId="44" fillId="0" borderId="0" xfId="0" applyNumberFormat="1" applyFont="1" applyAlignment="1">
      <alignment horizontal="center"/>
    </xf>
    <xf numFmtId="170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12" fillId="8" borderId="0" xfId="0" applyFont="1" applyFill="1" applyAlignment="1">
      <alignment wrapText="1"/>
    </xf>
    <xf numFmtId="0" fontId="42" fillId="10" borderId="0" xfId="1" applyNumberFormat="1" applyFont="1" applyFill="1" applyBorder="1"/>
    <xf numFmtId="0" fontId="45" fillId="0" borderId="0" xfId="0" applyFont="1" applyAlignment="1">
      <alignment vertical="center"/>
    </xf>
    <xf numFmtId="0" fontId="0" fillId="10" borderId="0" xfId="0" applyFill="1" applyAlignment="1">
      <alignment horizontal="left"/>
    </xf>
    <xf numFmtId="0" fontId="12" fillId="8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6" borderId="0" xfId="0" applyFill="1"/>
    <xf numFmtId="0" fontId="0" fillId="2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4" fillId="22" borderId="0" xfId="0" applyFont="1" applyFill="1" applyAlignment="1">
      <alignment vertical="center"/>
    </xf>
    <xf numFmtId="0" fontId="0" fillId="17" borderId="0" xfId="0" applyFill="1" applyBorder="1"/>
    <xf numFmtId="0" fontId="0" fillId="17" borderId="0" xfId="0" applyFill="1" applyBorder="1" applyAlignment="1">
      <alignment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168" fontId="0" fillId="3" borderId="2" xfId="0" applyNumberFormat="1" applyFill="1" applyBorder="1" applyProtection="1">
      <protection locked="0"/>
    </xf>
    <xf numFmtId="169" fontId="0" fillId="3" borderId="3" xfId="0" applyNumberFormat="1" applyFill="1" applyBorder="1" applyProtection="1">
      <protection locked="0"/>
    </xf>
    <xf numFmtId="11" fontId="0" fillId="3" borderId="3" xfId="0" applyNumberFormat="1" applyFill="1" applyBorder="1" applyProtection="1">
      <protection locked="0"/>
    </xf>
    <xf numFmtId="170" fontId="0" fillId="3" borderId="3" xfId="0" applyNumberFormat="1" applyFill="1" applyBorder="1" applyProtection="1">
      <protection locked="0"/>
    </xf>
    <xf numFmtId="9" fontId="0" fillId="3" borderId="4" xfId="1" applyFont="1" applyFill="1" applyBorder="1" applyProtection="1">
      <protection locked="0"/>
    </xf>
    <xf numFmtId="2" fontId="0" fillId="3" borderId="0" xfId="0" applyNumberFormat="1" applyFill="1" applyProtection="1">
      <protection locked="0"/>
    </xf>
    <xf numFmtId="0" fontId="23" fillId="8" borderId="0" xfId="0" applyFont="1" applyFill="1" applyAlignment="1">
      <alignment horizontal="left"/>
    </xf>
    <xf numFmtId="0" fontId="40" fillId="18" borderId="0" xfId="0" applyFont="1" applyFill="1" applyAlignment="1">
      <alignment vertical="top" wrapText="1"/>
    </xf>
    <xf numFmtId="168" fontId="43" fillId="18" borderId="2" xfId="0" applyNumberFormat="1" applyFont="1" applyFill="1" applyBorder="1" applyAlignment="1">
      <alignment horizontal="center" vertical="center" textRotation="45" wrapText="1"/>
    </xf>
    <xf numFmtId="169" fontId="43" fillId="18" borderId="3" xfId="0" applyNumberFormat="1" applyFont="1" applyFill="1" applyBorder="1" applyAlignment="1">
      <alignment horizontal="center" vertical="center" textRotation="45" wrapText="1"/>
    </xf>
    <xf numFmtId="11" fontId="43" fillId="18" borderId="3" xfId="0" applyNumberFormat="1" applyFont="1" applyFill="1" applyBorder="1" applyAlignment="1">
      <alignment horizontal="center" vertical="center" textRotation="45" wrapText="1"/>
    </xf>
    <xf numFmtId="170" fontId="43" fillId="18" borderId="3" xfId="0" applyNumberFormat="1" applyFont="1" applyFill="1" applyBorder="1" applyAlignment="1">
      <alignment horizontal="center" vertical="center" textRotation="45" wrapText="1"/>
    </xf>
    <xf numFmtId="165" fontId="43" fillId="18" borderId="4" xfId="0" applyNumberFormat="1" applyFont="1" applyFill="1" applyBorder="1" applyAlignment="1">
      <alignment horizontal="center" vertical="center" textRotation="45" wrapText="1"/>
    </xf>
    <xf numFmtId="0" fontId="41" fillId="18" borderId="0" xfId="0" applyFont="1" applyFill="1"/>
    <xf numFmtId="168" fontId="44" fillId="18" borderId="2" xfId="0" applyNumberFormat="1" applyFont="1" applyFill="1" applyBorder="1" applyAlignment="1">
      <alignment horizontal="center"/>
    </xf>
    <xf numFmtId="169" fontId="44" fillId="18" borderId="3" xfId="0" applyNumberFormat="1" applyFont="1" applyFill="1" applyBorder="1" applyAlignment="1">
      <alignment horizontal="center"/>
    </xf>
    <xf numFmtId="11" fontId="44" fillId="18" borderId="3" xfId="0" applyNumberFormat="1" applyFont="1" applyFill="1" applyBorder="1" applyAlignment="1">
      <alignment horizontal="center"/>
    </xf>
    <xf numFmtId="170" fontId="44" fillId="18" borderId="3" xfId="0" applyNumberFormat="1" applyFont="1" applyFill="1" applyBorder="1" applyAlignment="1">
      <alignment horizontal="center"/>
    </xf>
    <xf numFmtId="0" fontId="44" fillId="18" borderId="4" xfId="0" applyFont="1" applyFill="1" applyBorder="1" applyAlignment="1">
      <alignment horizontal="center"/>
    </xf>
    <xf numFmtId="168" fontId="44" fillId="18" borderId="0" xfId="0" applyNumberFormat="1" applyFont="1" applyFill="1" applyAlignment="1">
      <alignment horizontal="center"/>
    </xf>
    <xf numFmtId="169" fontId="44" fillId="18" borderId="0" xfId="0" applyNumberFormat="1" applyFont="1" applyFill="1" applyAlignment="1">
      <alignment horizontal="center"/>
    </xf>
    <xf numFmtId="11" fontId="44" fillId="18" borderId="0" xfId="0" applyNumberFormat="1" applyFont="1" applyFill="1" applyAlignment="1">
      <alignment horizontal="center"/>
    </xf>
    <xf numFmtId="170" fontId="44" fillId="18" borderId="0" xfId="0" applyNumberFormat="1" applyFont="1" applyFill="1" applyAlignment="1">
      <alignment horizontal="center"/>
    </xf>
    <xf numFmtId="0" fontId="44" fillId="18" borderId="0" xfId="0" applyFont="1" applyFill="1" applyAlignment="1">
      <alignment horizontal="center"/>
    </xf>
    <xf numFmtId="0" fontId="41" fillId="18" borderId="0" xfId="0" applyFont="1" applyFill="1" applyAlignment="1">
      <alignment horizontal="center" wrapText="1"/>
    </xf>
    <xf numFmtId="0" fontId="41" fillId="18" borderId="0" xfId="0" applyFont="1" applyFill="1" applyBorder="1" applyAlignment="1">
      <alignment horizontal="center" wrapText="1"/>
    </xf>
    <xf numFmtId="0" fontId="32" fillId="18" borderId="0" xfId="0" applyFont="1" applyFill="1"/>
    <xf numFmtId="2" fontId="0" fillId="18" borderId="0" xfId="0" applyNumberFormat="1" applyFill="1"/>
    <xf numFmtId="0" fontId="3" fillId="18" borderId="0" xfId="0" applyFont="1" applyFill="1"/>
    <xf numFmtId="2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46" fillId="8" borderId="0" xfId="0" applyFont="1" applyFill="1" applyAlignment="1"/>
    <xf numFmtId="0" fontId="0" fillId="19" borderId="0" xfId="1" applyNumberFormat="1" applyFont="1" applyFill="1"/>
    <xf numFmtId="0" fontId="0" fillId="3" borderId="0" xfId="0" applyFill="1" applyAlignment="1">
      <alignment horizontal="center"/>
    </xf>
    <xf numFmtId="0" fontId="18" fillId="0" borderId="0" xfId="0" applyFont="1" applyAlignment="1">
      <alignment horizontal="center" wrapText="1"/>
    </xf>
    <xf numFmtId="0" fontId="2" fillId="0" borderId="0" xfId="0" applyFont="1"/>
    <xf numFmtId="0" fontId="18" fillId="18" borderId="0" xfId="0" applyFont="1" applyFill="1"/>
    <xf numFmtId="1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7" borderId="0" xfId="0" applyFont="1" applyFill="1"/>
    <xf numFmtId="0" fontId="2" fillId="0" borderId="0" xfId="0" applyFont="1" applyFill="1"/>
    <xf numFmtId="2" fontId="2" fillId="22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2" fontId="2" fillId="6" borderId="0" xfId="1" applyNumberFormat="1" applyFont="1" applyFill="1" applyAlignment="1">
      <alignment horizontal="center" vertical="center"/>
    </xf>
    <xf numFmtId="1" fontId="2" fillId="22" borderId="0" xfId="0" applyNumberFormat="1" applyFont="1" applyFill="1" applyAlignment="1">
      <alignment horizontal="center"/>
    </xf>
    <xf numFmtId="9" fontId="2" fillId="22" borderId="0" xfId="0" applyNumberFormat="1" applyFont="1" applyFill="1" applyAlignment="1">
      <alignment horizontal="center" wrapText="1"/>
    </xf>
    <xf numFmtId="165" fontId="2" fillId="2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2" fillId="22" borderId="0" xfId="0" applyNumberFormat="1" applyFont="1" applyFill="1" applyAlignment="1">
      <alignment horizontal="center" vertical="center"/>
    </xf>
    <xf numFmtId="2" fontId="2" fillId="22" borderId="0" xfId="1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 wrapText="1"/>
    </xf>
    <xf numFmtId="0" fontId="2" fillId="19" borderId="0" xfId="0" applyFont="1" applyFill="1"/>
    <xf numFmtId="0" fontId="2" fillId="19" borderId="0" xfId="1" applyNumberFormat="1" applyFont="1" applyFill="1"/>
    <xf numFmtId="1" fontId="30" fillId="22" borderId="0" xfId="0" applyNumberFormat="1" applyFont="1" applyFill="1" applyAlignment="1">
      <alignment horizontal="center" vertical="center"/>
    </xf>
    <xf numFmtId="2" fontId="26" fillId="22" borderId="0" xfId="0" applyNumberFormat="1" applyFont="1" applyFill="1" applyAlignment="1" applyProtection="1">
      <alignment horizontal="center" vertical="center"/>
      <protection hidden="1"/>
    </xf>
    <xf numFmtId="0" fontId="26" fillId="22" borderId="0" xfId="0" applyFont="1" applyFill="1" applyAlignment="1" applyProtection="1">
      <alignment horizontal="center" vertical="center"/>
      <protection hidden="1"/>
    </xf>
    <xf numFmtId="0" fontId="50" fillId="22" borderId="0" xfId="0" applyFont="1" applyFill="1" applyAlignment="1" applyProtection="1">
      <alignment horizontal="center"/>
      <protection hidden="1"/>
    </xf>
    <xf numFmtId="165" fontId="2" fillId="3" borderId="0" xfId="0" applyNumberFormat="1" applyFont="1" applyFill="1" applyAlignment="1" applyProtection="1">
      <alignment horizontal="center"/>
      <protection hidden="1"/>
    </xf>
    <xf numFmtId="0" fontId="32" fillId="3" borderId="0" xfId="0" applyFont="1" applyFill="1" applyProtection="1">
      <protection hidden="1"/>
    </xf>
    <xf numFmtId="0" fontId="0" fillId="27" borderId="0" xfId="0" applyFill="1" applyAlignment="1" applyProtection="1">
      <alignment horizontal="right"/>
      <protection hidden="1"/>
    </xf>
    <xf numFmtId="0" fontId="26" fillId="18" borderId="0" xfId="2" applyFont="1" applyFill="1" applyAlignment="1" applyProtection="1">
      <alignment vertical="top" wrapText="1"/>
      <protection hidden="1"/>
    </xf>
    <xf numFmtId="0" fontId="52" fillId="18" borderId="0" xfId="2" applyFont="1" applyFill="1" applyAlignment="1" applyProtection="1">
      <alignment vertical="top" wrapText="1"/>
      <protection hidden="1"/>
    </xf>
    <xf numFmtId="0" fontId="26" fillId="0" borderId="0" xfId="2" applyFont="1" applyFill="1" applyAlignment="1" applyProtection="1">
      <alignment vertical="top" wrapText="1"/>
      <protection hidden="1"/>
    </xf>
    <xf numFmtId="0" fontId="53" fillId="0" borderId="0" xfId="2" applyFont="1" applyAlignment="1" applyProtection="1">
      <alignment horizontal="right" vertical="center"/>
      <protection hidden="1"/>
    </xf>
    <xf numFmtId="0" fontId="18" fillId="0" borderId="0" xfId="2" applyFont="1" applyFill="1" applyAlignment="1" applyProtection="1">
      <alignment horizontal="left" vertical="center"/>
      <protection hidden="1"/>
    </xf>
    <xf numFmtId="0" fontId="1" fillId="0" borderId="0" xfId="2" applyProtection="1">
      <protection hidden="1"/>
    </xf>
    <xf numFmtId="0" fontId="18" fillId="0" borderId="0" xfId="2" applyFont="1" applyFill="1" applyBorder="1" applyAlignment="1" applyProtection="1">
      <alignment horizontal="left" vertical="center"/>
      <protection hidden="1"/>
    </xf>
    <xf numFmtId="0" fontId="54" fillId="0" borderId="0" xfId="2" applyFont="1" applyFill="1" applyBorder="1" applyAlignment="1" applyProtection="1">
      <alignment horizontal="left"/>
      <protection hidden="1"/>
    </xf>
    <xf numFmtId="0" fontId="53" fillId="18" borderId="0" xfId="2" applyFont="1" applyFill="1" applyAlignment="1" applyProtection="1">
      <alignment horizontal="right" vertical="center"/>
      <protection hidden="1"/>
    </xf>
    <xf numFmtId="0" fontId="55" fillId="18" borderId="5" xfId="2" applyFont="1" applyFill="1" applyBorder="1" applyAlignment="1" applyProtection="1">
      <alignment vertical="center"/>
      <protection hidden="1"/>
    </xf>
    <xf numFmtId="0" fontId="55" fillId="18" borderId="6" xfId="2" applyFont="1" applyFill="1" applyBorder="1" applyAlignment="1" applyProtection="1">
      <alignment vertical="center"/>
      <protection hidden="1"/>
    </xf>
    <xf numFmtId="0" fontId="56" fillId="0" borderId="0" xfId="2" applyFont="1" applyFill="1" applyBorder="1" applyAlignment="1" applyProtection="1">
      <alignment horizontal="left" vertical="center"/>
      <protection hidden="1"/>
    </xf>
    <xf numFmtId="0" fontId="1" fillId="0" borderId="0" xfId="2" applyFill="1" applyProtection="1">
      <protection hidden="1"/>
    </xf>
    <xf numFmtId="0" fontId="55" fillId="0" borderId="8" xfId="2" applyFont="1" applyFill="1" applyBorder="1" applyAlignment="1" applyProtection="1">
      <alignment vertical="center"/>
      <protection hidden="1"/>
    </xf>
    <xf numFmtId="0" fontId="55" fillId="0" borderId="9" xfId="2" applyFont="1" applyFill="1" applyBorder="1" applyAlignment="1" applyProtection="1">
      <alignment vertical="center"/>
      <protection hidden="1"/>
    </xf>
    <xf numFmtId="0" fontId="56" fillId="0" borderId="9" xfId="2" applyNumberFormat="1" applyFont="1" applyFill="1" applyBorder="1" applyAlignment="1" applyProtection="1">
      <alignment vertical="center"/>
      <protection hidden="1"/>
    </xf>
    <xf numFmtId="0" fontId="57" fillId="0" borderId="9" xfId="2" applyFont="1" applyFill="1" applyBorder="1" applyAlignment="1" applyProtection="1">
      <alignment vertical="center"/>
      <protection hidden="1"/>
    </xf>
    <xf numFmtId="0" fontId="56" fillId="0" borderId="9" xfId="2" applyFont="1" applyFill="1" applyBorder="1" applyAlignment="1" applyProtection="1">
      <alignment vertical="center"/>
      <protection hidden="1"/>
    </xf>
    <xf numFmtId="0" fontId="55" fillId="0" borderId="11" xfId="2" applyFont="1" applyFill="1" applyBorder="1" applyAlignment="1" applyProtection="1">
      <alignment vertical="center"/>
      <protection hidden="1"/>
    </xf>
    <xf numFmtId="0" fontId="55" fillId="0" borderId="12" xfId="2" applyFont="1" applyFill="1" applyBorder="1" applyAlignment="1" applyProtection="1">
      <alignment vertical="center"/>
      <protection hidden="1"/>
    </xf>
    <xf numFmtId="0" fontId="56" fillId="0" borderId="12" xfId="2" applyFont="1" applyFill="1" applyBorder="1" applyAlignment="1" applyProtection="1">
      <alignment vertical="center"/>
      <protection hidden="1"/>
    </xf>
    <xf numFmtId="0" fontId="60" fillId="0" borderId="0" xfId="2" applyNumberFormat="1" applyFont="1" applyFill="1" applyBorder="1" applyAlignment="1" applyProtection="1">
      <alignment horizontal="center" vertical="center"/>
      <protection hidden="1"/>
    </xf>
    <xf numFmtId="0" fontId="60" fillId="0" borderId="0" xfId="2" applyFont="1" applyFill="1" applyBorder="1" applyAlignment="1" applyProtection="1">
      <alignment horizontal="center" vertical="center"/>
      <protection hidden="1"/>
    </xf>
    <xf numFmtId="0" fontId="59" fillId="0" borderId="0" xfId="3" applyFont="1" applyFill="1" applyBorder="1" applyAlignment="1" applyProtection="1">
      <alignment horizontal="center" vertical="center"/>
      <protection hidden="1"/>
    </xf>
    <xf numFmtId="0" fontId="60" fillId="0" borderId="0" xfId="3" applyFont="1" applyFill="1" applyBorder="1" applyAlignment="1" applyProtection="1">
      <alignment horizontal="left" vertical="center"/>
      <protection hidden="1"/>
    </xf>
    <xf numFmtId="0" fontId="58" fillId="0" borderId="0" xfId="3" applyAlignment="1" applyProtection="1">
      <protection hidden="1"/>
    </xf>
    <xf numFmtId="0" fontId="53" fillId="0" borderId="0" xfId="2" applyFont="1" applyFill="1" applyBorder="1" applyAlignment="1" applyProtection="1">
      <alignment horizontal="center" vertical="center"/>
      <protection hidden="1"/>
    </xf>
    <xf numFmtId="0" fontId="55" fillId="0" borderId="0" xfId="2" applyFont="1" applyFill="1" applyBorder="1" applyAlignment="1" applyProtection="1">
      <alignment horizontal="left" vertical="center"/>
      <protection hidden="1"/>
    </xf>
    <xf numFmtId="0" fontId="58" fillId="0" borderId="0" xfId="3" applyProtection="1">
      <protection hidden="1"/>
    </xf>
    <xf numFmtId="0" fontId="58" fillId="0" borderId="0" xfId="3" applyFont="1" applyProtection="1">
      <protection hidden="1"/>
    </xf>
    <xf numFmtId="0" fontId="58" fillId="0" borderId="0" xfId="3" applyFill="1" applyProtection="1">
      <protection hidden="1"/>
    </xf>
    <xf numFmtId="0" fontId="51" fillId="18" borderId="0" xfId="2" applyFont="1" applyFill="1" applyBorder="1" applyAlignment="1" applyProtection="1">
      <alignment horizontal="center" vertical="center"/>
      <protection hidden="1"/>
    </xf>
    <xf numFmtId="0" fontId="61" fillId="18" borderId="0" xfId="2" applyFont="1" applyFill="1" applyBorder="1" applyAlignment="1" applyProtection="1">
      <alignment horizontal="left" vertical="center"/>
      <protection hidden="1"/>
    </xf>
    <xf numFmtId="0" fontId="51" fillId="18" borderId="0" xfId="2" applyFont="1" applyFill="1" applyBorder="1" applyAlignment="1" applyProtection="1">
      <alignment vertical="center"/>
      <protection hidden="1"/>
    </xf>
    <xf numFmtId="14" fontId="61" fillId="18" borderId="0" xfId="2" applyNumberFormat="1" applyFont="1" applyFill="1" applyBorder="1" applyAlignment="1" applyProtection="1">
      <alignment horizontal="left" vertical="center"/>
      <protection hidden="1"/>
    </xf>
    <xf numFmtId="0" fontId="51" fillId="18" borderId="5" xfId="2" applyFont="1" applyFill="1" applyBorder="1" applyAlignment="1" applyProtection="1">
      <alignment vertical="center"/>
      <protection hidden="1"/>
    </xf>
    <xf numFmtId="0" fontId="61" fillId="18" borderId="6" xfId="2" applyFont="1" applyFill="1" applyBorder="1" applyAlignment="1" applyProtection="1">
      <alignment horizontal="left" vertical="center"/>
      <protection hidden="1"/>
    </xf>
    <xf numFmtId="0" fontId="51" fillId="18" borderId="6" xfId="2" applyFont="1" applyFill="1" applyBorder="1" applyAlignment="1" applyProtection="1">
      <alignment vertical="center"/>
      <protection hidden="1"/>
    </xf>
    <xf numFmtId="0" fontId="62" fillId="0" borderId="0" xfId="2" applyFont="1" applyFill="1" applyBorder="1" applyAlignment="1" applyProtection="1">
      <alignment horizontal="left"/>
      <protection hidden="1"/>
    </xf>
    <xf numFmtId="0" fontId="53" fillId="0" borderId="0" xfId="2" applyFont="1" applyFill="1" applyBorder="1" applyAlignment="1" applyProtection="1">
      <alignment horizontal="center" vertical="center" wrapText="1"/>
      <protection hidden="1"/>
    </xf>
    <xf numFmtId="0" fontId="53" fillId="18" borderId="0" xfId="2" applyFont="1" applyFill="1" applyBorder="1" applyAlignment="1" applyProtection="1">
      <alignment horizontal="center" vertical="center" wrapText="1"/>
      <protection hidden="1"/>
    </xf>
    <xf numFmtId="0" fontId="1" fillId="0" borderId="8" xfId="2" applyBorder="1" applyProtection="1">
      <protection hidden="1"/>
    </xf>
    <xf numFmtId="0" fontId="1" fillId="0" borderId="9" xfId="2" applyBorder="1" applyProtection="1">
      <protection hidden="1"/>
    </xf>
    <xf numFmtId="0" fontId="1" fillId="0" borderId="10" xfId="2" applyBorder="1" applyProtection="1">
      <protection hidden="1"/>
    </xf>
    <xf numFmtId="0" fontId="63" fillId="18" borderId="4" xfId="2" applyFont="1" applyFill="1" applyBorder="1" applyAlignment="1" applyProtection="1">
      <alignment vertical="center"/>
      <protection hidden="1"/>
    </xf>
    <xf numFmtId="0" fontId="1" fillId="0" borderId="0" xfId="2" applyBorder="1" applyProtection="1">
      <protection hidden="1"/>
    </xf>
    <xf numFmtId="0" fontId="1" fillId="0" borderId="2" xfId="2" applyBorder="1" applyProtection="1">
      <protection hidden="1"/>
    </xf>
    <xf numFmtId="0" fontId="1" fillId="0" borderId="4" xfId="2" applyFont="1" applyBorder="1" applyProtection="1">
      <protection hidden="1"/>
    </xf>
    <xf numFmtId="0" fontId="63" fillId="18" borderId="17" xfId="2" applyFont="1" applyFill="1" applyBorder="1" applyAlignment="1" applyProtection="1">
      <alignment vertical="center"/>
      <protection hidden="1"/>
    </xf>
    <xf numFmtId="0" fontId="1" fillId="0" borderId="18" xfId="2" applyBorder="1" applyProtection="1">
      <protection hidden="1"/>
    </xf>
    <xf numFmtId="0" fontId="1" fillId="0" borderId="19" xfId="2" applyBorder="1" applyProtection="1">
      <protection hidden="1"/>
    </xf>
    <xf numFmtId="0" fontId="63" fillId="18" borderId="9" xfId="2" applyFont="1" applyFill="1" applyBorder="1" applyAlignment="1" applyProtection="1">
      <alignment vertical="center"/>
      <protection hidden="1"/>
    </xf>
    <xf numFmtId="0" fontId="63" fillId="18" borderId="18" xfId="2" applyFont="1" applyFill="1" applyBorder="1" applyAlignment="1" applyProtection="1">
      <alignment vertical="center"/>
      <protection hidden="1"/>
    </xf>
    <xf numFmtId="0" fontId="63" fillId="18" borderId="8" xfId="2" applyFont="1" applyFill="1" applyBorder="1" applyAlignment="1" applyProtection="1">
      <alignment vertical="center"/>
      <protection hidden="1"/>
    </xf>
    <xf numFmtId="0" fontId="63" fillId="18" borderId="0" xfId="2" applyFont="1" applyFill="1" applyBorder="1" applyAlignment="1" applyProtection="1">
      <alignment vertical="center"/>
      <protection hidden="1"/>
    </xf>
    <xf numFmtId="0" fontId="1" fillId="0" borderId="4" xfId="2" applyBorder="1" applyProtection="1">
      <protection hidden="1"/>
    </xf>
    <xf numFmtId="0" fontId="1" fillId="0" borderId="17" xfId="2" applyBorder="1" applyProtection="1">
      <protection hidden="1"/>
    </xf>
    <xf numFmtId="0" fontId="1" fillId="0" borderId="20" xfId="2" applyBorder="1" applyProtection="1">
      <protection hidden="1"/>
    </xf>
    <xf numFmtId="0" fontId="1" fillId="0" borderId="3" xfId="2" applyBorder="1" applyProtection="1">
      <protection hidden="1"/>
    </xf>
    <xf numFmtId="0" fontId="1" fillId="0" borderId="21" xfId="2" applyBorder="1" applyProtection="1">
      <protection hidden="1"/>
    </xf>
    <xf numFmtId="0" fontId="55" fillId="0" borderId="8" xfId="2" applyFont="1" applyBorder="1" applyProtection="1">
      <protection hidden="1"/>
    </xf>
    <xf numFmtId="0" fontId="55" fillId="0" borderId="4" xfId="2" applyFont="1" applyFill="1" applyBorder="1" applyProtection="1">
      <protection hidden="1"/>
    </xf>
    <xf numFmtId="0" fontId="55" fillId="0" borderId="17" xfId="2" applyFont="1" applyFill="1" applyBorder="1" applyProtection="1">
      <protection hidden="1"/>
    </xf>
    <xf numFmtId="0" fontId="1" fillId="0" borderId="3" xfId="2" applyFill="1" applyBorder="1" applyProtection="1">
      <protection hidden="1"/>
    </xf>
    <xf numFmtId="0" fontId="1" fillId="0" borderId="21" xfId="2" applyFill="1" applyBorder="1" applyProtection="1">
      <protection hidden="1"/>
    </xf>
    <xf numFmtId="0" fontId="55" fillId="0" borderId="8" xfId="2" applyFont="1" applyFill="1" applyBorder="1" applyProtection="1">
      <protection hidden="1"/>
    </xf>
    <xf numFmtId="0" fontId="60" fillId="18" borderId="0" xfId="2" applyFont="1" applyFill="1" applyBorder="1" applyAlignment="1" applyProtection="1">
      <alignment vertical="center"/>
      <protection hidden="1"/>
    </xf>
    <xf numFmtId="0" fontId="60" fillId="18" borderId="20" xfId="2" applyFont="1" applyFill="1" applyBorder="1" applyAlignment="1" applyProtection="1">
      <alignment vertical="center"/>
      <protection hidden="1"/>
    </xf>
    <xf numFmtId="0" fontId="60" fillId="18" borderId="3" xfId="2" applyFont="1" applyFill="1" applyBorder="1" applyAlignment="1" applyProtection="1">
      <alignment horizontal="left" vertical="center"/>
      <protection hidden="1"/>
    </xf>
    <xf numFmtId="0" fontId="60" fillId="18" borderId="21" xfId="2" applyFont="1" applyFill="1" applyBorder="1" applyAlignment="1" applyProtection="1">
      <alignment horizontal="left" vertical="center"/>
      <protection hidden="1"/>
    </xf>
    <xf numFmtId="0" fontId="60" fillId="18" borderId="0" xfId="2" applyFont="1" applyFill="1" applyBorder="1" applyAlignment="1" applyProtection="1">
      <alignment horizontal="left" vertical="center"/>
      <protection hidden="1"/>
    </xf>
    <xf numFmtId="0" fontId="60" fillId="18" borderId="20" xfId="2" applyFont="1" applyFill="1" applyBorder="1" applyAlignment="1" applyProtection="1">
      <alignment horizontal="left" vertical="center"/>
      <protection hidden="1"/>
    </xf>
    <xf numFmtId="0" fontId="53" fillId="0" borderId="0" xfId="2" applyFont="1" applyFill="1" applyBorder="1" applyAlignment="1" applyProtection="1">
      <alignment horizontal="right" vertical="center"/>
      <protection hidden="1"/>
    </xf>
    <xf numFmtId="0" fontId="1" fillId="0" borderId="0" xfId="2" applyFill="1" applyBorder="1" applyProtection="1">
      <protection hidden="1"/>
    </xf>
    <xf numFmtId="0" fontId="60" fillId="18" borderId="8" xfId="2" applyFont="1" applyFill="1" applyBorder="1" applyAlignment="1" applyProtection="1">
      <alignment vertical="center"/>
      <protection hidden="1"/>
    </xf>
    <xf numFmtId="0" fontId="55" fillId="18" borderId="14" xfId="2" applyFont="1" applyFill="1" applyBorder="1" applyAlignment="1" applyProtection="1">
      <alignment horizontal="left" vertical="center"/>
      <protection hidden="1"/>
    </xf>
    <xf numFmtId="0" fontId="56" fillId="0" borderId="0" xfId="2" applyFont="1" applyFill="1" applyBorder="1" applyAlignment="1" applyProtection="1">
      <alignment horizontal="center" vertical="center"/>
      <protection hidden="1"/>
    </xf>
    <xf numFmtId="0" fontId="55" fillId="18" borderId="11" xfId="2" applyFont="1" applyFill="1" applyBorder="1" applyAlignment="1" applyProtection="1">
      <alignment horizontal="left" vertical="center"/>
      <protection hidden="1"/>
    </xf>
    <xf numFmtId="0" fontId="56" fillId="0" borderId="0" xfId="2" applyFont="1" applyFill="1" applyBorder="1" applyAlignment="1" applyProtection="1">
      <alignment vertical="center"/>
      <protection hidden="1"/>
    </xf>
    <xf numFmtId="0" fontId="51" fillId="0" borderId="0" xfId="2" applyFont="1" applyFill="1" applyBorder="1" applyAlignment="1" applyProtection="1">
      <alignment horizontal="left" vertical="center" wrapText="1"/>
      <protection hidden="1"/>
    </xf>
    <xf numFmtId="0" fontId="53" fillId="0" borderId="0" xfId="2" applyFont="1" applyAlignment="1" applyProtection="1">
      <alignment vertical="center"/>
      <protection hidden="1"/>
    </xf>
    <xf numFmtId="0" fontId="55" fillId="0" borderId="5" xfId="2" applyFont="1" applyFill="1" applyBorder="1" applyAlignment="1" applyProtection="1">
      <alignment vertical="center"/>
      <protection hidden="1"/>
    </xf>
    <xf numFmtId="0" fontId="55" fillId="0" borderId="6" xfId="2" applyFont="1" applyFill="1" applyBorder="1" applyAlignment="1" applyProtection="1">
      <alignment vertical="center"/>
      <protection hidden="1"/>
    </xf>
    <xf numFmtId="0" fontId="57" fillId="0" borderId="6" xfId="2" applyFont="1" applyFill="1" applyBorder="1" applyAlignment="1" applyProtection="1">
      <alignment vertical="center"/>
      <protection hidden="1"/>
    </xf>
    <xf numFmtId="0" fontId="56" fillId="0" borderId="6" xfId="2" applyFont="1" applyFill="1" applyBorder="1" applyAlignment="1" applyProtection="1">
      <alignment vertical="center"/>
      <protection hidden="1"/>
    </xf>
    <xf numFmtId="0" fontId="53" fillId="18" borderId="0" xfId="2" applyFont="1" applyFill="1" applyBorder="1" applyAlignment="1" applyProtection="1">
      <alignment horizontal="right" vertical="center"/>
      <protection hidden="1"/>
    </xf>
    <xf numFmtId="0" fontId="53" fillId="0" borderId="0" xfId="2" applyFont="1" applyBorder="1" applyAlignment="1" applyProtection="1">
      <alignment horizontal="right" vertical="center"/>
      <protection hidden="1"/>
    </xf>
    <xf numFmtId="0" fontId="53" fillId="0" borderId="0" xfId="2" applyFont="1" applyBorder="1" applyAlignment="1" applyProtection="1">
      <alignment vertical="center"/>
      <protection hidden="1"/>
    </xf>
    <xf numFmtId="0" fontId="56" fillId="0" borderId="6" xfId="2" applyNumberFormat="1" applyFont="1" applyFill="1" applyBorder="1" applyAlignment="1" applyProtection="1">
      <alignment vertical="center"/>
      <protection hidden="1"/>
    </xf>
    <xf numFmtId="0" fontId="55" fillId="0" borderId="7" xfId="2" applyFont="1" applyFill="1" applyBorder="1" applyAlignment="1" applyProtection="1">
      <alignment vertical="center"/>
      <protection hidden="1"/>
    </xf>
    <xf numFmtId="0" fontId="12" fillId="9" borderId="8" xfId="0" applyFont="1" applyFill="1" applyBorder="1" applyAlignment="1">
      <alignment horizontal="left" vertical="center"/>
    </xf>
    <xf numFmtId="0" fontId="12" fillId="9" borderId="9" xfId="0" applyFont="1" applyFill="1" applyBorder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7" borderId="4" xfId="0" applyFont="1" applyFill="1" applyBorder="1" applyAlignment="1">
      <alignment horizontal="left"/>
    </xf>
    <xf numFmtId="0" fontId="9" fillId="7" borderId="0" xfId="0" applyFont="1" applyFill="1" applyBorder="1"/>
    <xf numFmtId="0" fontId="10" fillId="7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3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 applyProtection="1">
      <alignment horizontal="center" vertical="center"/>
      <protection locked="0"/>
    </xf>
    <xf numFmtId="2" fontId="0" fillId="3" borderId="0" xfId="1" applyNumberFormat="1" applyFont="1" applyFill="1" applyBorder="1" applyAlignment="1" applyProtection="1">
      <alignment horizontal="center" vertical="center"/>
      <protection locked="0"/>
    </xf>
    <xf numFmtId="165" fontId="0" fillId="3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ont="1" applyFill="1" applyBorder="1" applyProtection="1">
      <protection locked="0"/>
    </xf>
    <xf numFmtId="0" fontId="3" fillId="0" borderId="0" xfId="0" applyFont="1" applyBorder="1"/>
    <xf numFmtId="0" fontId="12" fillId="8" borderId="4" xfId="0" applyFont="1" applyFill="1" applyBorder="1" applyAlignment="1">
      <alignment horizontal="left"/>
    </xf>
    <xf numFmtId="0" fontId="12" fillId="8" borderId="0" xfId="0" applyFont="1" applyFill="1" applyBorder="1"/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Border="1"/>
    <xf numFmtId="0" fontId="3" fillId="8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left"/>
    </xf>
    <xf numFmtId="0" fontId="12" fillId="9" borderId="17" xfId="0" applyFont="1" applyFill="1" applyBorder="1" applyAlignment="1" applyProtection="1">
      <alignment horizontal="left" vertical="center"/>
      <protection hidden="1"/>
    </xf>
    <xf numFmtId="0" fontId="12" fillId="9" borderId="18" xfId="0" applyFont="1" applyFill="1" applyBorder="1" applyAlignment="1" applyProtection="1">
      <alignment vertical="center"/>
      <protection hidden="1"/>
    </xf>
    <xf numFmtId="0" fontId="13" fillId="9" borderId="18" xfId="0" applyFont="1" applyFill="1" applyBorder="1" applyAlignment="1" applyProtection="1">
      <alignment horizontal="center" vertical="center"/>
      <protection hidden="1"/>
    </xf>
    <xf numFmtId="2" fontId="23" fillId="9" borderId="18" xfId="0" applyNumberFormat="1" applyFont="1" applyFill="1" applyBorder="1" applyAlignment="1" applyProtection="1">
      <alignment horizontal="right" vertical="center"/>
      <protection hidden="1"/>
    </xf>
    <xf numFmtId="2" fontId="13" fillId="9" borderId="18" xfId="0" applyNumberFormat="1" applyFont="1" applyFill="1" applyBorder="1" applyAlignment="1" applyProtection="1">
      <alignment horizontal="left" vertical="center"/>
      <protection hidden="1"/>
    </xf>
    <xf numFmtId="0" fontId="0" fillId="9" borderId="19" xfId="0" applyFill="1" applyBorder="1" applyAlignment="1" applyProtection="1">
      <alignment horizontal="center" vertical="center"/>
      <protection hidden="1"/>
    </xf>
    <xf numFmtId="0" fontId="27" fillId="18" borderId="0" xfId="2" applyFont="1" applyFill="1" applyAlignment="1" applyProtection="1">
      <alignment vertical="top" wrapText="1"/>
      <protection hidden="1"/>
    </xf>
    <xf numFmtId="0" fontId="55" fillId="0" borderId="0" xfId="2" applyFont="1" applyFill="1" applyBorder="1" applyAlignment="1" applyProtection="1">
      <alignment horizontal="left" vertical="center"/>
      <protection hidden="1"/>
    </xf>
    <xf numFmtId="0" fontId="56" fillId="0" borderId="0" xfId="2" applyFont="1" applyFill="1" applyBorder="1" applyAlignment="1" applyProtection="1">
      <alignment horizontal="center" vertical="center"/>
      <protection hidden="1"/>
    </xf>
    <xf numFmtId="2" fontId="56" fillId="0" borderId="0" xfId="2" applyNumberFormat="1" applyFont="1" applyFill="1" applyBorder="1" applyAlignment="1" applyProtection="1">
      <alignment horizontal="center" vertical="center"/>
      <protection hidden="1"/>
    </xf>
    <xf numFmtId="1" fontId="56" fillId="0" borderId="0" xfId="2" applyNumberFormat="1" applyFont="1" applyFill="1" applyBorder="1" applyAlignment="1" applyProtection="1">
      <alignment horizontal="center" vertical="center"/>
      <protection hidden="1"/>
    </xf>
    <xf numFmtId="0" fontId="55" fillId="0" borderId="0" xfId="2" applyFont="1" applyFill="1" applyBorder="1" applyAlignment="1" applyProtection="1">
      <alignment horizontal="left" vertical="center" wrapText="1"/>
      <protection hidden="1"/>
    </xf>
    <xf numFmtId="0" fontId="56" fillId="0" borderId="0" xfId="2" applyFont="1" applyFill="1" applyBorder="1" applyAlignment="1" applyProtection="1">
      <alignment horizontal="left" vertical="center"/>
      <protection hidden="1"/>
    </xf>
    <xf numFmtId="0" fontId="51" fillId="0" borderId="0" xfId="2" applyFont="1" applyFill="1" applyBorder="1" applyAlignment="1" applyProtection="1">
      <alignment horizontal="left" vertical="center" wrapText="1"/>
      <protection hidden="1"/>
    </xf>
    <xf numFmtId="0" fontId="54" fillId="0" borderId="0" xfId="2" applyFont="1" applyFill="1" applyBorder="1" applyAlignment="1" applyProtection="1">
      <alignment horizontal="left"/>
      <protection hidden="1"/>
    </xf>
    <xf numFmtId="0" fontId="51" fillId="18" borderId="5" xfId="2" applyFont="1" applyFill="1" applyBorder="1" applyAlignment="1" applyProtection="1">
      <alignment horizontal="left" vertical="center"/>
      <protection hidden="1"/>
    </xf>
    <xf numFmtId="0" fontId="51" fillId="18" borderId="6" xfId="2" applyFont="1" applyFill="1" applyBorder="1" applyAlignment="1" applyProtection="1">
      <alignment horizontal="left" vertical="center"/>
      <protection hidden="1"/>
    </xf>
    <xf numFmtId="14" fontId="61" fillId="18" borderId="6" xfId="2" applyNumberFormat="1" applyFont="1" applyFill="1" applyBorder="1" applyAlignment="1" applyProtection="1">
      <alignment horizontal="right" vertical="center" indent="2"/>
      <protection hidden="1"/>
    </xf>
    <xf numFmtId="14" fontId="61" fillId="18" borderId="7" xfId="2" applyNumberFormat="1" applyFont="1" applyFill="1" applyBorder="1" applyAlignment="1" applyProtection="1">
      <alignment horizontal="right" vertical="center" indent="2"/>
      <protection hidden="1"/>
    </xf>
    <xf numFmtId="0" fontId="61" fillId="18" borderId="6" xfId="2" applyFont="1" applyFill="1" applyBorder="1" applyAlignment="1" applyProtection="1">
      <alignment horizontal="left" vertical="center" indent="2"/>
      <protection hidden="1"/>
    </xf>
    <xf numFmtId="0" fontId="61" fillId="18" borderId="7" xfId="2" applyFont="1" applyFill="1" applyBorder="1" applyAlignment="1" applyProtection="1">
      <alignment horizontal="left" vertical="center" indent="2"/>
      <protection hidden="1"/>
    </xf>
    <xf numFmtId="0" fontId="62" fillId="0" borderId="16" xfId="2" applyFont="1" applyBorder="1" applyAlignment="1" applyProtection="1">
      <alignment horizontal="left"/>
      <protection hidden="1"/>
    </xf>
    <xf numFmtId="0" fontId="53" fillId="18" borderId="0" xfId="2" applyFont="1" applyFill="1" applyBorder="1" applyAlignment="1" applyProtection="1">
      <alignment horizontal="center" vertical="center" wrapText="1"/>
      <protection hidden="1"/>
    </xf>
    <xf numFmtId="0" fontId="53" fillId="18" borderId="15" xfId="2" applyFont="1" applyFill="1" applyBorder="1" applyAlignment="1" applyProtection="1">
      <alignment horizontal="center" vertical="center" wrapText="1"/>
      <protection hidden="1"/>
    </xf>
    <xf numFmtId="0" fontId="54" fillId="28" borderId="5" xfId="2" applyFont="1" applyFill="1" applyBorder="1" applyAlignment="1" applyProtection="1">
      <alignment horizontal="left"/>
      <protection hidden="1"/>
    </xf>
    <xf numFmtId="0" fontId="54" fillId="28" borderId="6" xfId="2" applyFont="1" applyFill="1" applyBorder="1" applyAlignment="1" applyProtection="1">
      <alignment horizontal="left"/>
      <protection hidden="1"/>
    </xf>
    <xf numFmtId="0" fontId="54" fillId="28" borderId="7" xfId="2" applyFont="1" applyFill="1" applyBorder="1" applyAlignment="1" applyProtection="1">
      <alignment horizontal="left"/>
      <protection hidden="1"/>
    </xf>
    <xf numFmtId="0" fontId="56" fillId="0" borderId="6" xfId="2" applyFont="1" applyFill="1" applyBorder="1" applyAlignment="1" applyProtection="1">
      <alignment horizontal="left" vertical="center"/>
      <protection hidden="1"/>
    </xf>
    <xf numFmtId="0" fontId="56" fillId="0" borderId="7" xfId="2" applyFont="1" applyFill="1" applyBorder="1" applyAlignment="1" applyProtection="1">
      <alignment horizontal="left" vertical="center"/>
      <protection hidden="1"/>
    </xf>
    <xf numFmtId="0" fontId="56" fillId="0" borderId="9" xfId="2" applyNumberFormat="1" applyFont="1" applyFill="1" applyBorder="1" applyAlignment="1" applyProtection="1">
      <alignment horizontal="left" vertical="center"/>
      <protection locked="0" hidden="1"/>
    </xf>
    <xf numFmtId="0" fontId="56" fillId="0" borderId="9" xfId="2" applyFont="1" applyFill="1" applyBorder="1" applyAlignment="1" applyProtection="1">
      <alignment horizontal="left" vertical="center"/>
      <protection locked="0" hidden="1"/>
    </xf>
    <xf numFmtId="0" fontId="56" fillId="0" borderId="10" xfId="2" applyFont="1" applyFill="1" applyBorder="1" applyAlignment="1" applyProtection="1">
      <alignment horizontal="left" vertical="center"/>
      <protection locked="0" hidden="1"/>
    </xf>
    <xf numFmtId="0" fontId="56" fillId="0" borderId="12" xfId="2" applyFont="1" applyFill="1" applyBorder="1" applyAlignment="1" applyProtection="1">
      <alignment horizontal="left" vertical="center"/>
      <protection locked="0" hidden="1"/>
    </xf>
    <xf numFmtId="0" fontId="56" fillId="0" borderId="13" xfId="2" applyFont="1" applyFill="1" applyBorder="1" applyAlignment="1" applyProtection="1">
      <alignment horizontal="left" vertical="center"/>
      <protection locked="0" hidden="1"/>
    </xf>
    <xf numFmtId="0" fontId="18" fillId="18" borderId="0" xfId="2" applyFont="1" applyFill="1" applyAlignment="1" applyProtection="1">
      <alignment horizontal="left" vertical="center"/>
      <protection hidden="1"/>
    </xf>
    <xf numFmtId="0" fontId="18" fillId="18" borderId="0" xfId="2" applyFont="1" applyFill="1" applyBorder="1" applyAlignment="1" applyProtection="1">
      <alignment horizontal="left" vertical="center"/>
      <protection hidden="1"/>
    </xf>
    <xf numFmtId="0" fontId="56" fillId="18" borderId="6" xfId="2" applyFont="1" applyFill="1" applyBorder="1" applyAlignment="1" applyProtection="1">
      <alignment horizontal="left" vertical="center"/>
      <protection locked="0" hidden="1"/>
    </xf>
    <xf numFmtId="0" fontId="56" fillId="18" borderId="7" xfId="2" applyFont="1" applyFill="1" applyBorder="1" applyAlignment="1" applyProtection="1">
      <alignment horizontal="left" vertical="center"/>
      <protection locked="0" hidden="1"/>
    </xf>
    <xf numFmtId="1" fontId="30" fillId="22" borderId="0" xfId="0" applyNumberFormat="1" applyFont="1" applyFill="1" applyAlignment="1">
      <alignment horizontal="center" vertical="center"/>
    </xf>
    <xf numFmtId="0" fontId="47" fillId="0" borderId="0" xfId="0" applyFont="1" applyBorder="1" applyAlignment="1">
      <alignment horizontal="left" vertical="center" wrapText="1"/>
    </xf>
    <xf numFmtId="1" fontId="2" fillId="22" borderId="0" xfId="0" applyNumberFormat="1" applyFont="1" applyFill="1" applyAlignment="1">
      <alignment horizontal="center" vertical="center"/>
    </xf>
    <xf numFmtId="0" fontId="41" fillId="18" borderId="0" xfId="0" applyFont="1" applyFill="1" applyAlignment="1">
      <alignment horizontal="center"/>
    </xf>
    <xf numFmtId="0" fontId="41" fillId="1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40" fillId="18" borderId="0" xfId="0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center" wrapText="1"/>
    </xf>
    <xf numFmtId="0" fontId="23" fillId="16" borderId="0" xfId="0" applyFont="1" applyFill="1" applyAlignment="1">
      <alignment horizontal="center" vertical="center" textRotation="90"/>
    </xf>
    <xf numFmtId="0" fontId="12" fillId="8" borderId="0" xfId="0" applyFont="1" applyFill="1" applyAlignment="1">
      <alignment horizontal="center" vertical="center" wrapText="1"/>
    </xf>
    <xf numFmtId="0" fontId="23" fillId="16" borderId="0" xfId="0" applyFont="1" applyFill="1" applyAlignment="1">
      <alignment horizontal="center" vertical="center" textRotation="90" wrapText="1"/>
    </xf>
    <xf numFmtId="0" fontId="50" fillId="18" borderId="0" xfId="2" applyFont="1" applyFill="1" applyAlignment="1" applyProtection="1">
      <alignment horizontal="left" vertical="top" wrapText="1"/>
      <protection hidden="1"/>
    </xf>
    <xf numFmtId="0" fontId="50" fillId="18" borderId="0" xfId="2" applyFont="1" applyFill="1" applyAlignment="1" applyProtection="1">
      <alignment horizontal="center" vertical="top" wrapText="1"/>
      <protection hidden="1"/>
    </xf>
    <xf numFmtId="2" fontId="67" fillId="29" borderId="22" xfId="5" applyNumberFormat="1" applyFont="1" applyFill="1" applyBorder="1" applyAlignment="1" applyProtection="1">
      <alignment horizontal="center" vertical="center"/>
      <protection hidden="1"/>
    </xf>
    <xf numFmtId="2" fontId="67" fillId="29" borderId="6" xfId="5" applyNumberFormat="1" applyFont="1" applyFill="1" applyBorder="1" applyAlignment="1" applyProtection="1">
      <alignment horizontal="center" vertical="center"/>
      <protection hidden="1"/>
    </xf>
    <xf numFmtId="2" fontId="67" fillId="29" borderId="7" xfId="5" applyNumberFormat="1" applyFont="1" applyFill="1" applyBorder="1" applyAlignment="1" applyProtection="1">
      <alignment horizontal="center" vertical="center"/>
      <protection hidden="1"/>
    </xf>
    <xf numFmtId="0" fontId="26" fillId="0" borderId="5" xfId="2" applyFont="1" applyFill="1" applyBorder="1" applyAlignment="1" applyProtection="1">
      <alignment vertical="center"/>
      <protection hidden="1"/>
    </xf>
    <xf numFmtId="0" fontId="55" fillId="0" borderId="6" xfId="2" applyFont="1" applyFill="1" applyBorder="1" applyAlignment="1" applyProtection="1">
      <alignment vertical="center"/>
      <protection locked="0" hidden="1"/>
    </xf>
  </cellXfs>
  <cellStyles count="6">
    <cellStyle name="Čárka 2" xfId="5"/>
    <cellStyle name="Normální" xfId="0" builtinId="0"/>
    <cellStyle name="Normální 2" xfId="3"/>
    <cellStyle name="Normální 3" xfId="2"/>
    <cellStyle name="Procenta" xfId="1" builtinId="5"/>
    <cellStyle name="Procenta 2" xfId="4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otera/Desktop/Kalkula&#269;ky/V&#253;po&#269;etn&#237;%20n&#225;stroj%20pro%20bilancov&#225;n&#237;%20sol&#225;rn&#237;ch%20termick&#253;ch%20syst&#233;m&#367;%20-%203.%20v&#253;zva%20-%20Rodinn&#233;%20domy%20(3.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otera/Desktop/Kalkula&#269;ky/Vypocetni%20nastroj_bilancovani%20solarnich%20fotovoltaickych%20systemu_3V_RD%20(1.1)_o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Změnový list"/>
      <sheetName val="Zadání"/>
      <sheetName val="Výpočtová část"/>
      <sheetName val="data solar"/>
      <sheetName val="data"/>
    </sheetNames>
    <sheetDataSet>
      <sheetData sheetId="0"/>
      <sheetData sheetId="1"/>
      <sheetData sheetId="2">
        <row r="19">
          <cell r="D19">
            <v>10</v>
          </cell>
        </row>
        <row r="22">
          <cell r="D22" t="str">
            <v/>
          </cell>
        </row>
        <row r="41">
          <cell r="D41" t="str">
            <v/>
          </cell>
        </row>
      </sheetData>
      <sheetData sheetId="3">
        <row r="18">
          <cell r="K18" t="e">
            <v>#VALUE!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Změnový list"/>
      <sheetName val="Zadání"/>
      <sheetName val="Výpočtová část"/>
      <sheetName val="data solar"/>
      <sheetName val="data"/>
    </sheetNames>
    <sheetDataSet>
      <sheetData sheetId="0"/>
      <sheetData sheetId="1"/>
      <sheetData sheetId="2"/>
      <sheetData sheetId="3">
        <row r="16">
          <cell r="Q16" t="str">
            <v/>
          </cell>
        </row>
      </sheetData>
      <sheetData sheetId="4"/>
      <sheetData sheetId="5">
        <row r="24">
          <cell r="C24">
            <v>1000</v>
          </cell>
        </row>
        <row r="25">
          <cell r="C25">
            <v>25</v>
          </cell>
        </row>
        <row r="26">
          <cell r="C26">
            <v>800</v>
          </cell>
        </row>
        <row r="27">
          <cell r="C27">
            <v>20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vis, Jakub" id="{22E5CD58-B24E-4BF6-95DA-D444ADB6BBD2}" userId="S::divisja4@cvut.cz::0374f3b9-458d-400d-9202-d96ad6b4fcfe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1-06-16T09:05:09.58" personId="{22E5CD58-B24E-4BF6-95DA-D444ADB6BBD2}" id="{6E57BA81-4256-41DD-AF3E-2712FD21800F}">
    <text>průměr nenulových kreditů</text>
  </threadedComment>
  <threadedComment ref="T3" dT="2021-06-16T10:11:45.59" personId="{22E5CD58-B24E-4BF6-95DA-D444ADB6BBD2}" id="{8702B6BD-A315-41FF-9092-F5F7018ED02C}">
    <text>SUMA PŘES O (maxima)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3" dT="2021-06-16T09:05:09.58" personId="{22E5CD58-B24E-4BF6-95DA-D444ADB6BBD2}" id="{6E57BA81-4256-41DF-AF3E-2712FD21800F}">
    <text>průměr nenulových kreditů</text>
  </threadedComment>
  <threadedComment ref="R3" dT="2021-06-16T10:11:45.59" personId="{22E5CD58-B24E-4BF6-95DA-D444ADB6BBD2}" id="{8702B6BD-A315-4201-9092-F5F7018ED02C}">
    <text>SUMA PŘES O (maxima)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Normal="100" workbookViewId="0">
      <selection activeCell="G25" sqref="G25"/>
    </sheetView>
  </sheetViews>
  <sheetFormatPr defaultRowHeight="15" x14ac:dyDescent="0.25"/>
  <cols>
    <col min="1" max="1" width="11.7109375" customWidth="1"/>
    <col min="2" max="2" width="9.140625" bestFit="1" customWidth="1"/>
    <col min="3" max="3" width="10.140625" bestFit="1" customWidth="1"/>
    <col min="4" max="4" width="9.140625" bestFit="1" customWidth="1"/>
    <col min="5" max="5" width="4.28515625" customWidth="1"/>
    <col min="6" max="6" width="2.7109375" style="7" customWidth="1"/>
    <col min="7" max="7" width="19.85546875" customWidth="1"/>
    <col min="8" max="8" width="15.5703125" style="17" customWidth="1"/>
    <col min="9" max="9" width="14" style="17" customWidth="1"/>
    <col min="10" max="10" width="37.85546875" customWidth="1"/>
  </cols>
  <sheetData>
    <row r="1" spans="1:10" s="60" customFormat="1" ht="19.149999999999999" customHeight="1" x14ac:dyDescent="0.25">
      <c r="A1" s="59" t="s">
        <v>0</v>
      </c>
      <c r="H1" s="62" t="s">
        <v>1</v>
      </c>
      <c r="I1" s="61"/>
    </row>
    <row r="2" spans="1:10" ht="28.9" customHeight="1" x14ac:dyDescent="0.25">
      <c r="A2" t="s">
        <v>2</v>
      </c>
      <c r="B2" s="10" t="s">
        <v>3</v>
      </c>
      <c r="C2" s="1" t="s">
        <v>4</v>
      </c>
      <c r="G2" s="48" t="s">
        <v>5</v>
      </c>
      <c r="H2" s="10" t="s">
        <v>6</v>
      </c>
      <c r="I2" s="10" t="s">
        <v>7</v>
      </c>
      <c r="J2" s="1" t="s">
        <v>8</v>
      </c>
    </row>
    <row r="3" spans="1:10" ht="15" customHeight="1" x14ac:dyDescent="0.25">
      <c r="B3" s="12" t="e">
        <f>+SUM(#REF!)</f>
        <v>#REF!</v>
      </c>
      <c r="C3" s="12" t="e">
        <f>+SUM(#REF!)</f>
        <v>#REF!</v>
      </c>
      <c r="D3" s="15" t="e">
        <f>+B3/C3</f>
        <v>#REF!</v>
      </c>
      <c r="G3" s="48"/>
      <c r="H3" s="16">
        <v>300</v>
      </c>
      <c r="I3" s="63" t="e">
        <f>B13*H3</f>
        <v>#REF!</v>
      </c>
      <c r="J3" t="s">
        <v>9</v>
      </c>
    </row>
    <row r="4" spans="1:10" ht="15" customHeight="1" x14ac:dyDescent="0.25">
      <c r="G4" s="48"/>
      <c r="J4" t="s">
        <v>10</v>
      </c>
    </row>
    <row r="5" spans="1:10" ht="15" customHeight="1" x14ac:dyDescent="0.25">
      <c r="G5" s="48"/>
    </row>
    <row r="6" spans="1:10" ht="28.9" customHeight="1" x14ac:dyDescent="0.25">
      <c r="G6" s="48" t="s">
        <v>11</v>
      </c>
      <c r="H6" s="14" t="s">
        <v>12</v>
      </c>
      <c r="I6" s="10" t="s">
        <v>7</v>
      </c>
    </row>
    <row r="7" spans="1:10" ht="15" customHeight="1" x14ac:dyDescent="0.25">
      <c r="A7" t="s">
        <v>13</v>
      </c>
      <c r="B7" s="10" t="s">
        <v>3</v>
      </c>
      <c r="G7" s="48"/>
      <c r="H7" s="16">
        <v>100000</v>
      </c>
      <c r="I7" s="63" t="e">
        <f>D13*H7</f>
        <v>#REF!</v>
      </c>
      <c r="J7" t="s">
        <v>9</v>
      </c>
    </row>
    <row r="8" spans="1:10" ht="15" customHeight="1" x14ac:dyDescent="0.25">
      <c r="B8" s="12" t="e">
        <f>+#REF!</f>
        <v>#REF!</v>
      </c>
      <c r="G8" s="48"/>
      <c r="J8" t="s">
        <v>14</v>
      </c>
    </row>
    <row r="9" spans="1:10" ht="15" customHeight="1" x14ac:dyDescent="0.25">
      <c r="G9" s="48"/>
    </row>
    <row r="10" spans="1:10" ht="28.9" customHeight="1" x14ac:dyDescent="0.25">
      <c r="G10" s="48" t="s">
        <v>15</v>
      </c>
      <c r="H10" s="14" t="s">
        <v>16</v>
      </c>
      <c r="I10" s="10" t="s">
        <v>7</v>
      </c>
      <c r="J10" t="s">
        <v>17</v>
      </c>
    </row>
    <row r="11" spans="1:10" ht="15" customHeight="1" x14ac:dyDescent="0.25">
      <c r="G11" t="s">
        <v>18</v>
      </c>
      <c r="H11" s="16">
        <v>92500</v>
      </c>
      <c r="I11" s="18" t="e">
        <f>D3*H11</f>
        <v>#REF!</v>
      </c>
      <c r="J11" t="s">
        <v>19</v>
      </c>
    </row>
    <row r="12" spans="1:10" ht="15" customHeight="1" x14ac:dyDescent="0.25">
      <c r="A12" t="s">
        <v>20</v>
      </c>
      <c r="B12" s="10" t="s">
        <v>3</v>
      </c>
      <c r="C12" s="1" t="s">
        <v>4</v>
      </c>
      <c r="G12" t="s">
        <v>21</v>
      </c>
      <c r="H12" s="16">
        <v>500</v>
      </c>
      <c r="I12" s="18" t="e">
        <f>+B8*H12</f>
        <v>#REF!</v>
      </c>
      <c r="J12" t="s">
        <v>22</v>
      </c>
    </row>
    <row r="13" spans="1:10" ht="15" customHeight="1" x14ac:dyDescent="0.25">
      <c r="B13" s="12" t="e">
        <f>+B8+B3</f>
        <v>#REF!</v>
      </c>
      <c r="C13" s="12" t="e">
        <f>+C3+B8</f>
        <v>#REF!</v>
      </c>
      <c r="D13" s="15" t="e">
        <f>+B13/C13</f>
        <v>#REF!</v>
      </c>
      <c r="I13" s="63" t="e">
        <f>I11+I12</f>
        <v>#REF!</v>
      </c>
    </row>
    <row r="14" spans="1:10" ht="15" customHeight="1" x14ac:dyDescent="0.25"/>
    <row r="15" spans="1:10" ht="15" customHeight="1" x14ac:dyDescent="0.25">
      <c r="G15" s="48" t="s">
        <v>23</v>
      </c>
      <c r="I15" s="107" t="s">
        <v>24</v>
      </c>
    </row>
    <row r="16" spans="1:10" ht="15" customHeight="1" x14ac:dyDescent="0.25">
      <c r="G16" t="s">
        <v>25</v>
      </c>
      <c r="I16" s="16">
        <v>920000</v>
      </c>
    </row>
    <row r="17" spans="7:10" ht="15" customHeight="1" x14ac:dyDescent="0.25">
      <c r="G17" t="s">
        <v>26</v>
      </c>
      <c r="H17" s="109">
        <v>0.1</v>
      </c>
      <c r="I17" s="16">
        <f>+I16*H17</f>
        <v>92000</v>
      </c>
      <c r="J17" t="s">
        <v>27</v>
      </c>
    </row>
    <row r="18" spans="7:10" ht="15" customHeight="1" x14ac:dyDescent="0.25">
      <c r="G18" t="s">
        <v>28</v>
      </c>
      <c r="H18" s="108" t="e">
        <f>+D3</f>
        <v>#REF!</v>
      </c>
      <c r="I18" s="63" t="e">
        <f>+I17*H18</f>
        <v>#REF!</v>
      </c>
    </row>
    <row r="19" spans="7:10" ht="15" customHeight="1" x14ac:dyDescent="0.25">
      <c r="G19" t="s">
        <v>29</v>
      </c>
      <c r="H19" s="16">
        <f>+H3</f>
        <v>300</v>
      </c>
      <c r="I19" s="63" t="e">
        <f>+H19*B8</f>
        <v>#REF!</v>
      </c>
    </row>
    <row r="20" spans="7:10" ht="15" customHeight="1" x14ac:dyDescent="0.25">
      <c r="H20" s="10"/>
      <c r="I20" s="110" t="e">
        <f>+I19+I18</f>
        <v>#REF!</v>
      </c>
    </row>
    <row r="21" spans="7:10" ht="15" customHeight="1" x14ac:dyDescent="0.25">
      <c r="H21" s="10"/>
      <c r="I21" s="18"/>
    </row>
    <row r="22" spans="7:10" ht="15" customHeight="1" x14ac:dyDescent="0.25">
      <c r="I22" s="18"/>
    </row>
    <row r="23" spans="7:10" ht="15" customHeight="1" x14ac:dyDescent="0.25">
      <c r="G23" t="s">
        <v>30</v>
      </c>
      <c r="H23" s="82"/>
      <c r="I23" s="18"/>
    </row>
    <row r="24" spans="7:10" ht="15" customHeight="1" x14ac:dyDescent="0.25">
      <c r="H24" s="10"/>
      <c r="I24" s="18"/>
    </row>
    <row r="25" spans="7:10" ht="15" customHeight="1" x14ac:dyDescent="0.25">
      <c r="G25" s="111" t="s">
        <v>31</v>
      </c>
      <c r="H25" s="10"/>
      <c r="I25" s="18"/>
    </row>
    <row r="26" spans="7:10" ht="15" customHeight="1" x14ac:dyDescent="0.25">
      <c r="H26" s="10"/>
      <c r="I26" s="18"/>
    </row>
    <row r="27" spans="7:10" ht="15" customHeight="1" x14ac:dyDescent="0.25">
      <c r="H27" s="10"/>
      <c r="I27" s="18"/>
    </row>
    <row r="28" spans="7:10" ht="15" customHeight="1" x14ac:dyDescent="0.25">
      <c r="H28" s="10"/>
      <c r="I28" s="18"/>
    </row>
    <row r="29" spans="7:10" ht="15" customHeight="1" x14ac:dyDescent="0.25">
      <c r="H29" s="10"/>
    </row>
    <row r="30" spans="7:10" ht="15" customHeight="1" x14ac:dyDescent="0.25">
      <c r="H30" s="10"/>
    </row>
    <row r="31" spans="7:10" ht="15" customHeight="1" x14ac:dyDescent="0.25">
      <c r="H31" s="10"/>
    </row>
    <row r="32" spans="7:10" ht="15" customHeight="1" x14ac:dyDescent="0.25">
      <c r="H32" s="10"/>
      <c r="I32" s="18"/>
    </row>
    <row r="33" spans="8:9" ht="15" customHeight="1" x14ac:dyDescent="0.25">
      <c r="H33" s="10"/>
      <c r="I33" s="18"/>
    </row>
    <row r="34" spans="8:9" ht="15" customHeight="1" x14ac:dyDescent="0.25">
      <c r="H34" s="10"/>
      <c r="I34" s="18"/>
    </row>
    <row r="35" spans="8:9" ht="15" customHeight="1" x14ac:dyDescent="0.25">
      <c r="H35" s="10"/>
      <c r="I35" s="18"/>
    </row>
    <row r="36" spans="8:9" ht="15" customHeight="1" x14ac:dyDescent="0.25">
      <c r="H36" s="10"/>
      <c r="I36" s="18"/>
    </row>
    <row r="37" spans="8:9" ht="15" customHeight="1" x14ac:dyDescent="0.25">
      <c r="H37" s="10"/>
    </row>
    <row r="38" spans="8:9" ht="15" customHeight="1" x14ac:dyDescent="0.25">
      <c r="H38" s="10"/>
    </row>
    <row r="39" spans="8:9" ht="15" customHeight="1" x14ac:dyDescent="0.25">
      <c r="H39" s="10"/>
    </row>
    <row r="40" spans="8:9" ht="15" customHeight="1" x14ac:dyDescent="0.25">
      <c r="H40" s="10"/>
    </row>
    <row r="41" spans="8:9" ht="15" customHeight="1" x14ac:dyDescent="0.25"/>
    <row r="42" spans="8:9" ht="15" customHeight="1" x14ac:dyDescent="0.25"/>
    <row r="43" spans="8:9" ht="15" customHeight="1" x14ac:dyDescent="0.25"/>
    <row r="51" ht="42" customHeight="1" x14ac:dyDescent="0.25"/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160" zoomScaleNormal="160" workbookViewId="0">
      <selection activeCell="D3" sqref="D3:D10"/>
    </sheetView>
  </sheetViews>
  <sheetFormatPr defaultRowHeight="15" x14ac:dyDescent="0.25"/>
  <cols>
    <col min="1" max="1" width="28.5703125" bestFit="1" customWidth="1"/>
    <col min="2" max="2" width="25.7109375" bestFit="1" customWidth="1"/>
    <col min="4" max="4" width="8.28515625" bestFit="1" customWidth="1"/>
  </cols>
  <sheetData>
    <row r="2" spans="1:4" x14ac:dyDescent="0.25">
      <c r="C2" s="3" t="s">
        <v>299</v>
      </c>
      <c r="D2" s="3" t="s">
        <v>300</v>
      </c>
    </row>
    <row r="3" spans="1:4" x14ac:dyDescent="0.25">
      <c r="A3" s="152" t="s">
        <v>158</v>
      </c>
      <c r="B3" s="153" t="s">
        <v>284</v>
      </c>
      <c r="C3" s="154">
        <f>1/8</f>
        <v>0.125</v>
      </c>
      <c r="D3" s="155">
        <v>0.2</v>
      </c>
    </row>
    <row r="4" spans="1:4" x14ac:dyDescent="0.25">
      <c r="A4" s="152" t="s">
        <v>159</v>
      </c>
      <c r="B4" s="153" t="s">
        <v>285</v>
      </c>
      <c r="C4" s="154">
        <f t="shared" ref="C4:C10" si="0">1/8</f>
        <v>0.125</v>
      </c>
      <c r="D4" s="155">
        <v>0.2</v>
      </c>
    </row>
    <row r="5" spans="1:4" x14ac:dyDescent="0.25">
      <c r="A5" s="152" t="s">
        <v>160</v>
      </c>
      <c r="B5" s="153" t="s">
        <v>286</v>
      </c>
      <c r="C5" s="154">
        <f t="shared" si="0"/>
        <v>0.125</v>
      </c>
      <c r="D5" s="155">
        <v>0.08</v>
      </c>
    </row>
    <row r="6" spans="1:4" x14ac:dyDescent="0.25">
      <c r="A6" s="152" t="s">
        <v>161</v>
      </c>
      <c r="B6" s="153" t="s">
        <v>287</v>
      </c>
      <c r="C6" s="154">
        <f t="shared" si="0"/>
        <v>0.125</v>
      </c>
      <c r="D6" s="155">
        <v>0.08</v>
      </c>
    </row>
    <row r="7" spans="1:4" x14ac:dyDescent="0.25">
      <c r="A7" s="152" t="s">
        <v>162</v>
      </c>
      <c r="B7" s="153" t="s">
        <v>284</v>
      </c>
      <c r="C7" s="154">
        <f t="shared" si="0"/>
        <v>0.125</v>
      </c>
      <c r="D7" s="155">
        <v>0.2</v>
      </c>
    </row>
    <row r="8" spans="1:4" x14ac:dyDescent="0.25">
      <c r="A8" s="152" t="s">
        <v>163</v>
      </c>
      <c r="B8" s="153" t="s">
        <v>232</v>
      </c>
      <c r="C8" s="154">
        <f t="shared" si="0"/>
        <v>0.125</v>
      </c>
      <c r="D8" s="155">
        <v>0.08</v>
      </c>
    </row>
    <row r="9" spans="1:4" x14ac:dyDescent="0.25">
      <c r="A9" s="152" t="s">
        <v>301</v>
      </c>
      <c r="B9" s="153" t="s">
        <v>288</v>
      </c>
      <c r="C9" s="154">
        <f t="shared" si="0"/>
        <v>0.125</v>
      </c>
      <c r="D9" s="155">
        <v>0.08</v>
      </c>
    </row>
    <row r="10" spans="1:4" x14ac:dyDescent="0.25">
      <c r="A10" s="152" t="s">
        <v>302</v>
      </c>
      <c r="B10" s="153" t="s">
        <v>303</v>
      </c>
      <c r="C10" s="154">
        <f t="shared" si="0"/>
        <v>0.125</v>
      </c>
      <c r="D10" s="155">
        <v>0.08</v>
      </c>
    </row>
    <row r="11" spans="1:4" x14ac:dyDescent="0.25">
      <c r="C11" s="151">
        <f>SUM(C3:C10)</f>
        <v>1</v>
      </c>
      <c r="D11" s="151">
        <f>SUM(D3:D10)</f>
        <v>0.99999999999999989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2" sqref="A22"/>
    </sheetView>
  </sheetViews>
  <sheetFormatPr defaultRowHeight="15" x14ac:dyDescent="0.25"/>
  <cols>
    <col min="1" max="1" width="186" customWidth="1"/>
  </cols>
  <sheetData>
    <row r="1" spans="1:1" ht="18.75" x14ac:dyDescent="0.3">
      <c r="A1" s="56" t="s">
        <v>304</v>
      </c>
    </row>
    <row r="2" spans="1:1" ht="242.25" customHeight="1" x14ac:dyDescent="0.25">
      <c r="A2" s="55" t="s">
        <v>305</v>
      </c>
    </row>
    <row r="5" spans="1:1" ht="45" x14ac:dyDescent="0.25">
      <c r="A5" s="55" t="s">
        <v>306</v>
      </c>
    </row>
    <row r="6" spans="1:1" x14ac:dyDescent="0.25">
      <c r="A6" s="11" t="s">
        <v>307</v>
      </c>
    </row>
    <row r="7" spans="1:1" x14ac:dyDescent="0.25">
      <c r="A7" s="11" t="s">
        <v>308</v>
      </c>
    </row>
    <row r="8" spans="1:1" x14ac:dyDescent="0.25">
      <c r="A8" s="11" t="s">
        <v>309</v>
      </c>
    </row>
    <row r="9" spans="1:1" x14ac:dyDescent="0.25">
      <c r="A9" s="11" t="s">
        <v>310</v>
      </c>
    </row>
    <row r="10" spans="1:1" x14ac:dyDescent="0.25">
      <c r="A10" s="11" t="s">
        <v>311</v>
      </c>
    </row>
    <row r="11" spans="1:1" x14ac:dyDescent="0.25">
      <c r="A11" s="11" t="s">
        <v>312</v>
      </c>
    </row>
    <row r="15" spans="1:1" ht="18.75" x14ac:dyDescent="0.3">
      <c r="A15" s="56" t="s">
        <v>313</v>
      </c>
    </row>
    <row r="16" spans="1:1" ht="15.75" x14ac:dyDescent="0.25">
      <c r="A16" s="57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</row>
    <row r="19" spans="1:2" x14ac:dyDescent="0.25">
      <c r="A19" t="s">
        <v>318</v>
      </c>
    </row>
    <row r="20" spans="1:2" x14ac:dyDescent="0.25">
      <c r="A20" t="s">
        <v>319</v>
      </c>
    </row>
    <row r="21" spans="1:2" x14ac:dyDescent="0.25">
      <c r="A21" t="s">
        <v>320</v>
      </c>
    </row>
    <row r="22" spans="1:2" x14ac:dyDescent="0.25">
      <c r="A22" t="s">
        <v>321</v>
      </c>
    </row>
    <row r="23" spans="1:2" x14ac:dyDescent="0.25">
      <c r="A23" t="s">
        <v>322</v>
      </c>
    </row>
    <row r="24" spans="1:2" x14ac:dyDescent="0.25">
      <c r="A24" t="s">
        <v>323</v>
      </c>
    </row>
    <row r="25" spans="1:2" x14ac:dyDescent="0.25">
      <c r="A25" t="s">
        <v>324</v>
      </c>
      <c r="B25" t="s">
        <v>325</v>
      </c>
    </row>
    <row r="26" spans="1:2" x14ac:dyDescent="0.25">
      <c r="A26" t="s">
        <v>326</v>
      </c>
    </row>
    <row r="27" spans="1:2" x14ac:dyDescent="0.25">
      <c r="A27" t="s">
        <v>327</v>
      </c>
    </row>
    <row r="28" spans="1:2" x14ac:dyDescent="0.25">
      <c r="A28" t="s">
        <v>328</v>
      </c>
    </row>
    <row r="29" spans="1:2" x14ac:dyDescent="0.25">
      <c r="A29" t="s">
        <v>329</v>
      </c>
    </row>
    <row r="30" spans="1:2" x14ac:dyDescent="0.25">
      <c r="A30" s="13" t="s">
        <v>330</v>
      </c>
    </row>
    <row r="32" spans="1:2" ht="15.75" x14ac:dyDescent="0.25">
      <c r="A32" s="58" t="s">
        <v>331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15" zoomScaleNormal="115" workbookViewId="0"/>
  </sheetViews>
  <sheetFormatPr defaultColWidth="9.140625" defaultRowHeight="15" x14ac:dyDescent="0.25"/>
  <cols>
    <col min="1" max="1" width="62.5703125" style="83" customWidth="1"/>
    <col min="2" max="2" width="55.7109375" style="83" customWidth="1"/>
    <col min="3" max="3" width="70.5703125" style="83" customWidth="1"/>
    <col min="4" max="4" width="90.42578125" style="83" customWidth="1"/>
    <col min="5" max="16384" width="9.140625" style="83"/>
  </cols>
  <sheetData>
    <row r="1" spans="1:4" ht="45" x14ac:dyDescent="0.25">
      <c r="B1" s="84" t="s">
        <v>332</v>
      </c>
      <c r="C1" s="85" t="s">
        <v>333</v>
      </c>
    </row>
    <row r="2" spans="1:4" ht="15.75" x14ac:dyDescent="0.25">
      <c r="A2" s="86" t="s">
        <v>334</v>
      </c>
      <c r="B2" s="87"/>
      <c r="C2" s="87"/>
    </row>
    <row r="3" spans="1:4" ht="45" x14ac:dyDescent="0.25">
      <c r="A3" s="88" t="s">
        <v>335</v>
      </c>
      <c r="B3" s="89" t="s">
        <v>307</v>
      </c>
      <c r="C3" s="90" t="s">
        <v>336</v>
      </c>
    </row>
    <row r="4" spans="1:4" x14ac:dyDescent="0.25">
      <c r="A4" s="88" t="s">
        <v>337</v>
      </c>
      <c r="B4" s="89" t="s">
        <v>311</v>
      </c>
      <c r="C4" s="90" t="s">
        <v>319</v>
      </c>
    </row>
    <row r="5" spans="1:4" ht="30" x14ac:dyDescent="0.25">
      <c r="A5" s="88" t="s">
        <v>338</v>
      </c>
      <c r="B5" s="89" t="s">
        <v>339</v>
      </c>
      <c r="C5" s="90" t="s">
        <v>340</v>
      </c>
    </row>
    <row r="6" spans="1:4" ht="30" x14ac:dyDescent="0.25">
      <c r="A6" s="88" t="s">
        <v>341</v>
      </c>
      <c r="B6" s="89" t="s">
        <v>311</v>
      </c>
      <c r="C6" s="90" t="s">
        <v>342</v>
      </c>
    </row>
    <row r="7" spans="1:4" ht="30" x14ac:dyDescent="0.25">
      <c r="A7" s="88" t="s">
        <v>343</v>
      </c>
      <c r="B7" s="89" t="s">
        <v>309</v>
      </c>
      <c r="C7" s="90" t="s">
        <v>342</v>
      </c>
    </row>
    <row r="8" spans="1:4" ht="30" x14ac:dyDescent="0.25">
      <c r="A8" s="88" t="s">
        <v>344</v>
      </c>
      <c r="B8" s="89" t="s">
        <v>345</v>
      </c>
      <c r="C8" s="90" t="s">
        <v>346</v>
      </c>
    </row>
    <row r="9" spans="1:4" ht="30" x14ac:dyDescent="0.25">
      <c r="A9" s="88" t="s">
        <v>347</v>
      </c>
      <c r="B9" s="89" t="s">
        <v>310</v>
      </c>
      <c r="C9" s="90"/>
    </row>
    <row r="10" spans="1:4" ht="30" x14ac:dyDescent="0.25">
      <c r="A10" s="88" t="s">
        <v>348</v>
      </c>
      <c r="B10" s="89" t="s">
        <v>339</v>
      </c>
      <c r="C10" s="90" t="s">
        <v>349</v>
      </c>
    </row>
    <row r="11" spans="1:4" ht="30" x14ac:dyDescent="0.25">
      <c r="A11" s="106" t="s">
        <v>350</v>
      </c>
      <c r="B11" s="89" t="s">
        <v>339</v>
      </c>
      <c r="C11" s="90" t="s">
        <v>351</v>
      </c>
      <c r="D11" s="104" t="s">
        <v>352</v>
      </c>
    </row>
    <row r="12" spans="1:4" ht="30" x14ac:dyDescent="0.25">
      <c r="A12" s="105" t="s">
        <v>353</v>
      </c>
      <c r="B12" s="89" t="s">
        <v>310</v>
      </c>
      <c r="C12" s="90"/>
    </row>
    <row r="13" spans="1:4" x14ac:dyDescent="0.25">
      <c r="B13" s="91"/>
      <c r="C13" s="92"/>
    </row>
    <row r="14" spans="1:4" ht="15.75" x14ac:dyDescent="0.25">
      <c r="A14" s="86" t="s">
        <v>153</v>
      </c>
      <c r="B14" s="87"/>
      <c r="C14" s="87"/>
    </row>
    <row r="15" spans="1:4" x14ac:dyDescent="0.25">
      <c r="A15" s="88"/>
      <c r="B15" s="89" t="s">
        <v>311</v>
      </c>
      <c r="C15" s="90" t="s">
        <v>319</v>
      </c>
    </row>
    <row r="16" spans="1:4" x14ac:dyDescent="0.25">
      <c r="A16" s="88"/>
      <c r="B16" s="89" t="s">
        <v>307</v>
      </c>
      <c r="C16" s="90" t="s">
        <v>323</v>
      </c>
    </row>
    <row r="17" spans="1:4" ht="375" x14ac:dyDescent="0.25">
      <c r="A17" s="88"/>
      <c r="B17" s="89" t="s">
        <v>311</v>
      </c>
      <c r="C17" s="90" t="s">
        <v>324</v>
      </c>
      <c r="D17" s="98" t="s">
        <v>354</v>
      </c>
    </row>
    <row r="18" spans="1:4" ht="150" x14ac:dyDescent="0.25">
      <c r="A18" s="88" t="s">
        <v>355</v>
      </c>
      <c r="B18" s="89" t="s">
        <v>311</v>
      </c>
      <c r="C18" s="90" t="s">
        <v>326</v>
      </c>
      <c r="D18" s="98" t="s">
        <v>356</v>
      </c>
    </row>
    <row r="19" spans="1:4" x14ac:dyDescent="0.25">
      <c r="A19" s="88"/>
      <c r="B19" s="89"/>
      <c r="C19" s="90" t="s">
        <v>327</v>
      </c>
    </row>
    <row r="20" spans="1:4" ht="45" x14ac:dyDescent="0.25">
      <c r="B20" s="91"/>
      <c r="C20" s="92"/>
      <c r="D20" s="99" t="s">
        <v>357</v>
      </c>
    </row>
    <row r="21" spans="1:4" ht="30" x14ac:dyDescent="0.25">
      <c r="B21" s="91"/>
      <c r="C21" s="92"/>
      <c r="D21" s="100" t="s">
        <v>358</v>
      </c>
    </row>
    <row r="22" spans="1:4" ht="15.75" x14ac:dyDescent="0.25">
      <c r="A22" s="86" t="s">
        <v>154</v>
      </c>
      <c r="B22" s="87"/>
      <c r="C22" s="87"/>
    </row>
    <row r="23" spans="1:4" ht="30" x14ac:dyDescent="0.25">
      <c r="A23" s="88" t="s">
        <v>109</v>
      </c>
      <c r="B23" s="89" t="s">
        <v>359</v>
      </c>
      <c r="C23" s="90" t="s">
        <v>317</v>
      </c>
    </row>
    <row r="24" spans="1:4" ht="30" x14ac:dyDescent="0.25">
      <c r="A24" s="88" t="s">
        <v>127</v>
      </c>
      <c r="B24" s="89" t="s">
        <v>345</v>
      </c>
      <c r="C24" s="90" t="s">
        <v>317</v>
      </c>
    </row>
    <row r="25" spans="1:4" x14ac:dyDescent="0.25">
      <c r="A25" s="88" t="s">
        <v>135</v>
      </c>
      <c r="B25" s="89" t="s">
        <v>308</v>
      </c>
      <c r="C25" s="90" t="s">
        <v>317</v>
      </c>
    </row>
    <row r="26" spans="1:4" x14ac:dyDescent="0.25">
      <c r="A26" s="88" t="s">
        <v>143</v>
      </c>
      <c r="B26" s="89" t="s">
        <v>307</v>
      </c>
      <c r="C26" s="90" t="s">
        <v>317</v>
      </c>
    </row>
    <row r="27" spans="1:4" x14ac:dyDescent="0.25">
      <c r="A27" s="95"/>
      <c r="B27" s="91"/>
      <c r="C27" s="92"/>
    </row>
    <row r="28" spans="1:4" ht="15.75" x14ac:dyDescent="0.25">
      <c r="A28" s="86" t="s">
        <v>21</v>
      </c>
      <c r="B28" s="87"/>
      <c r="C28" s="87"/>
    </row>
    <row r="29" spans="1:4" x14ac:dyDescent="0.25">
      <c r="A29" s="88" t="s">
        <v>360</v>
      </c>
      <c r="B29" s="89" t="s">
        <v>308</v>
      </c>
      <c r="C29" s="90" t="s">
        <v>318</v>
      </c>
    </row>
    <row r="30" spans="1:4" ht="45" x14ac:dyDescent="0.25">
      <c r="A30" s="88" t="s">
        <v>361</v>
      </c>
      <c r="B30" s="89" t="s">
        <v>362</v>
      </c>
      <c r="C30" s="90" t="s">
        <v>318</v>
      </c>
    </row>
    <row r="31" spans="1:4" ht="30" x14ac:dyDescent="0.25">
      <c r="A31" s="88" t="s">
        <v>363</v>
      </c>
      <c r="B31" s="89" t="s">
        <v>310</v>
      </c>
      <c r="C31" s="90"/>
    </row>
    <row r="32" spans="1:4" ht="30" x14ac:dyDescent="0.25">
      <c r="A32" s="88" t="s">
        <v>364</v>
      </c>
      <c r="B32" s="89" t="s">
        <v>365</v>
      </c>
      <c r="C32" s="90"/>
    </row>
    <row r="33" spans="1:4" ht="45" x14ac:dyDescent="0.25">
      <c r="A33" s="88" t="s">
        <v>150</v>
      </c>
      <c r="B33" s="89" t="s">
        <v>307</v>
      </c>
      <c r="C33" s="90" t="s">
        <v>366</v>
      </c>
      <c r="D33" s="100" t="s">
        <v>367</v>
      </c>
    </row>
    <row r="34" spans="1:4" x14ac:dyDescent="0.25">
      <c r="A34" s="88" t="s">
        <v>368</v>
      </c>
      <c r="B34" s="89" t="s">
        <v>307</v>
      </c>
      <c r="C34" s="90" t="s">
        <v>318</v>
      </c>
    </row>
    <row r="35" spans="1:4" x14ac:dyDescent="0.25">
      <c r="A35" s="88" t="s">
        <v>369</v>
      </c>
      <c r="B35" s="89" t="s">
        <v>307</v>
      </c>
      <c r="C35" s="90"/>
    </row>
    <row r="36" spans="1:4" x14ac:dyDescent="0.25">
      <c r="A36" s="88" t="s">
        <v>370</v>
      </c>
      <c r="B36" s="89"/>
      <c r="C36" s="90"/>
    </row>
    <row r="37" spans="1:4" x14ac:dyDescent="0.25">
      <c r="A37" s="88" t="s">
        <v>371</v>
      </c>
      <c r="B37" s="89"/>
      <c r="C37" s="90"/>
    </row>
    <row r="38" spans="1:4" x14ac:dyDescent="0.25">
      <c r="A38" s="88"/>
      <c r="B38" s="89"/>
      <c r="C38" s="90"/>
    </row>
    <row r="39" spans="1:4" ht="24.75" customHeight="1" x14ac:dyDescent="0.25">
      <c r="A39" s="103" t="s">
        <v>372</v>
      </c>
      <c r="B39" s="102"/>
      <c r="C39" s="102"/>
    </row>
    <row r="40" spans="1:4" ht="105" x14ac:dyDescent="0.25">
      <c r="A40" s="97" t="s">
        <v>373</v>
      </c>
      <c r="B40" s="93"/>
      <c r="C40" s="94" t="s">
        <v>374</v>
      </c>
    </row>
    <row r="41" spans="1:4" ht="60" x14ac:dyDescent="0.25">
      <c r="A41" s="96" t="s">
        <v>375</v>
      </c>
      <c r="B41" s="89"/>
      <c r="C41" s="90" t="s">
        <v>376</v>
      </c>
    </row>
    <row r="42" spans="1:4" ht="75" x14ac:dyDescent="0.25">
      <c r="A42" s="101" t="s">
        <v>377</v>
      </c>
      <c r="B42" s="89"/>
      <c r="C42" s="90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zoomScaleNormal="100" workbookViewId="0">
      <selection activeCell="S3" sqref="S3"/>
    </sheetView>
  </sheetViews>
  <sheetFormatPr defaultRowHeight="15" x14ac:dyDescent="0.25"/>
  <cols>
    <col min="1" max="1" width="3" customWidth="1"/>
    <col min="3" max="3" width="20.42578125" customWidth="1"/>
    <col min="4" max="6" width="10.28515625" style="6" customWidth="1"/>
    <col min="7" max="7" width="9.42578125" style="6" customWidth="1"/>
    <col min="8" max="8" width="1.7109375" style="67" customWidth="1"/>
    <col min="9" max="9" width="2.7109375" customWidth="1"/>
    <col min="10" max="10" width="1.7109375" style="6" customWidth="1"/>
    <col min="11" max="11" width="15.7109375" customWidth="1"/>
    <col min="13" max="13" width="11.7109375" customWidth="1"/>
    <col min="14" max="14" width="16.7109375" customWidth="1"/>
    <col min="15" max="15" width="12.28515625" customWidth="1"/>
    <col min="16" max="17" width="9.140625" customWidth="1"/>
    <col min="19" max="19" width="13" customWidth="1"/>
    <col min="20" max="20" width="13.42578125" customWidth="1"/>
  </cols>
  <sheetData>
    <row r="1" spans="1:21" x14ac:dyDescent="0.25">
      <c r="A1" s="27"/>
      <c r="B1" s="9" t="s">
        <v>32</v>
      </c>
      <c r="C1" s="9" t="s">
        <v>33</v>
      </c>
      <c r="D1" s="8"/>
      <c r="E1" s="8"/>
      <c r="F1" s="8"/>
      <c r="G1" s="8"/>
      <c r="H1" s="8"/>
      <c r="I1" s="7"/>
      <c r="J1" s="7"/>
      <c r="K1" s="46" t="s">
        <v>34</v>
      </c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70.900000000000006" customHeight="1" x14ac:dyDescent="0.25">
      <c r="A2" s="34" t="s">
        <v>35</v>
      </c>
      <c r="B2" s="35" t="s">
        <v>36</v>
      </c>
      <c r="C2" s="35"/>
      <c r="D2" s="33"/>
      <c r="E2" s="33"/>
      <c r="F2" s="33"/>
      <c r="G2" s="33"/>
      <c r="H2" s="238"/>
      <c r="I2" s="7"/>
      <c r="J2"/>
      <c r="K2" s="14" t="s">
        <v>37</v>
      </c>
      <c r="L2" s="10" t="s">
        <v>38</v>
      </c>
      <c r="M2" s="14" t="s">
        <v>39</v>
      </c>
      <c r="N2" s="14" t="s">
        <v>40</v>
      </c>
      <c r="O2" s="10" t="s">
        <v>41</v>
      </c>
      <c r="P2" s="39" t="s">
        <v>4</v>
      </c>
      <c r="Q2" s="45" t="s">
        <v>42</v>
      </c>
      <c r="R2" s="11"/>
      <c r="S2" s="14" t="s">
        <v>43</v>
      </c>
      <c r="T2" s="23" t="s">
        <v>44</v>
      </c>
    </row>
    <row r="3" spans="1:21" ht="15.75" x14ac:dyDescent="0.25">
      <c r="A3" s="28"/>
      <c r="C3" s="1"/>
      <c r="D3" s="238"/>
      <c r="E3" s="238"/>
      <c r="F3" s="238"/>
      <c r="G3" s="238"/>
      <c r="H3" s="238"/>
      <c r="I3" s="7"/>
      <c r="J3"/>
      <c r="K3" s="238"/>
      <c r="M3" s="11"/>
      <c r="N3" s="11"/>
      <c r="O3" s="11"/>
      <c r="P3" s="11"/>
      <c r="Q3" s="11"/>
      <c r="R3" s="11"/>
      <c r="S3" s="64">
        <f>+AVERAGE(Q5,Q10,Q15,Q20,Q25)</f>
        <v>73.333333333333329</v>
      </c>
      <c r="T3" s="65">
        <v>100</v>
      </c>
      <c r="U3" s="66">
        <f>S3/T3</f>
        <v>0.73333333333333328</v>
      </c>
    </row>
    <row r="4" spans="1:21" s="67" customFormat="1" ht="15.75" x14ac:dyDescent="0.25">
      <c r="A4" s="69"/>
      <c r="C4" s="70"/>
      <c r="D4" s="68"/>
      <c r="E4" s="68"/>
      <c r="F4" s="68"/>
      <c r="G4" s="68"/>
      <c r="H4" s="68"/>
      <c r="I4" s="7"/>
      <c r="K4" s="68"/>
      <c r="M4" s="71"/>
      <c r="N4" s="71"/>
      <c r="O4" s="71"/>
      <c r="P4" s="71"/>
      <c r="Q4" s="71"/>
      <c r="R4" s="71"/>
      <c r="S4" s="24" t="s">
        <v>45</v>
      </c>
      <c r="T4" s="72"/>
      <c r="U4" s="73"/>
    </row>
    <row r="5" spans="1:21" x14ac:dyDescent="0.25">
      <c r="A5" s="29">
        <v>1</v>
      </c>
      <c r="B5" s="25" t="s">
        <v>46</v>
      </c>
      <c r="C5" s="25"/>
      <c r="D5" s="26"/>
      <c r="E5" s="26"/>
      <c r="F5" s="26"/>
      <c r="G5" s="26"/>
      <c r="H5" s="238"/>
      <c r="I5" s="7"/>
      <c r="J5"/>
      <c r="K5" s="26"/>
      <c r="L5" s="26"/>
      <c r="M5" s="26"/>
      <c r="N5" s="26"/>
      <c r="O5" s="26"/>
      <c r="P5" s="42">
        <v>100</v>
      </c>
      <c r="Q5" s="44">
        <f>+IF(O7+O8=0,"-",O7+O8)</f>
        <v>20</v>
      </c>
      <c r="R5" s="11"/>
      <c r="S5" s="24" t="s">
        <v>47</v>
      </c>
      <c r="T5" s="238"/>
      <c r="U5" s="238"/>
    </row>
    <row r="6" spans="1:21" ht="49.5" x14ac:dyDescent="0.25">
      <c r="A6" s="28"/>
      <c r="C6" s="37" t="s">
        <v>48</v>
      </c>
      <c r="D6" s="36" t="s">
        <v>49</v>
      </c>
      <c r="E6" s="36" t="s">
        <v>50</v>
      </c>
      <c r="F6" s="36" t="s">
        <v>51</v>
      </c>
      <c r="G6" s="36" t="s">
        <v>52</v>
      </c>
      <c r="H6" s="238"/>
      <c r="I6" s="7"/>
      <c r="J6"/>
      <c r="K6" s="238"/>
      <c r="N6" s="10"/>
      <c r="O6" s="10"/>
      <c r="P6" s="10"/>
      <c r="Q6" s="10"/>
      <c r="R6" s="10"/>
    </row>
    <row r="7" spans="1:21" x14ac:dyDescent="0.25">
      <c r="A7" s="28"/>
      <c r="C7" s="2" t="s">
        <v>53</v>
      </c>
      <c r="D7" s="4">
        <v>160</v>
      </c>
      <c r="E7" s="4">
        <v>70</v>
      </c>
      <c r="F7" s="4">
        <v>0.04</v>
      </c>
      <c r="G7" s="47">
        <v>100</v>
      </c>
      <c r="H7" s="238"/>
      <c r="I7" s="7"/>
      <c r="J7"/>
      <c r="K7" s="5">
        <v>5</v>
      </c>
      <c r="L7" s="5" t="s">
        <v>54</v>
      </c>
      <c r="M7" s="5">
        <v>20</v>
      </c>
      <c r="N7" s="15">
        <f>IF(AND(G7=0,G8=0),0,+G7/(G7+G8))</f>
        <v>1</v>
      </c>
      <c r="O7" s="43">
        <f>+N7*M7</f>
        <v>20</v>
      </c>
      <c r="P7" s="22">
        <f>+N7*100</f>
        <v>100</v>
      </c>
      <c r="Q7" s="22"/>
      <c r="R7" s="22"/>
    </row>
    <row r="8" spans="1:21" x14ac:dyDescent="0.25">
      <c r="A8" s="28"/>
      <c r="C8" s="2"/>
      <c r="D8" s="4"/>
      <c r="E8" s="4"/>
      <c r="F8" s="4"/>
      <c r="G8" s="47"/>
      <c r="H8" s="238"/>
      <c r="I8" s="7"/>
      <c r="J8"/>
      <c r="K8" s="5"/>
      <c r="L8" s="5"/>
      <c r="M8" s="5"/>
      <c r="N8" s="15">
        <f>IF(AND(G7=0,G8=0),0,+G8/(G7+G8))</f>
        <v>0</v>
      </c>
      <c r="O8" s="43">
        <f>+N8*M8</f>
        <v>0</v>
      </c>
      <c r="P8" s="22">
        <f>+N8*100</f>
        <v>0</v>
      </c>
      <c r="Q8" s="22"/>
      <c r="R8" s="22"/>
    </row>
    <row r="9" spans="1:21" x14ac:dyDescent="0.25">
      <c r="A9" s="28"/>
      <c r="D9"/>
      <c r="E9"/>
      <c r="F9"/>
      <c r="G9"/>
      <c r="H9"/>
      <c r="I9" s="7"/>
      <c r="J9"/>
    </row>
    <row r="10" spans="1:21" x14ac:dyDescent="0.25">
      <c r="A10" s="29">
        <v>2</v>
      </c>
      <c r="B10" s="25" t="s">
        <v>55</v>
      </c>
      <c r="C10" s="25"/>
      <c r="D10" s="26"/>
      <c r="E10" s="26"/>
      <c r="F10" s="26"/>
      <c r="G10" s="26"/>
      <c r="H10" s="238"/>
      <c r="I10" s="7"/>
      <c r="J10"/>
      <c r="K10" s="26"/>
      <c r="L10" s="26"/>
      <c r="M10" s="26"/>
      <c r="N10" s="26"/>
      <c r="O10" s="26"/>
      <c r="P10" s="42">
        <v>100</v>
      </c>
      <c r="Q10" s="44" t="str">
        <f>+IF(O12+O13=0,"-",O12+O13)</f>
        <v>-</v>
      </c>
      <c r="R10" s="11"/>
    </row>
    <row r="11" spans="1:21" ht="49.5" x14ac:dyDescent="0.25">
      <c r="A11" s="28"/>
      <c r="C11" s="37" t="s">
        <v>48</v>
      </c>
      <c r="D11" s="36" t="s">
        <v>49</v>
      </c>
      <c r="E11" s="36" t="s">
        <v>50</v>
      </c>
      <c r="F11" s="36" t="s">
        <v>51</v>
      </c>
      <c r="G11" s="36" t="s">
        <v>52</v>
      </c>
      <c r="H11" s="238"/>
      <c r="I11" s="7"/>
      <c r="J11"/>
      <c r="K11" s="238"/>
      <c r="N11" s="10"/>
      <c r="O11" s="10"/>
      <c r="P11" s="10"/>
      <c r="Q11" s="10"/>
      <c r="R11" s="10"/>
    </row>
    <row r="12" spans="1:21" x14ac:dyDescent="0.25">
      <c r="A12" s="28"/>
      <c r="C12" s="2"/>
      <c r="D12" s="4"/>
      <c r="E12" s="4"/>
      <c r="F12" s="4"/>
      <c r="G12" s="47"/>
      <c r="H12" s="238"/>
      <c r="I12" s="7"/>
      <c r="J12"/>
      <c r="K12" s="5"/>
      <c r="L12" s="5"/>
      <c r="M12" s="5"/>
      <c r="N12" s="15">
        <f>IF(AND(G12=0,G13=0),0,+G12/(G12+G13))</f>
        <v>0</v>
      </c>
      <c r="O12" s="43">
        <f>+N12*M12</f>
        <v>0</v>
      </c>
      <c r="P12" s="22">
        <f>+N12*100</f>
        <v>0</v>
      </c>
      <c r="Q12" s="22"/>
      <c r="R12" s="22"/>
    </row>
    <row r="13" spans="1:21" x14ac:dyDescent="0.25">
      <c r="A13" s="28"/>
      <c r="C13" s="2"/>
      <c r="D13" s="4"/>
      <c r="E13" s="4"/>
      <c r="F13" s="4"/>
      <c r="G13" s="47"/>
      <c r="H13" s="238"/>
      <c r="I13" s="7"/>
      <c r="J13"/>
      <c r="K13" s="5"/>
      <c r="L13" s="5"/>
      <c r="M13" s="5"/>
      <c r="N13" s="15">
        <f>IF(AND(G12=0,G13=0),0,+G13/(G12+G13))</f>
        <v>0</v>
      </c>
      <c r="O13" s="43">
        <f>+N13*M13</f>
        <v>0</v>
      </c>
      <c r="P13" s="22">
        <f>+N13*100</f>
        <v>0</v>
      </c>
      <c r="Q13" s="22"/>
      <c r="R13" s="22"/>
    </row>
    <row r="14" spans="1:21" x14ac:dyDescent="0.25">
      <c r="A14" s="28"/>
      <c r="D14"/>
      <c r="E14"/>
      <c r="F14"/>
      <c r="G14"/>
      <c r="H14"/>
      <c r="I14" s="7"/>
      <c r="J14"/>
    </row>
    <row r="15" spans="1:21" x14ac:dyDescent="0.25">
      <c r="A15" s="29">
        <v>3</v>
      </c>
      <c r="B15" s="25" t="s">
        <v>56</v>
      </c>
      <c r="C15" s="25"/>
      <c r="D15" s="26"/>
      <c r="E15" s="26"/>
      <c r="F15" s="26"/>
      <c r="G15" s="26"/>
      <c r="H15" s="238"/>
      <c r="I15" s="7"/>
      <c r="J15"/>
      <c r="K15" s="26"/>
      <c r="L15" s="26"/>
      <c r="M15" s="26"/>
      <c r="N15" s="26"/>
      <c r="O15" s="26"/>
      <c r="P15" s="42">
        <v>100</v>
      </c>
      <c r="Q15" s="44">
        <f>+IF(O17+O18=0,"-",O17+O18)</f>
        <v>100</v>
      </c>
      <c r="R15" s="11"/>
    </row>
    <row r="16" spans="1:21" ht="49.5" x14ac:dyDescent="0.25">
      <c r="A16" s="28"/>
      <c r="C16" s="37" t="s">
        <v>48</v>
      </c>
      <c r="D16" s="36" t="s">
        <v>49</v>
      </c>
      <c r="E16" s="36" t="s">
        <v>50</v>
      </c>
      <c r="F16" s="36" t="s">
        <v>51</v>
      </c>
      <c r="G16" s="36" t="s">
        <v>52</v>
      </c>
      <c r="H16" s="238"/>
      <c r="I16" s="7"/>
      <c r="J16"/>
      <c r="K16" s="238"/>
      <c r="N16" s="10"/>
      <c r="O16" s="10"/>
      <c r="P16" s="10"/>
      <c r="Q16" s="10"/>
      <c r="R16" s="10"/>
    </row>
    <row r="17" spans="1:18" x14ac:dyDescent="0.25">
      <c r="A17" s="28"/>
      <c r="C17" s="2" t="s">
        <v>57</v>
      </c>
      <c r="D17" s="4">
        <v>160</v>
      </c>
      <c r="E17" s="4">
        <v>70</v>
      </c>
      <c r="F17" s="4">
        <v>0.04</v>
      </c>
      <c r="G17" s="47">
        <v>100</v>
      </c>
      <c r="H17" s="238"/>
      <c r="I17" s="7"/>
      <c r="J17"/>
      <c r="K17" s="5">
        <v>2</v>
      </c>
      <c r="L17" s="5" t="s">
        <v>54</v>
      </c>
      <c r="M17" s="5">
        <v>100</v>
      </c>
      <c r="N17" s="15">
        <f>IF(AND(G17=0,G18=0),0,+G17/(G17+G18))</f>
        <v>1</v>
      </c>
      <c r="O17" s="43">
        <f>+N17*M17</f>
        <v>100</v>
      </c>
      <c r="P17" s="22">
        <f>+N17*100</f>
        <v>100</v>
      </c>
      <c r="Q17" s="22"/>
      <c r="R17" s="22"/>
    </row>
    <row r="18" spans="1:18" x14ac:dyDescent="0.25">
      <c r="A18" s="28"/>
      <c r="C18" s="2"/>
      <c r="D18" s="4"/>
      <c r="E18" s="4"/>
      <c r="F18" s="4"/>
      <c r="G18" s="47"/>
      <c r="H18" s="238"/>
      <c r="I18" s="7"/>
      <c r="J18"/>
      <c r="K18" s="5"/>
      <c r="L18" s="5"/>
      <c r="M18" s="5"/>
      <c r="N18" s="15">
        <f>IF(AND(G17=0,G18=0),0,+G18/(G17+G18))</f>
        <v>0</v>
      </c>
      <c r="O18" s="43">
        <f>+N18*M18</f>
        <v>0</v>
      </c>
      <c r="P18" s="22">
        <f>+N18*100</f>
        <v>0</v>
      </c>
      <c r="Q18" s="22"/>
      <c r="R18" s="22"/>
    </row>
    <row r="19" spans="1:18" x14ac:dyDescent="0.25">
      <c r="A19" s="28"/>
      <c r="D19"/>
      <c r="E19"/>
      <c r="F19"/>
      <c r="G19"/>
      <c r="H19"/>
      <c r="I19" s="7"/>
      <c r="J19"/>
    </row>
    <row r="20" spans="1:18" x14ac:dyDescent="0.25">
      <c r="A20" s="29">
        <v>4</v>
      </c>
      <c r="B20" s="25" t="s">
        <v>58</v>
      </c>
      <c r="C20" s="25"/>
      <c r="D20" s="26"/>
      <c r="E20" s="26"/>
      <c r="F20" s="26"/>
      <c r="G20" s="26"/>
      <c r="H20" s="238"/>
      <c r="I20" s="7"/>
      <c r="J20"/>
      <c r="K20" s="26"/>
      <c r="L20" s="26"/>
      <c r="M20" s="26"/>
      <c r="N20" s="26"/>
      <c r="O20" s="26"/>
      <c r="P20" s="42">
        <v>100</v>
      </c>
      <c r="Q20" s="44" t="str">
        <f>+IF(O22+O23=0,"-",O22+O23)</f>
        <v>-</v>
      </c>
      <c r="R20" s="11"/>
    </row>
    <row r="21" spans="1:18" ht="49.5" x14ac:dyDescent="0.25">
      <c r="A21" s="28"/>
      <c r="C21" s="37" t="s">
        <v>48</v>
      </c>
      <c r="D21" s="36" t="s">
        <v>49</v>
      </c>
      <c r="E21" s="36" t="s">
        <v>50</v>
      </c>
      <c r="F21" s="36" t="s">
        <v>51</v>
      </c>
      <c r="G21" s="36" t="s">
        <v>52</v>
      </c>
      <c r="H21" s="238"/>
      <c r="I21" s="7"/>
      <c r="J21"/>
      <c r="K21" s="238"/>
      <c r="N21" s="10"/>
      <c r="O21" s="10"/>
      <c r="P21" s="10"/>
      <c r="Q21" s="10"/>
      <c r="R21" s="10"/>
    </row>
    <row r="22" spans="1:18" x14ac:dyDescent="0.25">
      <c r="A22" s="28"/>
      <c r="C22" s="2"/>
      <c r="D22" s="4"/>
      <c r="E22" s="4"/>
      <c r="F22" s="4"/>
      <c r="G22" s="47"/>
      <c r="H22" s="238"/>
      <c r="I22" s="7"/>
      <c r="J22"/>
      <c r="K22" s="5"/>
      <c r="L22" s="5"/>
      <c r="M22" s="5"/>
      <c r="N22" s="15">
        <f>IF(AND(G22=0,G23=0),0,+G22/(G22+G23))</f>
        <v>0</v>
      </c>
      <c r="O22" s="43">
        <f>+N22*M22</f>
        <v>0</v>
      </c>
      <c r="P22" s="22">
        <f>+N22*100</f>
        <v>0</v>
      </c>
      <c r="Q22" s="22"/>
      <c r="R22" s="22"/>
    </row>
    <row r="23" spans="1:18" x14ac:dyDescent="0.25">
      <c r="A23" s="28"/>
      <c r="C23" s="2"/>
      <c r="D23" s="4"/>
      <c r="E23" s="4"/>
      <c r="F23" s="4"/>
      <c r="G23" s="47"/>
      <c r="H23" s="238"/>
      <c r="I23" s="7"/>
      <c r="J23"/>
      <c r="K23" s="5"/>
      <c r="L23" s="5"/>
      <c r="M23" s="5"/>
      <c r="N23" s="15">
        <f>IF(AND(G22=0,G23=0),0,+G23/(G22+G23))</f>
        <v>0</v>
      </c>
      <c r="O23" s="43">
        <f>+N23*M23</f>
        <v>0</v>
      </c>
      <c r="P23" s="22">
        <f>+N23*100</f>
        <v>0</v>
      </c>
      <c r="Q23" s="22"/>
      <c r="R23" s="22"/>
    </row>
    <row r="24" spans="1:18" x14ac:dyDescent="0.25">
      <c r="A24" s="28"/>
      <c r="D24"/>
      <c r="E24"/>
      <c r="F24"/>
      <c r="G24"/>
      <c r="H24"/>
      <c r="I24" s="7"/>
      <c r="J24"/>
    </row>
    <row r="25" spans="1:18" x14ac:dyDescent="0.25">
      <c r="A25" s="29">
        <v>5</v>
      </c>
      <c r="B25" s="25" t="s">
        <v>59</v>
      </c>
      <c r="C25" s="25"/>
      <c r="D25" s="26"/>
      <c r="E25" s="26"/>
      <c r="F25" s="26"/>
      <c r="G25" s="26"/>
      <c r="H25" s="238"/>
      <c r="I25" s="7"/>
      <c r="J25"/>
      <c r="K25" s="26"/>
      <c r="L25" s="26"/>
      <c r="M25" s="26"/>
      <c r="N25" s="26"/>
      <c r="O25" s="26"/>
      <c r="P25" s="42">
        <v>100</v>
      </c>
      <c r="Q25" s="44">
        <f>+IF(O27=0,"-",O27)</f>
        <v>100</v>
      </c>
      <c r="R25" s="11"/>
    </row>
    <row r="26" spans="1:18" x14ac:dyDescent="0.25">
      <c r="A26" s="28"/>
      <c r="C26" s="38" t="s">
        <v>60</v>
      </c>
      <c r="D26" s="238"/>
      <c r="E26" s="238"/>
      <c r="F26" s="238"/>
      <c r="G26" s="238"/>
      <c r="H26" s="238"/>
      <c r="I26" s="7"/>
      <c r="J26"/>
      <c r="K26" s="3"/>
      <c r="Q26" s="10"/>
      <c r="R26" s="10"/>
    </row>
    <row r="27" spans="1:18" x14ac:dyDescent="0.25">
      <c r="A27" s="28"/>
      <c r="C27" s="2" t="s">
        <v>61</v>
      </c>
      <c r="D27" s="238"/>
      <c r="E27" s="238"/>
      <c r="F27" s="238"/>
      <c r="G27" s="238"/>
      <c r="H27" s="238"/>
      <c r="I27" s="7"/>
      <c r="J27"/>
      <c r="K27" s="5">
        <v>2.1</v>
      </c>
      <c r="L27" s="5" t="s">
        <v>35</v>
      </c>
      <c r="M27" s="5">
        <v>100</v>
      </c>
      <c r="N27" s="15">
        <v>1</v>
      </c>
      <c r="O27" s="43">
        <f>+N27*M27</f>
        <v>100</v>
      </c>
      <c r="P27" s="22">
        <f>+N27*100</f>
        <v>100</v>
      </c>
      <c r="Q27" s="22"/>
      <c r="R27" s="22"/>
    </row>
    <row r="28" spans="1:18" x14ac:dyDescent="0.25">
      <c r="A28" s="28"/>
      <c r="D28"/>
      <c r="E28"/>
      <c r="F28"/>
      <c r="G28"/>
      <c r="H28"/>
      <c r="I28" s="7"/>
      <c r="J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45"/>
  <sheetViews>
    <sheetView showGridLines="0" tabSelected="1" view="pageLayout" zoomScaleNormal="100" zoomScaleSheetLayoutView="130" workbookViewId="0">
      <selection activeCell="H7" sqref="H7:W7"/>
    </sheetView>
  </sheetViews>
  <sheetFormatPr defaultColWidth="2.42578125" defaultRowHeight="0" customHeight="1" zeroHeight="1" x14ac:dyDescent="0.25"/>
  <cols>
    <col min="1" max="1" width="2.5703125" style="313" customWidth="1"/>
    <col min="2" max="33" width="2.5703125" style="315" customWidth="1"/>
    <col min="34" max="34" width="3.7109375" style="322" customWidth="1"/>
    <col min="35" max="35" width="3" style="315" hidden="1" customWidth="1"/>
    <col min="36" max="36" width="35.140625" style="315" hidden="1" customWidth="1"/>
    <col min="37" max="37" width="8.85546875" style="315" hidden="1" customWidth="1"/>
    <col min="38" max="41" width="2.42578125" style="315" hidden="1" customWidth="1"/>
    <col min="42" max="42" width="3.85546875" style="315" hidden="1" customWidth="1"/>
    <col min="43" max="43" width="4.7109375" style="315" hidden="1" customWidth="1"/>
    <col min="44" max="44" width="7" style="315" hidden="1" customWidth="1"/>
    <col min="45" max="16383" width="0" style="315" hidden="1" customWidth="1"/>
    <col min="16384" max="16384" width="1" style="315" hidden="1" customWidth="1"/>
  </cols>
  <sheetData>
    <row r="1" spans="1:34" s="310" customFormat="1" ht="25.5" customHeight="1" x14ac:dyDescent="0.25">
      <c r="B1" s="485" t="s">
        <v>491</v>
      </c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6" t="s">
        <v>492</v>
      </c>
      <c r="AB1" s="486"/>
      <c r="AC1" s="486"/>
      <c r="AD1" s="486"/>
      <c r="AE1" s="486"/>
      <c r="AF1" s="486"/>
      <c r="AG1" s="486"/>
      <c r="AH1" s="442"/>
    </row>
    <row r="2" spans="1:34" s="310" customFormat="1" ht="23.25" customHeight="1" x14ac:dyDescent="0.25"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5"/>
      <c r="Y2" s="485"/>
      <c r="Z2" s="485"/>
      <c r="AA2" s="486"/>
      <c r="AB2" s="486"/>
      <c r="AC2" s="486"/>
      <c r="AD2" s="486"/>
      <c r="AE2" s="486"/>
      <c r="AF2" s="486"/>
      <c r="AG2" s="486"/>
      <c r="AH2" s="442"/>
    </row>
    <row r="3" spans="1:34" s="310" customFormat="1" ht="18.75" customHeight="1" x14ac:dyDescent="0.25">
      <c r="A3" s="311"/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6"/>
      <c r="AB3" s="486"/>
      <c r="AC3" s="486"/>
      <c r="AD3" s="486"/>
      <c r="AE3" s="486"/>
      <c r="AF3" s="486"/>
      <c r="AG3" s="486"/>
      <c r="AH3" s="312"/>
    </row>
    <row r="4" spans="1:34" ht="15" x14ac:dyDescent="0.25">
      <c r="B4" s="470" t="s">
        <v>395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0"/>
      <c r="X4" s="470"/>
      <c r="Y4" s="470"/>
      <c r="Z4" s="470"/>
      <c r="AA4" s="470"/>
      <c r="AB4" s="470"/>
      <c r="AC4" s="470"/>
      <c r="AD4" s="470"/>
      <c r="AE4" s="470"/>
      <c r="AF4" s="470"/>
      <c r="AG4" s="470"/>
      <c r="AH4" s="314"/>
    </row>
    <row r="5" spans="1:34" ht="7.5" customHeight="1" x14ac:dyDescent="0.25">
      <c r="B5" s="471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71"/>
      <c r="Y5" s="471"/>
      <c r="Z5" s="471"/>
      <c r="AA5" s="471"/>
      <c r="AB5" s="471"/>
      <c r="AC5" s="471"/>
      <c r="AD5" s="471"/>
      <c r="AE5" s="471"/>
      <c r="AF5" s="471"/>
      <c r="AG5" s="471"/>
      <c r="AH5" s="316"/>
    </row>
    <row r="6" spans="1:34" ht="15" x14ac:dyDescent="0.25">
      <c r="B6" s="460" t="s">
        <v>396</v>
      </c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461"/>
      <c r="P6" s="461"/>
      <c r="Q6" s="461"/>
      <c r="R6" s="461"/>
      <c r="S6" s="461"/>
      <c r="T6" s="461"/>
      <c r="U6" s="461"/>
      <c r="V6" s="461"/>
      <c r="W6" s="461"/>
      <c r="X6" s="461"/>
      <c r="Y6" s="461"/>
      <c r="Z6" s="461"/>
      <c r="AA6" s="461"/>
      <c r="AB6" s="461"/>
      <c r="AC6" s="461"/>
      <c r="AD6" s="461"/>
      <c r="AE6" s="461"/>
      <c r="AF6" s="461"/>
      <c r="AG6" s="462"/>
      <c r="AH6" s="317"/>
    </row>
    <row r="7" spans="1:34" ht="15" x14ac:dyDescent="0.25">
      <c r="A7" s="318"/>
      <c r="B7" s="319" t="s">
        <v>397</v>
      </c>
      <c r="C7" s="319"/>
      <c r="D7" s="320"/>
      <c r="E7" s="320"/>
      <c r="F7" s="320"/>
      <c r="G7" s="320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320" t="s">
        <v>398</v>
      </c>
      <c r="Y7" s="320"/>
      <c r="Z7" s="320"/>
      <c r="AA7" s="472"/>
      <c r="AB7" s="472"/>
      <c r="AC7" s="472"/>
      <c r="AD7" s="472"/>
      <c r="AE7" s="472"/>
      <c r="AF7" s="472"/>
      <c r="AG7" s="473"/>
      <c r="AH7" s="321"/>
    </row>
    <row r="8" spans="1:34" ht="11.25" customHeight="1" x14ac:dyDescent="0.25"/>
    <row r="9" spans="1:34" ht="15" x14ac:dyDescent="0.25">
      <c r="B9" s="460" t="s">
        <v>399</v>
      </c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2"/>
      <c r="AH9" s="317"/>
    </row>
    <row r="10" spans="1:34" ht="15" x14ac:dyDescent="0.25">
      <c r="A10" s="395"/>
      <c r="B10" s="323" t="s">
        <v>400</v>
      </c>
      <c r="C10" s="324"/>
      <c r="D10" s="324"/>
      <c r="E10" s="324"/>
      <c r="F10" s="324"/>
      <c r="G10" s="324"/>
      <c r="H10" s="324"/>
      <c r="I10" s="325"/>
      <c r="J10" s="465"/>
      <c r="K10" s="465"/>
      <c r="L10" s="465"/>
      <c r="M10" s="465"/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326" t="s">
        <v>401</v>
      </c>
      <c r="Y10" s="327"/>
      <c r="Z10" s="327"/>
      <c r="AA10" s="327"/>
      <c r="AB10" s="327"/>
      <c r="AC10" s="327"/>
      <c r="AD10" s="327"/>
      <c r="AE10" s="466"/>
      <c r="AF10" s="466"/>
      <c r="AG10" s="467"/>
      <c r="AH10" s="321"/>
    </row>
    <row r="11" spans="1:34" ht="15" x14ac:dyDescent="0.25">
      <c r="A11" s="395"/>
      <c r="B11" s="328" t="s">
        <v>402</v>
      </c>
      <c r="C11" s="329"/>
      <c r="D11" s="329"/>
      <c r="E11" s="329"/>
      <c r="F11" s="329"/>
      <c r="G11" s="468"/>
      <c r="H11" s="468"/>
      <c r="I11" s="468"/>
      <c r="J11" s="468"/>
      <c r="K11" s="468"/>
      <c r="L11" s="468"/>
      <c r="M11" s="468"/>
      <c r="N11" s="468"/>
      <c r="O11" s="468"/>
      <c r="P11" s="468"/>
      <c r="Q11" s="468"/>
      <c r="R11" s="468"/>
      <c r="S11" s="468"/>
      <c r="T11" s="468"/>
      <c r="U11" s="468"/>
      <c r="V11" s="468"/>
      <c r="W11" s="468"/>
      <c r="X11" s="329" t="s">
        <v>403</v>
      </c>
      <c r="Y11" s="329"/>
      <c r="Z11" s="329"/>
      <c r="AA11" s="330"/>
      <c r="AB11" s="330"/>
      <c r="AC11" s="468"/>
      <c r="AD11" s="468"/>
      <c r="AE11" s="468"/>
      <c r="AF11" s="468"/>
      <c r="AG11" s="469"/>
      <c r="AH11" s="321"/>
    </row>
    <row r="12" spans="1:34" ht="15" x14ac:dyDescent="0.25">
      <c r="A12" s="395"/>
      <c r="B12" s="391" t="s">
        <v>404</v>
      </c>
      <c r="C12" s="392"/>
      <c r="D12" s="392"/>
      <c r="E12" s="392"/>
      <c r="F12" s="392"/>
      <c r="G12" s="491" t="s">
        <v>280</v>
      </c>
      <c r="H12" s="491"/>
      <c r="I12" s="491"/>
      <c r="J12" s="491"/>
      <c r="K12" s="491"/>
      <c r="L12" s="491"/>
      <c r="M12" s="491"/>
      <c r="N12" s="491"/>
      <c r="O12" s="491"/>
      <c r="P12" s="491"/>
      <c r="Q12" s="394"/>
      <c r="R12" s="394"/>
      <c r="S12" s="394"/>
      <c r="T12" s="394"/>
      <c r="U12" s="394"/>
      <c r="V12" s="394"/>
      <c r="W12" s="394"/>
      <c r="X12" s="392"/>
      <c r="Y12" s="392"/>
      <c r="Z12" s="392"/>
      <c r="AA12" s="392"/>
      <c r="AB12" s="392"/>
      <c r="AC12" s="392"/>
      <c r="AD12" s="392"/>
      <c r="AE12" s="392"/>
      <c r="AF12" s="392"/>
      <c r="AG12" s="399"/>
      <c r="AH12" s="321"/>
    </row>
    <row r="13" spans="1:34" ht="11.25" customHeight="1" x14ac:dyDescent="0.25">
      <c r="A13" s="396"/>
    </row>
    <row r="14" spans="1:34" ht="15" x14ac:dyDescent="0.25">
      <c r="A14" s="396"/>
      <c r="B14" s="460" t="s">
        <v>486</v>
      </c>
      <c r="C14" s="461"/>
      <c r="D14" s="461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1"/>
      <c r="AB14" s="461"/>
      <c r="AC14" s="461"/>
      <c r="AD14" s="461"/>
      <c r="AE14" s="461"/>
      <c r="AF14" s="461"/>
      <c r="AG14" s="462"/>
      <c r="AH14" s="317"/>
    </row>
    <row r="15" spans="1:34" ht="15" x14ac:dyDescent="0.25">
      <c r="A15" s="395"/>
      <c r="B15" s="391" t="s">
        <v>488</v>
      </c>
      <c r="C15" s="392"/>
      <c r="D15" s="392"/>
      <c r="E15" s="392"/>
      <c r="F15" s="392"/>
      <c r="G15" s="491" t="s">
        <v>485</v>
      </c>
      <c r="H15" s="491"/>
      <c r="I15" s="491"/>
      <c r="J15" s="491"/>
      <c r="K15" s="491"/>
      <c r="L15" s="491"/>
      <c r="M15" s="491"/>
      <c r="N15" s="491"/>
      <c r="O15" s="491"/>
      <c r="P15" s="491"/>
      <c r="Q15" s="398"/>
      <c r="R15" s="398"/>
      <c r="S15" s="398"/>
      <c r="T15" s="398"/>
      <c r="U15" s="398"/>
      <c r="V15" s="398"/>
      <c r="W15" s="398"/>
      <c r="X15" s="393"/>
      <c r="Y15" s="394"/>
      <c r="Z15" s="394"/>
      <c r="AA15" s="394"/>
      <c r="AB15" s="394"/>
      <c r="AC15" s="394"/>
      <c r="AD15" s="394"/>
      <c r="AE15" s="463"/>
      <c r="AF15" s="463"/>
      <c r="AG15" s="464"/>
      <c r="AH15" s="331"/>
    </row>
    <row r="16" spans="1:34" ht="15.75" x14ac:dyDescent="0.25">
      <c r="A16" s="395"/>
      <c r="B16" s="490" t="s">
        <v>487</v>
      </c>
      <c r="C16" s="392"/>
      <c r="D16" s="392"/>
      <c r="E16" s="392"/>
      <c r="F16" s="392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487">
        <f>IF(G15="Oblast A - Rekonstrukce",'Zadání - Oblast A'!$AC$7,IF(G15="Oblast B - Novostavba",'Zadání - Oblast B'!$AC$8,""))</f>
        <v>0</v>
      </c>
      <c r="Y16" s="488"/>
      <c r="Z16" s="488"/>
      <c r="AA16" s="488"/>
      <c r="AB16" s="488"/>
      <c r="AC16" s="488"/>
      <c r="AD16" s="488"/>
      <c r="AE16" s="488"/>
      <c r="AF16" s="488"/>
      <c r="AG16" s="489"/>
      <c r="AH16" s="332"/>
    </row>
    <row r="17" spans="1:34" ht="15" x14ac:dyDescent="0.25">
      <c r="A17" s="395"/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0"/>
      <c r="AA17" s="390"/>
      <c r="AB17" s="390"/>
      <c r="AC17" s="390"/>
      <c r="AD17" s="390"/>
      <c r="AE17" s="390"/>
      <c r="AF17" s="390"/>
      <c r="AG17" s="390"/>
      <c r="AH17" s="333"/>
    </row>
    <row r="18" spans="1:34" s="335" customFormat="1" ht="14.25" customHeight="1" x14ac:dyDescent="0.2">
      <c r="A18" s="395"/>
      <c r="B18" s="390"/>
      <c r="C18" s="390"/>
      <c r="D18" s="390"/>
      <c r="E18" s="390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34"/>
    </row>
    <row r="19" spans="1:34" ht="14.25" customHeight="1" x14ac:dyDescent="0.25">
      <c r="A19" s="395"/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390"/>
      <c r="AB19" s="390"/>
      <c r="AC19" s="390"/>
      <c r="AD19" s="390"/>
      <c r="AE19" s="390"/>
      <c r="AF19" s="390"/>
      <c r="AG19" s="390"/>
      <c r="AH19" s="336"/>
    </row>
    <row r="20" spans="1:34" ht="14.25" customHeight="1" x14ac:dyDescent="0.25">
      <c r="A20" s="395"/>
    </row>
    <row r="21" spans="1:34" ht="14.25" customHeight="1" x14ac:dyDescent="0.25">
      <c r="A21" s="395"/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</row>
    <row r="22" spans="1:34" ht="14.25" customHeight="1" x14ac:dyDescent="0.25">
      <c r="A22" s="395"/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90"/>
      <c r="AE22" s="390"/>
      <c r="AF22" s="390"/>
      <c r="AG22" s="390"/>
      <c r="AH22" s="390"/>
    </row>
    <row r="23" spans="1:34" ht="14.25" customHeight="1" x14ac:dyDescent="0.25">
      <c r="A23" s="395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90"/>
      <c r="AE23" s="390"/>
      <c r="AF23" s="390"/>
      <c r="AG23" s="390"/>
      <c r="AH23" s="390"/>
    </row>
    <row r="24" spans="1:34" ht="14.25" customHeight="1" x14ac:dyDescent="0.25">
      <c r="A24" s="397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</row>
    <row r="25" spans="1:34" ht="14.25" customHeight="1" x14ac:dyDescent="0.25">
      <c r="A25" s="397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0"/>
      <c r="AF25" s="390"/>
      <c r="AG25" s="390"/>
      <c r="AH25" s="390"/>
    </row>
    <row r="26" spans="1:34" ht="14.25" customHeight="1" x14ac:dyDescent="0.25">
      <c r="A26" s="397"/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</row>
    <row r="27" spans="1:34" ht="14.25" customHeight="1" x14ac:dyDescent="0.25">
      <c r="A27" s="397"/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90"/>
      <c r="AE27" s="390"/>
      <c r="AF27" s="390"/>
      <c r="AG27" s="390"/>
      <c r="AH27" s="390"/>
    </row>
    <row r="28" spans="1:34" ht="14.25" customHeight="1" x14ac:dyDescent="0.25">
      <c r="A28" s="397"/>
      <c r="B28" s="390"/>
      <c r="C28" s="390"/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390"/>
      <c r="AG28" s="390"/>
      <c r="AH28" s="390"/>
    </row>
    <row r="29" spans="1:34" ht="14.25" customHeight="1" x14ac:dyDescent="0.25">
      <c r="A29" s="397"/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</row>
    <row r="30" spans="1:34" ht="14.25" customHeight="1" x14ac:dyDescent="0.25">
      <c r="A30" s="397"/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</row>
    <row r="31" spans="1:34" ht="14.25" customHeight="1" x14ac:dyDescent="0.25">
      <c r="A31" s="397"/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0"/>
      <c r="W31" s="390"/>
      <c r="X31" s="390"/>
      <c r="Y31" s="390"/>
      <c r="Z31" s="390"/>
      <c r="AA31" s="390"/>
      <c r="AB31" s="390"/>
      <c r="AC31" s="390"/>
      <c r="AD31" s="390"/>
      <c r="AE31" s="390"/>
      <c r="AF31" s="390"/>
      <c r="AG31" s="390"/>
      <c r="AH31" s="390"/>
    </row>
    <row r="32" spans="1:34" ht="14.25" customHeight="1" x14ac:dyDescent="0.25">
      <c r="A32" s="396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40"/>
    </row>
    <row r="33" spans="1:35" ht="14.25" customHeight="1" x14ac:dyDescent="0.25">
      <c r="A33" s="396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40"/>
    </row>
    <row r="34" spans="1:35" ht="14.25" customHeight="1" x14ac:dyDescent="0.25">
      <c r="A34" s="396"/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40"/>
    </row>
    <row r="35" spans="1:35" ht="14.25" customHeight="1" x14ac:dyDescent="0.25">
      <c r="A35" s="396"/>
      <c r="B35" s="313"/>
      <c r="C35" s="313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40"/>
    </row>
    <row r="36" spans="1:35" s="338" customFormat="1" ht="14.25" customHeight="1" x14ac:dyDescent="0.2">
      <c r="A36" s="396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40"/>
    </row>
    <row r="37" spans="1:35" s="338" customFormat="1" ht="14.25" customHeight="1" x14ac:dyDescent="0.2">
      <c r="A37" s="396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40"/>
    </row>
    <row r="38" spans="1:35" s="338" customFormat="1" ht="14.25" customHeight="1" x14ac:dyDescent="0.2">
      <c r="A38" s="396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40"/>
    </row>
    <row r="39" spans="1:35" s="338" customFormat="1" ht="14.25" customHeight="1" x14ac:dyDescent="0.2">
      <c r="A39" s="396"/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40"/>
      <c r="AI39" s="338">
        <f>IF(ISNUMBER(O39),IF(O39&gt;=50%,2,1),-10)</f>
        <v>-10</v>
      </c>
    </row>
    <row r="40" spans="1:35" s="338" customFormat="1" ht="14.25" customHeight="1" x14ac:dyDescent="0.2">
      <c r="A40" s="396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40"/>
      <c r="AI40" s="338">
        <f>IF(ISNUMBER(O40),IF(O40&gt;0,IF(O40&lt;='Výsledkový list'!AB17,2,1),""),-10)</f>
        <v>-10</v>
      </c>
    </row>
    <row r="41" spans="1:35" s="338" customFormat="1" ht="14.25" customHeight="1" x14ac:dyDescent="0.2">
      <c r="A41" s="396"/>
      <c r="M41" s="339"/>
      <c r="N41" s="339"/>
      <c r="O41" s="339"/>
      <c r="P41" s="339"/>
      <c r="Q41" s="339"/>
      <c r="R41" s="339"/>
      <c r="S41" s="339"/>
      <c r="T41" s="339"/>
      <c r="U41" s="339"/>
      <c r="AH41" s="340"/>
      <c r="AI41" s="338">
        <f>SUM('Výsledkový list'!AI39:AI40)</f>
        <v>-20</v>
      </c>
    </row>
    <row r="42" spans="1:35" ht="22.5" customHeight="1" x14ac:dyDescent="0.25">
      <c r="A42" s="396">
        <v>8</v>
      </c>
      <c r="B42" s="451" t="s">
        <v>405</v>
      </c>
      <c r="C42" s="452"/>
      <c r="D42" s="452"/>
      <c r="E42" s="452"/>
      <c r="F42" s="452"/>
      <c r="G42" s="453">
        <f ca="1">NOW()</f>
        <v>44461.668361458331</v>
      </c>
      <c r="H42" s="453"/>
      <c r="I42" s="453"/>
      <c r="J42" s="453"/>
      <c r="K42" s="453"/>
      <c r="L42" s="453"/>
      <c r="M42" s="453"/>
      <c r="N42" s="453"/>
      <c r="O42" s="454"/>
    </row>
    <row r="43" spans="1:35" ht="15" customHeight="1" x14ac:dyDescent="0.25">
      <c r="A43" s="396"/>
      <c r="B43" s="341"/>
      <c r="C43" s="342"/>
      <c r="D43" s="342"/>
      <c r="E43" s="342"/>
      <c r="F43" s="342"/>
      <c r="G43" s="342"/>
      <c r="H43" s="342"/>
      <c r="I43" s="342"/>
      <c r="J43" s="343"/>
      <c r="K43" s="343"/>
      <c r="L43" s="344"/>
      <c r="M43" s="342"/>
      <c r="N43" s="342"/>
      <c r="O43" s="342"/>
      <c r="P43" s="342"/>
      <c r="Q43" s="342"/>
      <c r="R43" s="342"/>
    </row>
    <row r="44" spans="1:35" ht="21.75" customHeight="1" x14ac:dyDescent="0.25">
      <c r="A44" s="396">
        <v>9</v>
      </c>
      <c r="B44" s="345" t="s">
        <v>406</v>
      </c>
      <c r="C44" s="346"/>
      <c r="D44" s="346"/>
      <c r="E44" s="346"/>
      <c r="F44" s="346"/>
      <c r="G44" s="346"/>
      <c r="H44" s="346"/>
      <c r="I44" s="346"/>
      <c r="J44" s="347"/>
      <c r="K44" s="455"/>
      <c r="L44" s="455"/>
      <c r="M44" s="455"/>
      <c r="N44" s="455"/>
      <c r="O44" s="456"/>
      <c r="P44" s="342"/>
      <c r="Q44" s="342"/>
      <c r="R44" s="342"/>
      <c r="T44" s="457"/>
      <c r="U44" s="457"/>
      <c r="V44" s="457"/>
      <c r="W44" s="457"/>
      <c r="X44" s="457"/>
      <c r="Y44" s="457"/>
      <c r="Z44" s="457"/>
      <c r="AA44" s="457"/>
      <c r="AB44" s="457"/>
      <c r="AC44" s="457"/>
      <c r="AD44" s="457"/>
      <c r="AE44" s="457"/>
      <c r="AF44" s="457"/>
      <c r="AG44" s="457"/>
      <c r="AH44" s="348"/>
    </row>
    <row r="45" spans="1:35" ht="21.75" customHeight="1" x14ac:dyDescent="0.25"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T45" s="459" t="s">
        <v>407</v>
      </c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  <c r="AE45" s="459"/>
      <c r="AF45" s="459"/>
      <c r="AG45" s="459"/>
      <c r="AH45" s="349"/>
    </row>
    <row r="46" spans="1:35" ht="15" x14ac:dyDescent="0.25">
      <c r="T46" s="350"/>
      <c r="U46" s="350"/>
      <c r="V46" s="350"/>
      <c r="W46" s="350"/>
      <c r="X46" s="350"/>
      <c r="Y46" s="350"/>
      <c r="Z46" s="350"/>
      <c r="AA46" s="350"/>
      <c r="AB46" s="350"/>
      <c r="AC46" s="350"/>
      <c r="AD46" s="350"/>
      <c r="AE46" s="350"/>
      <c r="AF46" s="350"/>
      <c r="AG46" s="350"/>
      <c r="AH46" s="349"/>
    </row>
    <row r="47" spans="1:35" ht="15" x14ac:dyDescent="0.25">
      <c r="T47" s="350"/>
      <c r="U47" s="350"/>
      <c r="V47" s="350"/>
      <c r="W47" s="350"/>
      <c r="X47" s="350"/>
      <c r="Y47" s="350"/>
      <c r="Z47" s="350"/>
      <c r="AA47" s="350"/>
      <c r="AB47" s="350"/>
      <c r="AC47" s="350"/>
      <c r="AD47" s="350"/>
      <c r="AE47" s="350"/>
      <c r="AF47" s="350"/>
      <c r="AG47" s="350"/>
      <c r="AH47" s="349"/>
    </row>
    <row r="48" spans="1:35" ht="15" hidden="1" x14ac:dyDescent="0.25">
      <c r="AH48" s="349"/>
    </row>
    <row r="49" spans="20:64" ht="15" hidden="1" x14ac:dyDescent="0.25">
      <c r="T49" s="350"/>
      <c r="U49" s="350"/>
      <c r="V49" s="350"/>
      <c r="W49" s="350"/>
      <c r="X49" s="350"/>
      <c r="Y49" s="350"/>
      <c r="Z49" s="350"/>
      <c r="AA49" s="350"/>
      <c r="AB49" s="350"/>
      <c r="AC49" s="350"/>
      <c r="AD49" s="350"/>
      <c r="AE49" s="350"/>
      <c r="AF49" s="350"/>
      <c r="AG49" s="350"/>
      <c r="AH49" s="349"/>
    </row>
    <row r="50" spans="20:64" ht="15" hidden="1" x14ac:dyDescent="0.25">
      <c r="T50" s="350"/>
      <c r="U50" s="350"/>
      <c r="V50" s="350"/>
      <c r="W50" s="350"/>
      <c r="X50" s="350"/>
      <c r="Y50" s="350"/>
      <c r="Z50" s="350"/>
      <c r="AA50" s="350"/>
      <c r="AB50" s="350"/>
      <c r="AC50" s="350"/>
      <c r="AD50" s="350"/>
      <c r="AE50" s="350"/>
      <c r="AF50" s="350"/>
      <c r="AG50" s="350"/>
      <c r="AH50" s="349"/>
    </row>
    <row r="51" spans="20:64" ht="15" hidden="1" x14ac:dyDescent="0.25">
      <c r="T51" s="350"/>
      <c r="U51" s="350"/>
      <c r="V51" s="350"/>
      <c r="W51" s="350"/>
      <c r="X51" s="350"/>
      <c r="Y51" s="350"/>
      <c r="Z51" s="350"/>
      <c r="AA51" s="350"/>
      <c r="AB51" s="350"/>
      <c r="AC51" s="350"/>
      <c r="AD51" s="350"/>
      <c r="AE51" s="350"/>
      <c r="AF51" s="350"/>
      <c r="AG51" s="350"/>
      <c r="AH51" s="349"/>
    </row>
    <row r="52" spans="20:64" ht="15" hidden="1" x14ac:dyDescent="0.25">
      <c r="T52" s="350"/>
      <c r="U52" s="350"/>
      <c r="V52" s="350"/>
      <c r="W52" s="350"/>
      <c r="X52" s="350"/>
      <c r="Y52" s="350"/>
      <c r="Z52" s="350"/>
      <c r="AA52" s="350"/>
      <c r="AB52" s="350"/>
      <c r="AC52" s="350"/>
      <c r="AD52" s="350"/>
      <c r="AE52" s="350"/>
      <c r="AF52" s="350"/>
      <c r="AG52" s="350"/>
      <c r="AH52" s="349"/>
    </row>
    <row r="53" spans="20:64" ht="15" hidden="1" x14ac:dyDescent="0.25">
      <c r="T53" s="350"/>
      <c r="U53" s="350"/>
      <c r="V53" s="350"/>
      <c r="W53" s="350"/>
      <c r="X53" s="350"/>
      <c r="Y53" s="350"/>
      <c r="Z53" s="350"/>
      <c r="AA53" s="350"/>
      <c r="AB53" s="350"/>
      <c r="AC53" s="350"/>
      <c r="AD53" s="350"/>
      <c r="AE53" s="350"/>
      <c r="AF53" s="350"/>
      <c r="AG53" s="350"/>
      <c r="AH53" s="349"/>
    </row>
    <row r="54" spans="20:64" ht="15" hidden="1" x14ac:dyDescent="0.25">
      <c r="T54" s="350"/>
      <c r="U54" s="350"/>
      <c r="V54" s="350"/>
      <c r="W54" s="350"/>
      <c r="X54" s="350"/>
      <c r="Y54" s="350"/>
      <c r="Z54" s="350"/>
      <c r="AA54" s="350"/>
      <c r="AB54" s="350"/>
      <c r="AC54" s="350"/>
      <c r="AD54" s="350"/>
      <c r="AE54" s="350"/>
      <c r="AF54" s="350"/>
      <c r="AG54" s="350"/>
      <c r="AH54" s="349"/>
    </row>
    <row r="55" spans="20:64" ht="15" hidden="1" x14ac:dyDescent="0.25">
      <c r="T55" s="350"/>
      <c r="U55" s="350"/>
      <c r="V55" s="350"/>
      <c r="W55" s="350"/>
      <c r="X55" s="350"/>
      <c r="Y55" s="350"/>
      <c r="Z55" s="350"/>
      <c r="AA55" s="350"/>
      <c r="AB55" s="350"/>
      <c r="AC55" s="350"/>
      <c r="AD55" s="350"/>
      <c r="AE55" s="350"/>
      <c r="AF55" s="350"/>
      <c r="AG55" s="350"/>
      <c r="AH55" s="349"/>
    </row>
    <row r="56" spans="20:64" ht="15" hidden="1" x14ac:dyDescent="0.25">
      <c r="T56" s="350"/>
      <c r="U56" s="350"/>
      <c r="V56" s="350"/>
      <c r="W56" s="350"/>
      <c r="X56" s="350"/>
      <c r="Y56" s="350"/>
      <c r="Z56" s="350"/>
      <c r="AA56" s="350"/>
      <c r="AB56" s="350"/>
      <c r="AC56" s="350"/>
      <c r="AD56" s="350"/>
      <c r="AE56" s="350"/>
      <c r="AF56" s="350"/>
      <c r="AG56" s="350"/>
      <c r="AH56" s="349"/>
    </row>
    <row r="57" spans="20:64" ht="15" hidden="1" x14ac:dyDescent="0.25">
      <c r="T57" s="350"/>
      <c r="U57" s="350"/>
      <c r="V57" s="350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49"/>
    </row>
    <row r="58" spans="20:64" ht="15" hidden="1" x14ac:dyDescent="0.25">
      <c r="T58" s="350"/>
      <c r="U58" s="350"/>
      <c r="V58" s="350"/>
      <c r="W58" s="350"/>
      <c r="X58" s="350"/>
      <c r="Y58" s="350"/>
      <c r="Z58" s="350"/>
      <c r="AA58" s="350"/>
      <c r="AB58" s="350"/>
      <c r="AC58" s="350"/>
      <c r="AD58" s="350"/>
      <c r="AE58" s="350"/>
      <c r="AF58" s="350"/>
      <c r="AG58" s="350"/>
      <c r="AH58" s="349"/>
    </row>
    <row r="59" spans="20:64" ht="15" hidden="1" x14ac:dyDescent="0.25">
      <c r="T59" s="350"/>
      <c r="U59" s="350"/>
      <c r="V59" s="350"/>
      <c r="W59" s="350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49"/>
    </row>
    <row r="60" spans="20:64" ht="15" hidden="1" x14ac:dyDescent="0.25">
      <c r="T60" s="350"/>
      <c r="U60" s="350"/>
      <c r="V60" s="350"/>
      <c r="W60" s="350"/>
      <c r="X60" s="350"/>
      <c r="Y60" s="350"/>
      <c r="Z60" s="350"/>
      <c r="AA60" s="350"/>
      <c r="AB60" s="350"/>
      <c r="AC60" s="350"/>
      <c r="AD60" s="350"/>
      <c r="AE60" s="350"/>
      <c r="AF60" s="350"/>
      <c r="AG60" s="350"/>
      <c r="AH60" s="349"/>
    </row>
    <row r="61" spans="20:64" ht="15" hidden="1" x14ac:dyDescent="0.25">
      <c r="AJ61" s="351"/>
      <c r="AK61" s="352"/>
      <c r="AL61" s="352"/>
      <c r="AM61" s="352"/>
      <c r="AN61" s="352"/>
      <c r="AO61" s="352"/>
      <c r="AP61" s="352"/>
      <c r="AQ61" s="352"/>
      <c r="AR61" s="352"/>
      <c r="AS61" s="352"/>
      <c r="AT61" s="352"/>
      <c r="AU61" s="352"/>
      <c r="AV61" s="352"/>
      <c r="AW61" s="352"/>
      <c r="AX61" s="352"/>
      <c r="AY61" s="352"/>
      <c r="AZ61" s="352"/>
      <c r="BA61" s="352"/>
      <c r="BB61" s="352"/>
      <c r="BC61" s="352"/>
      <c r="BD61" s="352"/>
      <c r="BE61" s="352"/>
      <c r="BF61" s="352"/>
      <c r="BG61" s="352"/>
      <c r="BH61" s="352"/>
      <c r="BI61" s="352"/>
      <c r="BJ61" s="352"/>
      <c r="BK61" s="352"/>
      <c r="BL61" s="353"/>
    </row>
    <row r="62" spans="20:64" ht="15" hidden="1" x14ac:dyDescent="0.25">
      <c r="AJ62" s="354" t="s">
        <v>408</v>
      </c>
      <c r="AK62" s="355"/>
      <c r="AL62" s="355"/>
      <c r="AM62" s="355"/>
      <c r="AN62" s="355"/>
      <c r="AO62" s="355"/>
      <c r="AP62" s="355"/>
      <c r="AQ62" s="355"/>
      <c r="AR62" s="355"/>
      <c r="AS62" s="355"/>
      <c r="AT62" s="355"/>
      <c r="AU62" s="355"/>
      <c r="AV62" s="355"/>
      <c r="AW62" s="355"/>
      <c r="AX62" s="355"/>
      <c r="AY62" s="355"/>
      <c r="AZ62" s="355"/>
      <c r="BA62" s="355"/>
      <c r="BB62" s="355"/>
      <c r="BC62" s="355"/>
      <c r="BD62" s="355"/>
      <c r="BE62" s="355"/>
      <c r="BF62" s="355"/>
      <c r="BG62" s="355"/>
      <c r="BH62" s="355"/>
      <c r="BI62" s="355"/>
      <c r="BJ62" s="355"/>
      <c r="BK62" s="355"/>
      <c r="BL62" s="356"/>
    </row>
    <row r="63" spans="20:64" ht="15" hidden="1" x14ac:dyDescent="0.25">
      <c r="AJ63" s="354" t="s">
        <v>409</v>
      </c>
      <c r="AK63" s="355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5"/>
      <c r="AX63" s="355"/>
      <c r="AY63" s="355"/>
      <c r="AZ63" s="355"/>
      <c r="BA63" s="355"/>
      <c r="BB63" s="355"/>
      <c r="BC63" s="355"/>
      <c r="BD63" s="355"/>
      <c r="BE63" s="355"/>
      <c r="BF63" s="355"/>
      <c r="BG63" s="355"/>
      <c r="BH63" s="355"/>
      <c r="BI63" s="355"/>
      <c r="BJ63" s="355"/>
      <c r="BK63" s="355"/>
      <c r="BL63" s="356"/>
    </row>
    <row r="64" spans="20:64" ht="15" hidden="1" x14ac:dyDescent="0.25">
      <c r="AJ64" s="357" t="s">
        <v>410</v>
      </c>
      <c r="AK64" s="355"/>
      <c r="AL64" s="355"/>
      <c r="AM64" s="355"/>
      <c r="AN64" s="355"/>
      <c r="AO64" s="355"/>
      <c r="AP64" s="355"/>
      <c r="AQ64" s="355"/>
      <c r="AR64" s="355"/>
      <c r="AS64" s="355"/>
      <c r="AT64" s="355"/>
      <c r="AU64" s="355"/>
      <c r="AV64" s="355"/>
      <c r="AW64" s="355"/>
      <c r="AX64" s="355"/>
      <c r="AY64" s="355"/>
      <c r="AZ64" s="355"/>
      <c r="BA64" s="355"/>
      <c r="BB64" s="355"/>
      <c r="BC64" s="355"/>
      <c r="BD64" s="355"/>
      <c r="BE64" s="355"/>
      <c r="BF64" s="355"/>
      <c r="BG64" s="355"/>
      <c r="BH64" s="355"/>
      <c r="BI64" s="355"/>
      <c r="BJ64" s="355"/>
      <c r="BK64" s="355"/>
      <c r="BL64" s="356"/>
    </row>
    <row r="65" spans="36:64" ht="15" hidden="1" x14ac:dyDescent="0.25">
      <c r="AJ65" s="357" t="s">
        <v>411</v>
      </c>
      <c r="AK65" s="355"/>
      <c r="AL65" s="355"/>
      <c r="AM65" s="355"/>
      <c r="AN65" s="355"/>
      <c r="AO65" s="355"/>
      <c r="AP65" s="355"/>
      <c r="AQ65" s="355"/>
      <c r="AR65" s="355"/>
      <c r="AS65" s="355"/>
      <c r="AT65" s="355"/>
      <c r="AU65" s="355"/>
      <c r="AV65" s="355"/>
      <c r="AW65" s="355"/>
      <c r="AX65" s="355"/>
      <c r="AY65" s="355"/>
      <c r="AZ65" s="355"/>
      <c r="BA65" s="355"/>
      <c r="BB65" s="355"/>
      <c r="BC65" s="355"/>
      <c r="BD65" s="355"/>
      <c r="BE65" s="355"/>
      <c r="BF65" s="355"/>
      <c r="BG65" s="355"/>
      <c r="BH65" s="355"/>
      <c r="BI65" s="355"/>
      <c r="BJ65" s="355"/>
      <c r="BK65" s="355"/>
      <c r="BL65" s="356"/>
    </row>
    <row r="66" spans="36:64" ht="15" hidden="1" x14ac:dyDescent="0.25">
      <c r="AJ66" s="354" t="s">
        <v>412</v>
      </c>
      <c r="AK66" s="355"/>
      <c r="AL66" s="355"/>
      <c r="AM66" s="355"/>
      <c r="AN66" s="355"/>
      <c r="AO66" s="355"/>
      <c r="AP66" s="355"/>
      <c r="AQ66" s="355"/>
      <c r="AR66" s="355"/>
      <c r="AS66" s="355"/>
      <c r="AT66" s="355"/>
      <c r="AU66" s="355"/>
      <c r="AV66" s="355"/>
      <c r="AW66" s="355"/>
      <c r="AX66" s="355"/>
      <c r="AY66" s="355"/>
      <c r="AZ66" s="355"/>
      <c r="BA66" s="355"/>
      <c r="BB66" s="355"/>
      <c r="BC66" s="355"/>
      <c r="BD66" s="355"/>
      <c r="BE66" s="355"/>
      <c r="BF66" s="355"/>
      <c r="BG66" s="355"/>
      <c r="BH66" s="355"/>
      <c r="BI66" s="355"/>
      <c r="BJ66" s="355"/>
      <c r="BK66" s="355"/>
      <c r="BL66" s="356"/>
    </row>
    <row r="67" spans="36:64" ht="15" hidden="1" x14ac:dyDescent="0.25">
      <c r="AJ67" s="354" t="s">
        <v>413</v>
      </c>
      <c r="AK67" s="355"/>
      <c r="AL67" s="355"/>
      <c r="AM67" s="355"/>
      <c r="AN67" s="355"/>
      <c r="AO67" s="355"/>
      <c r="AP67" s="355"/>
      <c r="AQ67" s="355"/>
      <c r="AR67" s="355"/>
      <c r="AS67" s="355"/>
      <c r="AT67" s="355"/>
      <c r="AU67" s="355"/>
      <c r="AV67" s="355"/>
      <c r="AW67" s="355"/>
      <c r="AX67" s="355"/>
      <c r="AY67" s="355"/>
      <c r="AZ67" s="355"/>
      <c r="BA67" s="355"/>
      <c r="BB67" s="355"/>
      <c r="BC67" s="355"/>
      <c r="BD67" s="355"/>
      <c r="BE67" s="355"/>
      <c r="BF67" s="355"/>
      <c r="BG67" s="355"/>
      <c r="BH67" s="355"/>
      <c r="BI67" s="355"/>
      <c r="BJ67" s="355"/>
      <c r="BK67" s="355"/>
      <c r="BL67" s="356"/>
    </row>
    <row r="68" spans="36:64" ht="15" hidden="1" x14ac:dyDescent="0.25">
      <c r="AJ68" s="354" t="s">
        <v>414</v>
      </c>
      <c r="AK68" s="355"/>
      <c r="AL68" s="355"/>
      <c r="AM68" s="355"/>
      <c r="AN68" s="355"/>
      <c r="AO68" s="355"/>
      <c r="AP68" s="355"/>
      <c r="AQ68" s="355"/>
      <c r="AR68" s="355"/>
      <c r="AS68" s="355"/>
      <c r="AT68" s="355"/>
      <c r="AU68" s="355"/>
      <c r="AV68" s="355"/>
      <c r="AW68" s="355"/>
      <c r="AX68" s="355"/>
      <c r="AY68" s="355"/>
      <c r="AZ68" s="355"/>
      <c r="BA68" s="355"/>
      <c r="BB68" s="355"/>
      <c r="BC68" s="355"/>
      <c r="BD68" s="355"/>
      <c r="BE68" s="355"/>
      <c r="BF68" s="355"/>
      <c r="BG68" s="355"/>
      <c r="BH68" s="355"/>
      <c r="BI68" s="355"/>
      <c r="BJ68" s="355"/>
      <c r="BK68" s="355"/>
      <c r="BL68" s="356"/>
    </row>
    <row r="69" spans="36:64" ht="15" hidden="1" x14ac:dyDescent="0.25">
      <c r="AJ69" s="354" t="s">
        <v>415</v>
      </c>
      <c r="AK69" s="355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5"/>
      <c r="AX69" s="355"/>
      <c r="AY69" s="355"/>
      <c r="AZ69" s="355"/>
      <c r="BA69" s="355"/>
      <c r="BB69" s="355"/>
      <c r="BC69" s="355"/>
      <c r="BD69" s="355"/>
      <c r="BE69" s="355"/>
      <c r="BF69" s="355"/>
      <c r="BG69" s="355"/>
      <c r="BH69" s="355"/>
      <c r="BI69" s="355"/>
      <c r="BJ69" s="355"/>
      <c r="BK69" s="355"/>
      <c r="BL69" s="356"/>
    </row>
    <row r="70" spans="36:64" ht="15" hidden="1" x14ac:dyDescent="0.25">
      <c r="AJ70" s="358" t="s">
        <v>416</v>
      </c>
      <c r="AK70" s="359"/>
      <c r="AL70" s="359"/>
      <c r="AM70" s="359"/>
      <c r="AN70" s="359"/>
      <c r="AO70" s="359"/>
      <c r="AP70" s="359"/>
      <c r="AQ70" s="359"/>
      <c r="AR70" s="359"/>
      <c r="AS70" s="359"/>
      <c r="AT70" s="359"/>
      <c r="AU70" s="359"/>
      <c r="AV70" s="359"/>
      <c r="AW70" s="359"/>
      <c r="AX70" s="359"/>
      <c r="AY70" s="359"/>
      <c r="AZ70" s="359"/>
      <c r="BA70" s="359"/>
      <c r="BB70" s="359"/>
      <c r="BC70" s="359"/>
      <c r="BD70" s="359"/>
      <c r="BE70" s="359"/>
      <c r="BF70" s="359"/>
      <c r="BG70" s="359"/>
      <c r="BH70" s="359"/>
      <c r="BI70" s="359"/>
      <c r="BJ70" s="359"/>
      <c r="BK70" s="359"/>
      <c r="BL70" s="360"/>
    </row>
    <row r="71" spans="36:64" ht="15" hidden="1" x14ac:dyDescent="0.25">
      <c r="AJ71" s="361"/>
      <c r="AK71" s="355"/>
      <c r="AL71" s="355"/>
      <c r="AM71" s="355"/>
      <c r="AN71" s="355"/>
      <c r="AO71" s="355"/>
      <c r="AP71" s="355"/>
      <c r="AQ71" s="355"/>
      <c r="AR71" s="355"/>
      <c r="AS71" s="355"/>
      <c r="AT71" s="355"/>
      <c r="AU71" s="355"/>
      <c r="AV71" s="355"/>
      <c r="AW71" s="355"/>
      <c r="AX71" s="355"/>
      <c r="AY71" s="355"/>
      <c r="AZ71" s="355"/>
      <c r="BA71" s="355"/>
      <c r="BB71" s="355"/>
      <c r="BC71" s="355"/>
      <c r="BD71" s="355"/>
      <c r="BE71" s="355"/>
      <c r="BF71" s="355"/>
      <c r="BG71" s="355"/>
      <c r="BH71" s="355"/>
      <c r="BI71" s="355"/>
      <c r="BJ71" s="355"/>
      <c r="BK71" s="355"/>
      <c r="BL71" s="355"/>
    </row>
    <row r="72" spans="36:64" ht="15" hidden="1" x14ac:dyDescent="0.25">
      <c r="AJ72" s="362"/>
      <c r="AK72" s="355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5"/>
      <c r="AX72" s="355"/>
      <c r="AY72" s="355"/>
      <c r="AZ72" s="355"/>
      <c r="BA72" s="355"/>
      <c r="BB72" s="355"/>
      <c r="BC72" s="355"/>
      <c r="BD72" s="355"/>
      <c r="BE72" s="355"/>
      <c r="BF72" s="355"/>
      <c r="BG72" s="355"/>
      <c r="BH72" s="355"/>
      <c r="BI72" s="355"/>
      <c r="BJ72" s="355"/>
      <c r="BK72" s="355"/>
      <c r="BL72" s="355"/>
    </row>
    <row r="73" spans="36:64" ht="15" hidden="1" x14ac:dyDescent="0.25">
      <c r="AJ73" s="363"/>
      <c r="AK73" s="352"/>
      <c r="AL73" s="352"/>
      <c r="AM73" s="352"/>
      <c r="AN73" s="352"/>
      <c r="AO73" s="352"/>
      <c r="AP73" s="353"/>
    </row>
    <row r="74" spans="36:64" ht="15" hidden="1" x14ac:dyDescent="0.25">
      <c r="AJ74" s="354" t="s">
        <v>417</v>
      </c>
      <c r="AK74" s="355"/>
      <c r="AL74" s="355"/>
      <c r="AM74" s="355"/>
      <c r="AN74" s="355"/>
      <c r="AO74" s="355"/>
      <c r="AP74" s="356"/>
    </row>
    <row r="75" spans="36:64" ht="15" hidden="1" x14ac:dyDescent="0.25">
      <c r="AJ75" s="358" t="s">
        <v>418</v>
      </c>
      <c r="AK75" s="359"/>
      <c r="AL75" s="359"/>
      <c r="AM75" s="359"/>
      <c r="AN75" s="359"/>
      <c r="AO75" s="359"/>
      <c r="AP75" s="360"/>
    </row>
    <row r="76" spans="36:64" ht="15" hidden="1" x14ac:dyDescent="0.25">
      <c r="AJ76" s="364"/>
    </row>
    <row r="77" spans="36:64" ht="15" hidden="1" x14ac:dyDescent="0.25">
      <c r="AJ77" s="351"/>
      <c r="AK77" s="352"/>
      <c r="AL77" s="352"/>
      <c r="AM77" s="352"/>
      <c r="AN77" s="352"/>
      <c r="AO77" s="352"/>
      <c r="AP77" s="352"/>
      <c r="AQ77" s="352"/>
      <c r="AR77" s="353"/>
    </row>
    <row r="78" spans="36:64" ht="15" hidden="1" x14ac:dyDescent="0.25">
      <c r="AJ78" s="365" t="s">
        <v>419</v>
      </c>
      <c r="AK78" s="355"/>
      <c r="AL78" s="355"/>
      <c r="AM78" s="355"/>
      <c r="AN78" s="355"/>
      <c r="AO78" s="355"/>
      <c r="AP78" s="355"/>
      <c r="AQ78" s="355"/>
      <c r="AR78" s="356"/>
    </row>
    <row r="79" spans="36:64" ht="15" hidden="1" x14ac:dyDescent="0.25">
      <c r="AJ79" s="365" t="s">
        <v>420</v>
      </c>
      <c r="AK79" s="355"/>
      <c r="AL79" s="355"/>
      <c r="AM79" s="355"/>
      <c r="AN79" s="355"/>
      <c r="AO79" s="355"/>
      <c r="AP79" s="355"/>
      <c r="AQ79" s="355"/>
      <c r="AR79" s="356"/>
    </row>
    <row r="80" spans="36:64" ht="15" hidden="1" customHeight="1" x14ac:dyDescent="0.25">
      <c r="AJ80" s="365" t="s">
        <v>421</v>
      </c>
      <c r="AK80" s="355"/>
      <c r="AL80" s="355"/>
      <c r="AM80" s="355"/>
      <c r="AN80" s="355"/>
      <c r="AO80" s="355"/>
      <c r="AP80" s="355"/>
      <c r="AQ80" s="355"/>
      <c r="AR80" s="356"/>
    </row>
    <row r="81" spans="36:44" ht="15" hidden="1" x14ac:dyDescent="0.25">
      <c r="AJ81" s="365" t="s">
        <v>422</v>
      </c>
      <c r="AK81" s="355"/>
      <c r="AL81" s="355"/>
      <c r="AM81" s="355"/>
      <c r="AN81" s="355"/>
      <c r="AO81" s="355"/>
      <c r="AP81" s="355"/>
      <c r="AQ81" s="355"/>
      <c r="AR81" s="356"/>
    </row>
    <row r="82" spans="36:44" ht="15" hidden="1" customHeight="1" x14ac:dyDescent="0.25">
      <c r="AJ82" s="365" t="s">
        <v>423</v>
      </c>
      <c r="AK82" s="355"/>
      <c r="AL82" s="355"/>
      <c r="AM82" s="355"/>
      <c r="AN82" s="355"/>
      <c r="AO82" s="355"/>
      <c r="AP82" s="355"/>
      <c r="AQ82" s="355"/>
      <c r="AR82" s="356"/>
    </row>
    <row r="83" spans="36:44" ht="15" hidden="1" x14ac:dyDescent="0.25">
      <c r="AJ83" s="365" t="s">
        <v>424</v>
      </c>
      <c r="AK83" s="355"/>
      <c r="AL83" s="355"/>
      <c r="AM83" s="355"/>
      <c r="AN83" s="355"/>
      <c r="AO83" s="355"/>
      <c r="AP83" s="355"/>
      <c r="AQ83" s="355"/>
      <c r="AR83" s="356"/>
    </row>
    <row r="84" spans="36:44" ht="15" hidden="1" customHeight="1" x14ac:dyDescent="0.25">
      <c r="AJ84" s="365" t="s">
        <v>425</v>
      </c>
      <c r="AK84" s="355"/>
      <c r="AL84" s="355"/>
      <c r="AM84" s="355"/>
      <c r="AN84" s="355"/>
      <c r="AO84" s="355"/>
      <c r="AP84" s="355"/>
      <c r="AQ84" s="355"/>
      <c r="AR84" s="356"/>
    </row>
    <row r="85" spans="36:44" ht="15" hidden="1" customHeight="1" x14ac:dyDescent="0.25">
      <c r="AJ85" s="365" t="s">
        <v>426</v>
      </c>
      <c r="AK85" s="355"/>
      <c r="AL85" s="355"/>
      <c r="AM85" s="355"/>
      <c r="AN85" s="355"/>
      <c r="AO85" s="355"/>
      <c r="AP85" s="355"/>
      <c r="AQ85" s="355"/>
      <c r="AR85" s="356"/>
    </row>
    <row r="86" spans="36:44" ht="15" hidden="1" x14ac:dyDescent="0.25">
      <c r="AJ86" s="365" t="s">
        <v>427</v>
      </c>
      <c r="AK86" s="355"/>
      <c r="AL86" s="355"/>
      <c r="AM86" s="355"/>
      <c r="AN86" s="355"/>
      <c r="AO86" s="355"/>
      <c r="AP86" s="355"/>
      <c r="AQ86" s="355"/>
      <c r="AR86" s="356"/>
    </row>
    <row r="87" spans="36:44" ht="15" hidden="1" x14ac:dyDescent="0.25">
      <c r="AJ87" s="365" t="s">
        <v>428</v>
      </c>
      <c r="AK87" s="355"/>
      <c r="AL87" s="355"/>
      <c r="AM87" s="355"/>
      <c r="AN87" s="355"/>
      <c r="AO87" s="355"/>
      <c r="AP87" s="355"/>
      <c r="AQ87" s="355"/>
      <c r="AR87" s="356"/>
    </row>
    <row r="88" spans="36:44" ht="15" hidden="1" x14ac:dyDescent="0.25">
      <c r="AJ88" s="365" t="s">
        <v>429</v>
      </c>
      <c r="AK88" s="355"/>
      <c r="AL88" s="355"/>
      <c r="AM88" s="355"/>
      <c r="AN88" s="355"/>
      <c r="AO88" s="355"/>
      <c r="AP88" s="355"/>
      <c r="AQ88" s="355"/>
      <c r="AR88" s="356"/>
    </row>
    <row r="89" spans="36:44" ht="15" hidden="1" x14ac:dyDescent="0.25">
      <c r="AJ89" s="365" t="s">
        <v>430</v>
      </c>
      <c r="AK89" s="355"/>
      <c r="AL89" s="355"/>
      <c r="AM89" s="355"/>
      <c r="AN89" s="355"/>
      <c r="AO89" s="355"/>
      <c r="AP89" s="355"/>
      <c r="AQ89" s="355"/>
      <c r="AR89" s="356"/>
    </row>
    <row r="90" spans="36:44" ht="15" hidden="1" x14ac:dyDescent="0.25">
      <c r="AJ90" s="365" t="s">
        <v>431</v>
      </c>
      <c r="AK90" s="355"/>
      <c r="AL90" s="355"/>
      <c r="AM90" s="355"/>
      <c r="AN90" s="355"/>
      <c r="AO90" s="355"/>
      <c r="AP90" s="355"/>
      <c r="AQ90" s="355"/>
      <c r="AR90" s="356"/>
    </row>
    <row r="91" spans="36:44" ht="15" hidden="1" x14ac:dyDescent="0.25">
      <c r="AJ91" s="365" t="s">
        <v>432</v>
      </c>
      <c r="AK91" s="355"/>
      <c r="AL91" s="355"/>
      <c r="AM91" s="355"/>
      <c r="AN91" s="355"/>
      <c r="AO91" s="355"/>
      <c r="AP91" s="355"/>
      <c r="AQ91" s="355"/>
      <c r="AR91" s="356"/>
    </row>
    <row r="92" spans="36:44" ht="15" hidden="1" x14ac:dyDescent="0.25">
      <c r="AJ92" s="365" t="s">
        <v>433</v>
      </c>
      <c r="AK92" s="355"/>
      <c r="AL92" s="355"/>
      <c r="AM92" s="355"/>
      <c r="AN92" s="355"/>
      <c r="AO92" s="355"/>
      <c r="AP92" s="355"/>
      <c r="AQ92" s="355"/>
      <c r="AR92" s="356"/>
    </row>
    <row r="93" spans="36:44" ht="15" hidden="1" x14ac:dyDescent="0.25">
      <c r="AJ93" s="366" t="s">
        <v>434</v>
      </c>
      <c r="AK93" s="359"/>
      <c r="AL93" s="359"/>
      <c r="AM93" s="359"/>
      <c r="AN93" s="359"/>
      <c r="AO93" s="359"/>
      <c r="AP93" s="359"/>
      <c r="AQ93" s="359"/>
      <c r="AR93" s="360"/>
    </row>
    <row r="94" spans="36:44" ht="15" hidden="1" x14ac:dyDescent="0.25">
      <c r="AJ94" s="355"/>
    </row>
    <row r="95" spans="36:44" ht="15" hidden="1" x14ac:dyDescent="0.25">
      <c r="AJ95" s="367"/>
    </row>
    <row r="96" spans="36:44" ht="15" hidden="1" x14ac:dyDescent="0.25">
      <c r="AJ96" s="368" t="s">
        <v>435</v>
      </c>
    </row>
    <row r="97" spans="36:56" ht="15" hidden="1" x14ac:dyDescent="0.25">
      <c r="AJ97" s="368" t="s">
        <v>436</v>
      </c>
    </row>
    <row r="98" spans="36:56" ht="15" hidden="1" x14ac:dyDescent="0.25">
      <c r="AJ98" s="368" t="s">
        <v>437</v>
      </c>
    </row>
    <row r="99" spans="36:56" ht="15" hidden="1" x14ac:dyDescent="0.25">
      <c r="AJ99" s="369" t="s">
        <v>438</v>
      </c>
    </row>
    <row r="100" spans="36:56" ht="15" hidden="1" x14ac:dyDescent="0.25">
      <c r="AJ100" s="355"/>
    </row>
    <row r="101" spans="36:56" ht="15" hidden="1" x14ac:dyDescent="0.25">
      <c r="AJ101" s="351"/>
      <c r="AK101" s="352"/>
      <c r="AL101" s="352"/>
      <c r="AM101" s="352"/>
      <c r="AN101" s="352"/>
      <c r="AO101" s="352"/>
      <c r="AP101" s="352"/>
      <c r="AQ101" s="352"/>
      <c r="AR101" s="352"/>
      <c r="AS101" s="352"/>
      <c r="AT101" s="352"/>
      <c r="AU101" s="352"/>
      <c r="AV101" s="352"/>
      <c r="AW101" s="352"/>
      <c r="AX101" s="352"/>
      <c r="AY101" s="352"/>
      <c r="AZ101" s="352"/>
      <c r="BA101" s="352"/>
      <c r="BB101" s="352"/>
      <c r="BC101" s="352"/>
      <c r="BD101" s="353"/>
    </row>
    <row r="102" spans="36:56" ht="15" hidden="1" x14ac:dyDescent="0.25">
      <c r="AJ102" s="365" t="s">
        <v>439</v>
      </c>
      <c r="AK102" s="355"/>
      <c r="AL102" s="355"/>
      <c r="AM102" s="355"/>
      <c r="AN102" s="355"/>
      <c r="AO102" s="355"/>
      <c r="AP102" s="355"/>
      <c r="AQ102" s="355"/>
      <c r="AR102" s="355"/>
      <c r="AS102" s="355"/>
      <c r="AT102" s="355"/>
      <c r="AU102" s="355"/>
      <c r="AV102" s="355"/>
      <c r="AW102" s="355"/>
      <c r="AX102" s="355"/>
      <c r="AY102" s="355"/>
      <c r="AZ102" s="355"/>
      <c r="BA102" s="355"/>
      <c r="BB102" s="355"/>
      <c r="BC102" s="355"/>
      <c r="BD102" s="356"/>
    </row>
    <row r="103" spans="36:56" ht="15" hidden="1" x14ac:dyDescent="0.25">
      <c r="AJ103" s="365" t="s">
        <v>440</v>
      </c>
      <c r="AK103" s="355"/>
      <c r="AL103" s="355"/>
      <c r="AM103" s="355"/>
      <c r="AN103" s="355"/>
      <c r="AO103" s="355"/>
      <c r="AP103" s="355"/>
      <c r="AQ103" s="355"/>
      <c r="AR103" s="355"/>
      <c r="AS103" s="355"/>
      <c r="AT103" s="355"/>
      <c r="AU103" s="355"/>
      <c r="AV103" s="355"/>
      <c r="AW103" s="355"/>
      <c r="AX103" s="355"/>
      <c r="AY103" s="355"/>
      <c r="AZ103" s="355"/>
      <c r="BA103" s="355"/>
      <c r="BB103" s="355"/>
      <c r="BC103" s="355"/>
      <c r="BD103" s="356"/>
    </row>
    <row r="104" spans="36:56" ht="15" hidden="1" x14ac:dyDescent="0.25">
      <c r="AJ104" s="365" t="s">
        <v>441</v>
      </c>
      <c r="AK104" s="355"/>
      <c r="AL104" s="355"/>
      <c r="AM104" s="355"/>
      <c r="AN104" s="355"/>
      <c r="AO104" s="355"/>
      <c r="AP104" s="355"/>
      <c r="AQ104" s="355"/>
      <c r="AR104" s="355"/>
      <c r="AS104" s="355"/>
      <c r="AT104" s="355"/>
      <c r="AU104" s="355"/>
      <c r="AV104" s="355"/>
      <c r="AW104" s="355"/>
      <c r="AX104" s="355"/>
      <c r="AY104" s="355"/>
      <c r="AZ104" s="355"/>
      <c r="BA104" s="355"/>
      <c r="BB104" s="355"/>
      <c r="BC104" s="355"/>
      <c r="BD104" s="356"/>
    </row>
    <row r="105" spans="36:56" ht="15" hidden="1" x14ac:dyDescent="0.25">
      <c r="AJ105" s="365" t="s">
        <v>442</v>
      </c>
      <c r="AK105" s="355"/>
      <c r="AL105" s="355"/>
      <c r="AM105" s="355"/>
      <c r="AN105" s="355"/>
      <c r="AO105" s="355"/>
      <c r="AP105" s="355"/>
      <c r="AQ105" s="355"/>
      <c r="AR105" s="355"/>
      <c r="AS105" s="355"/>
      <c r="AT105" s="355"/>
      <c r="AU105" s="355"/>
      <c r="AV105" s="355"/>
      <c r="AW105" s="355"/>
      <c r="AX105" s="355"/>
      <c r="AY105" s="355"/>
      <c r="AZ105" s="355"/>
      <c r="BA105" s="355"/>
      <c r="BB105" s="355"/>
      <c r="BC105" s="355"/>
      <c r="BD105" s="356"/>
    </row>
    <row r="106" spans="36:56" ht="15" hidden="1" x14ac:dyDescent="0.25">
      <c r="AJ106" s="365" t="s">
        <v>443</v>
      </c>
      <c r="AK106" s="355"/>
      <c r="AL106" s="355"/>
      <c r="AM106" s="355"/>
      <c r="AN106" s="355"/>
      <c r="AO106" s="355"/>
      <c r="AP106" s="355"/>
      <c r="AQ106" s="355"/>
      <c r="AR106" s="355"/>
      <c r="AS106" s="355"/>
      <c r="AT106" s="355"/>
      <c r="AU106" s="355"/>
      <c r="AV106" s="355"/>
      <c r="AW106" s="355"/>
      <c r="AX106" s="355"/>
      <c r="AY106" s="355"/>
      <c r="AZ106" s="355"/>
      <c r="BA106" s="355"/>
      <c r="BB106" s="355"/>
      <c r="BC106" s="355"/>
      <c r="BD106" s="356"/>
    </row>
    <row r="107" spans="36:56" ht="15" hidden="1" x14ac:dyDescent="0.25">
      <c r="AJ107" s="365" t="s">
        <v>444</v>
      </c>
      <c r="AK107" s="355"/>
      <c r="AL107" s="355"/>
      <c r="AM107" s="355"/>
      <c r="AN107" s="355"/>
      <c r="AO107" s="355"/>
      <c r="AP107" s="355"/>
      <c r="AQ107" s="355"/>
      <c r="AR107" s="355"/>
      <c r="AS107" s="355"/>
      <c r="AT107" s="355"/>
      <c r="AU107" s="355"/>
      <c r="AV107" s="355"/>
      <c r="AW107" s="355"/>
      <c r="AX107" s="355"/>
      <c r="AY107" s="355"/>
      <c r="AZ107" s="355"/>
      <c r="BA107" s="355"/>
      <c r="BB107" s="355"/>
      <c r="BC107" s="355"/>
      <c r="BD107" s="356"/>
    </row>
    <row r="108" spans="36:56" ht="15" hidden="1" x14ac:dyDescent="0.25">
      <c r="AJ108" s="366" t="s">
        <v>445</v>
      </c>
      <c r="AK108" s="359"/>
      <c r="AL108" s="359"/>
      <c r="AM108" s="359"/>
      <c r="AN108" s="359"/>
      <c r="AO108" s="359"/>
      <c r="AP108" s="359"/>
      <c r="AQ108" s="359"/>
      <c r="AR108" s="359"/>
      <c r="AS108" s="359"/>
      <c r="AT108" s="359"/>
      <c r="AU108" s="359"/>
      <c r="AV108" s="359"/>
      <c r="AW108" s="359"/>
      <c r="AX108" s="359"/>
      <c r="AY108" s="359"/>
      <c r="AZ108" s="359"/>
      <c r="BA108" s="359"/>
      <c r="BB108" s="359"/>
      <c r="BC108" s="359"/>
      <c r="BD108" s="360"/>
    </row>
    <row r="109" spans="36:56" ht="15" hidden="1" x14ac:dyDescent="0.25">
      <c r="AJ109" s="355"/>
    </row>
    <row r="110" spans="36:56" ht="15" hidden="1" x14ac:dyDescent="0.25">
      <c r="AJ110" s="370"/>
      <c r="AK110" s="352"/>
      <c r="AL110" s="352"/>
      <c r="AM110" s="352"/>
      <c r="AN110" s="352"/>
      <c r="AO110" s="352"/>
      <c r="AP110" s="352">
        <v>0</v>
      </c>
      <c r="AQ110" s="353">
        <v>0</v>
      </c>
    </row>
    <row r="111" spans="36:56" ht="15" hidden="1" x14ac:dyDescent="0.25">
      <c r="AJ111" s="371" t="s">
        <v>446</v>
      </c>
      <c r="AK111" s="355"/>
      <c r="AL111" s="355"/>
      <c r="AM111" s="355"/>
      <c r="AN111" s="355"/>
      <c r="AO111" s="355"/>
      <c r="AP111" s="355">
        <v>1.2</v>
      </c>
      <c r="AQ111" s="356">
        <v>1.2</v>
      </c>
    </row>
    <row r="112" spans="36:56" ht="15" hidden="1" x14ac:dyDescent="0.25">
      <c r="AJ112" s="371" t="s">
        <v>447</v>
      </c>
      <c r="AK112" s="355"/>
      <c r="AL112" s="355"/>
      <c r="AM112" s="355"/>
      <c r="AN112" s="355"/>
      <c r="AO112" s="355"/>
      <c r="AP112" s="355">
        <v>1.1000000000000001</v>
      </c>
      <c r="AQ112" s="356">
        <v>1.1000000000000001</v>
      </c>
    </row>
    <row r="113" spans="36:43" ht="15" hidden="1" x14ac:dyDescent="0.25">
      <c r="AJ113" s="371" t="s">
        <v>448</v>
      </c>
      <c r="AK113" s="355"/>
      <c r="AL113" s="355"/>
      <c r="AM113" s="355"/>
      <c r="AN113" s="355"/>
      <c r="AO113" s="355"/>
      <c r="AP113" s="355">
        <v>1.1000000000000001</v>
      </c>
      <c r="AQ113" s="356">
        <v>1.1000000000000001</v>
      </c>
    </row>
    <row r="114" spans="36:43" ht="15" hidden="1" x14ac:dyDescent="0.25">
      <c r="AJ114" s="371" t="s">
        <v>449</v>
      </c>
      <c r="AK114" s="355"/>
      <c r="AL114" s="355"/>
      <c r="AM114" s="355"/>
      <c r="AN114" s="355"/>
      <c r="AO114" s="355"/>
      <c r="AP114" s="355">
        <v>1.1000000000000001</v>
      </c>
      <c r="AQ114" s="356">
        <v>1.1000000000000001</v>
      </c>
    </row>
    <row r="115" spans="36:43" ht="15" hidden="1" x14ac:dyDescent="0.25">
      <c r="AJ115" s="371" t="s">
        <v>100</v>
      </c>
      <c r="AK115" s="355"/>
      <c r="AL115" s="355"/>
      <c r="AM115" s="355"/>
      <c r="AN115" s="355"/>
      <c r="AO115" s="355"/>
      <c r="AP115" s="355">
        <v>3.2</v>
      </c>
      <c r="AQ115" s="356">
        <v>3</v>
      </c>
    </row>
    <row r="116" spans="36:43" ht="15" hidden="1" x14ac:dyDescent="0.25">
      <c r="AJ116" s="371" t="s">
        <v>450</v>
      </c>
      <c r="AK116" s="355"/>
      <c r="AL116" s="355"/>
      <c r="AM116" s="355"/>
      <c r="AN116" s="355"/>
      <c r="AO116" s="355"/>
      <c r="AP116" s="355">
        <v>1.2</v>
      </c>
      <c r="AQ116" s="356">
        <v>0.2</v>
      </c>
    </row>
    <row r="117" spans="36:43" ht="15" hidden="1" x14ac:dyDescent="0.25">
      <c r="AJ117" s="371" t="s">
        <v>451</v>
      </c>
      <c r="AK117" s="355"/>
      <c r="AL117" s="355"/>
      <c r="AM117" s="355"/>
      <c r="AN117" s="355"/>
      <c r="AO117" s="355"/>
      <c r="AP117" s="355">
        <v>1.1000000000000001</v>
      </c>
      <c r="AQ117" s="356">
        <v>0.1</v>
      </c>
    </row>
    <row r="118" spans="36:43" ht="15" hidden="1" x14ac:dyDescent="0.25">
      <c r="AJ118" s="371" t="s">
        <v>452</v>
      </c>
      <c r="AK118" s="355"/>
      <c r="AL118" s="355"/>
      <c r="AM118" s="355"/>
      <c r="AN118" s="355"/>
      <c r="AO118" s="355"/>
      <c r="AP118" s="355">
        <v>1</v>
      </c>
      <c r="AQ118" s="356">
        <v>0</v>
      </c>
    </row>
    <row r="119" spans="36:43" ht="15" hidden="1" x14ac:dyDescent="0.25">
      <c r="AJ119" s="371" t="s">
        <v>453</v>
      </c>
      <c r="AK119" s="355"/>
      <c r="AL119" s="355"/>
      <c r="AM119" s="355"/>
      <c r="AN119" s="355"/>
      <c r="AO119" s="355"/>
      <c r="AP119" s="355">
        <v>1.2</v>
      </c>
      <c r="AQ119" s="356">
        <v>1.2</v>
      </c>
    </row>
    <row r="120" spans="36:43" ht="15" hidden="1" x14ac:dyDescent="0.25">
      <c r="AJ120" s="371" t="s">
        <v>454</v>
      </c>
      <c r="AK120" s="355"/>
      <c r="AL120" s="355"/>
      <c r="AM120" s="355"/>
      <c r="AN120" s="355"/>
      <c r="AO120" s="355"/>
      <c r="AP120" s="355">
        <v>1.2</v>
      </c>
      <c r="AQ120" s="356">
        <v>1.2</v>
      </c>
    </row>
    <row r="121" spans="36:43" ht="15" hidden="1" x14ac:dyDescent="0.25">
      <c r="AJ121" s="371" t="s">
        <v>455</v>
      </c>
      <c r="AK121" s="355"/>
      <c r="AL121" s="355"/>
      <c r="AM121" s="355"/>
      <c r="AN121" s="355"/>
      <c r="AO121" s="355"/>
      <c r="AP121" s="355">
        <v>-3.2</v>
      </c>
      <c r="AQ121" s="356">
        <v>-3</v>
      </c>
    </row>
    <row r="122" spans="36:43" ht="15" hidden="1" x14ac:dyDescent="0.25">
      <c r="AJ122" s="371" t="s">
        <v>456</v>
      </c>
      <c r="AK122" s="355"/>
      <c r="AL122" s="355"/>
      <c r="AM122" s="355"/>
      <c r="AN122" s="355"/>
      <c r="AO122" s="355"/>
      <c r="AP122" s="355">
        <v>-1.1000000000000001</v>
      </c>
      <c r="AQ122" s="356">
        <v>-1</v>
      </c>
    </row>
    <row r="123" spans="36:43" ht="15" hidden="1" x14ac:dyDescent="0.25">
      <c r="AJ123" s="371" t="s">
        <v>457</v>
      </c>
      <c r="AK123" s="355"/>
      <c r="AL123" s="355"/>
      <c r="AM123" s="355"/>
      <c r="AN123" s="355"/>
      <c r="AO123" s="355"/>
      <c r="AP123" s="355">
        <v>1.1000000000000001</v>
      </c>
      <c r="AQ123" s="356">
        <v>0.1</v>
      </c>
    </row>
    <row r="124" spans="36:43" ht="15" hidden="1" x14ac:dyDescent="0.25">
      <c r="AJ124" s="371" t="s">
        <v>458</v>
      </c>
      <c r="AK124" s="355"/>
      <c r="AL124" s="355"/>
      <c r="AM124" s="355"/>
      <c r="AN124" s="355"/>
      <c r="AO124" s="355"/>
      <c r="AP124" s="355">
        <v>1.1000000000000001</v>
      </c>
      <c r="AQ124" s="356">
        <v>0.3</v>
      </c>
    </row>
    <row r="125" spans="36:43" ht="15" hidden="1" x14ac:dyDescent="0.25">
      <c r="AJ125" s="372" t="s">
        <v>459</v>
      </c>
      <c r="AK125" s="359"/>
      <c r="AL125" s="359"/>
      <c r="AM125" s="359"/>
      <c r="AN125" s="359"/>
      <c r="AO125" s="359"/>
      <c r="AP125" s="359">
        <v>1.1000000000000001</v>
      </c>
      <c r="AQ125" s="360">
        <v>1</v>
      </c>
    </row>
    <row r="126" spans="36:43" ht="15" hidden="1" x14ac:dyDescent="0.25">
      <c r="AJ126" s="355"/>
    </row>
    <row r="127" spans="36:43" ht="15" hidden="1" x14ac:dyDescent="0.25">
      <c r="AJ127" s="367"/>
    </row>
    <row r="128" spans="36:43" ht="15" hidden="1" x14ac:dyDescent="0.25">
      <c r="AJ128" s="373" t="s">
        <v>35</v>
      </c>
    </row>
    <row r="129" spans="36:50" ht="15" hidden="1" x14ac:dyDescent="0.25">
      <c r="AJ129" s="373" t="s">
        <v>78</v>
      </c>
    </row>
    <row r="130" spans="36:50" ht="15" hidden="1" x14ac:dyDescent="0.25">
      <c r="AJ130" s="373" t="s">
        <v>99</v>
      </c>
    </row>
    <row r="131" spans="36:50" ht="15" hidden="1" x14ac:dyDescent="0.25">
      <c r="AJ131" s="373" t="s">
        <v>54</v>
      </c>
    </row>
    <row r="132" spans="36:50" ht="15" hidden="1" x14ac:dyDescent="0.25">
      <c r="AJ132" s="373" t="s">
        <v>460</v>
      </c>
    </row>
    <row r="133" spans="36:50" ht="15" hidden="1" x14ac:dyDescent="0.25">
      <c r="AJ133" s="373" t="s">
        <v>461</v>
      </c>
    </row>
    <row r="134" spans="36:50" ht="15" hidden="1" x14ac:dyDescent="0.25">
      <c r="AJ134" s="374" t="s">
        <v>462</v>
      </c>
    </row>
    <row r="135" spans="36:50" ht="15" hidden="1" customHeight="1" x14ac:dyDescent="0.25"/>
    <row r="136" spans="36:50" ht="15" hidden="1" x14ac:dyDescent="0.25">
      <c r="AJ136" s="375"/>
      <c r="AK136" s="352"/>
      <c r="AL136" s="352"/>
      <c r="AM136" s="352"/>
      <c r="AN136" s="352"/>
      <c r="AO136" s="352"/>
      <c r="AP136" s="352"/>
      <c r="AQ136" s="352"/>
      <c r="AR136" s="353"/>
      <c r="AS136" s="355"/>
      <c r="AT136" s="355"/>
      <c r="AU136" s="355"/>
      <c r="AV136" s="355"/>
      <c r="AW136" s="355"/>
      <c r="AX136" s="355"/>
    </row>
    <row r="137" spans="36:50" ht="15" hidden="1" x14ac:dyDescent="0.25">
      <c r="AJ137" s="365" t="s">
        <v>463</v>
      </c>
      <c r="AK137" s="355"/>
      <c r="AL137" s="355"/>
      <c r="AM137" s="355"/>
      <c r="AN137" s="355"/>
      <c r="AO137" s="355"/>
      <c r="AP137" s="355"/>
      <c r="AQ137" s="355"/>
      <c r="AR137" s="356"/>
      <c r="AS137" s="355"/>
      <c r="AT137" s="355"/>
      <c r="AU137" s="355"/>
      <c r="AV137" s="355"/>
      <c r="AW137" s="355"/>
      <c r="AX137" s="355"/>
    </row>
    <row r="138" spans="36:50" ht="15" hidden="1" x14ac:dyDescent="0.25">
      <c r="AJ138" s="365" t="s">
        <v>464</v>
      </c>
      <c r="AK138" s="355"/>
      <c r="AL138" s="355"/>
      <c r="AM138" s="355"/>
      <c r="AN138" s="355"/>
      <c r="AO138" s="355"/>
      <c r="AP138" s="355"/>
      <c r="AQ138" s="355"/>
      <c r="AR138" s="356"/>
      <c r="AS138" s="355"/>
      <c r="AT138" s="355"/>
      <c r="AU138" s="355"/>
      <c r="AV138" s="355"/>
      <c r="AW138" s="355"/>
      <c r="AX138" s="355"/>
    </row>
    <row r="139" spans="36:50" ht="15" hidden="1" x14ac:dyDescent="0.25">
      <c r="AJ139" s="365" t="s">
        <v>465</v>
      </c>
      <c r="AK139" s="355"/>
      <c r="AL139" s="355"/>
      <c r="AM139" s="355"/>
      <c r="AN139" s="355"/>
      <c r="AO139" s="355"/>
      <c r="AP139" s="355"/>
      <c r="AQ139" s="355"/>
      <c r="AR139" s="356"/>
      <c r="AS139" s="355"/>
      <c r="AT139" s="355"/>
      <c r="AU139" s="355"/>
      <c r="AV139" s="355"/>
      <c r="AW139" s="355"/>
      <c r="AX139" s="355"/>
    </row>
    <row r="140" spans="36:50" ht="15" hidden="1" x14ac:dyDescent="0.25">
      <c r="AJ140" s="365" t="s">
        <v>466</v>
      </c>
      <c r="AK140" s="355"/>
      <c r="AL140" s="355"/>
      <c r="AM140" s="355"/>
      <c r="AN140" s="355"/>
      <c r="AO140" s="355"/>
      <c r="AP140" s="355"/>
      <c r="AQ140" s="355"/>
      <c r="AR140" s="356"/>
      <c r="AS140" s="355"/>
      <c r="AT140" s="355"/>
      <c r="AU140" s="355"/>
      <c r="AV140" s="355"/>
      <c r="AW140" s="355"/>
      <c r="AX140" s="355"/>
    </row>
    <row r="141" spans="36:50" ht="15" hidden="1" x14ac:dyDescent="0.25">
      <c r="AJ141" s="365" t="s">
        <v>467</v>
      </c>
      <c r="AK141" s="355"/>
      <c r="AL141" s="355"/>
      <c r="AM141" s="355"/>
      <c r="AN141" s="355"/>
      <c r="AO141" s="355"/>
      <c r="AP141" s="355"/>
      <c r="AQ141" s="355"/>
      <c r="AR141" s="356"/>
      <c r="AS141" s="355"/>
      <c r="AT141" s="355"/>
      <c r="AU141" s="355"/>
      <c r="AV141" s="355"/>
      <c r="AW141" s="355"/>
      <c r="AX141" s="355"/>
    </row>
    <row r="142" spans="36:50" ht="15" hidden="1" x14ac:dyDescent="0.25">
      <c r="AJ142" s="365" t="s">
        <v>468</v>
      </c>
      <c r="AK142" s="355"/>
      <c r="AL142" s="355"/>
      <c r="AM142" s="355"/>
      <c r="AN142" s="355"/>
      <c r="AO142" s="355"/>
      <c r="AP142" s="355"/>
      <c r="AQ142" s="355"/>
      <c r="AR142" s="356"/>
      <c r="AS142" s="355"/>
      <c r="AT142" s="355"/>
      <c r="AU142" s="355"/>
      <c r="AV142" s="355"/>
      <c r="AW142" s="355"/>
      <c r="AX142" s="355"/>
    </row>
    <row r="143" spans="36:50" ht="15" hidden="1" x14ac:dyDescent="0.25">
      <c r="AJ143" s="365" t="s">
        <v>469</v>
      </c>
      <c r="AK143" s="355"/>
      <c r="AL143" s="355"/>
      <c r="AM143" s="355"/>
      <c r="AN143" s="355"/>
      <c r="AO143" s="355"/>
      <c r="AP143" s="355"/>
      <c r="AQ143" s="355"/>
      <c r="AR143" s="356"/>
      <c r="AS143" s="355"/>
      <c r="AT143" s="355"/>
      <c r="AU143" s="355"/>
      <c r="AV143" s="355"/>
      <c r="AW143" s="355"/>
      <c r="AX143" s="355"/>
    </row>
    <row r="144" spans="36:50" ht="15" hidden="1" x14ac:dyDescent="0.25">
      <c r="AJ144" s="365" t="s">
        <v>470</v>
      </c>
      <c r="AK144" s="355"/>
      <c r="AL144" s="355"/>
      <c r="AM144" s="355"/>
      <c r="AN144" s="355"/>
      <c r="AO144" s="355"/>
      <c r="AP144" s="355"/>
      <c r="AQ144" s="355"/>
      <c r="AR144" s="356"/>
      <c r="AS144" s="355"/>
      <c r="AT144" s="355"/>
      <c r="AU144" s="355"/>
      <c r="AV144" s="355"/>
      <c r="AW144" s="355"/>
      <c r="AX144" s="355"/>
    </row>
    <row r="145" spans="36:50" ht="15" hidden="1" x14ac:dyDescent="0.25">
      <c r="AJ145" s="365" t="s">
        <v>471</v>
      </c>
      <c r="AK145" s="355"/>
      <c r="AL145" s="355"/>
      <c r="AM145" s="355"/>
      <c r="AN145" s="355"/>
      <c r="AO145" s="355"/>
      <c r="AP145" s="355"/>
      <c r="AQ145" s="355"/>
      <c r="AR145" s="356"/>
      <c r="AS145" s="355"/>
      <c r="AT145" s="355"/>
      <c r="AU145" s="355"/>
      <c r="AV145" s="355"/>
      <c r="AW145" s="355"/>
      <c r="AX145" s="355"/>
    </row>
    <row r="146" spans="36:50" ht="15" hidden="1" x14ac:dyDescent="0.25">
      <c r="AJ146" s="365" t="s">
        <v>472</v>
      </c>
      <c r="AK146" s="355"/>
      <c r="AL146" s="355"/>
      <c r="AM146" s="355"/>
      <c r="AN146" s="355"/>
      <c r="AO146" s="355"/>
      <c r="AP146" s="355"/>
      <c r="AQ146" s="355"/>
      <c r="AR146" s="356"/>
      <c r="AS146" s="355"/>
      <c r="AT146" s="355"/>
      <c r="AU146" s="355"/>
      <c r="AV146" s="355"/>
      <c r="AW146" s="355"/>
      <c r="AX146" s="355"/>
    </row>
    <row r="147" spans="36:50" ht="15" hidden="1" x14ac:dyDescent="0.25">
      <c r="AJ147" s="365" t="s">
        <v>473</v>
      </c>
      <c r="AK147" s="355"/>
      <c r="AL147" s="355"/>
      <c r="AM147" s="355"/>
      <c r="AN147" s="355"/>
      <c r="AO147" s="355"/>
      <c r="AP147" s="355"/>
      <c r="AQ147" s="355"/>
      <c r="AR147" s="356"/>
      <c r="AS147" s="355"/>
      <c r="AT147" s="355"/>
      <c r="AU147" s="355"/>
      <c r="AV147" s="355"/>
      <c r="AW147" s="355"/>
      <c r="AX147" s="355"/>
    </row>
    <row r="148" spans="36:50" ht="15" hidden="1" x14ac:dyDescent="0.25">
      <c r="AJ148" s="365" t="s">
        <v>474</v>
      </c>
      <c r="AK148" s="355"/>
      <c r="AL148" s="355"/>
      <c r="AM148" s="355"/>
      <c r="AN148" s="355"/>
      <c r="AO148" s="355"/>
      <c r="AP148" s="355"/>
      <c r="AQ148" s="355"/>
      <c r="AR148" s="356"/>
      <c r="AS148" s="355"/>
      <c r="AT148" s="355"/>
      <c r="AU148" s="355"/>
      <c r="AV148" s="355"/>
      <c r="AW148" s="355"/>
      <c r="AX148" s="355"/>
    </row>
    <row r="149" spans="36:50" ht="15" hidden="1" x14ac:dyDescent="0.25">
      <c r="AJ149" s="365" t="s">
        <v>475</v>
      </c>
      <c r="AK149" s="355"/>
      <c r="AL149" s="355"/>
      <c r="AM149" s="355"/>
      <c r="AN149" s="355"/>
      <c r="AO149" s="355"/>
      <c r="AP149" s="355"/>
      <c r="AQ149" s="355"/>
      <c r="AR149" s="356"/>
      <c r="AS149" s="355"/>
      <c r="AT149" s="355"/>
      <c r="AU149" s="355"/>
      <c r="AV149" s="355"/>
      <c r="AW149" s="355"/>
      <c r="AX149" s="355"/>
    </row>
    <row r="150" spans="36:50" ht="15" hidden="1" x14ac:dyDescent="0.25">
      <c r="AJ150" s="365" t="s">
        <v>476</v>
      </c>
      <c r="AK150" s="355"/>
      <c r="AL150" s="355"/>
      <c r="AM150" s="355"/>
      <c r="AN150" s="355"/>
      <c r="AO150" s="355"/>
      <c r="AP150" s="355"/>
      <c r="AQ150" s="355"/>
      <c r="AR150" s="356"/>
      <c r="AS150" s="355"/>
      <c r="AT150" s="355"/>
      <c r="AU150" s="355"/>
      <c r="AV150" s="355"/>
      <c r="AW150" s="355"/>
      <c r="AX150" s="355"/>
    </row>
    <row r="151" spans="36:50" ht="15" hidden="1" x14ac:dyDescent="0.25">
      <c r="AJ151" s="365" t="s">
        <v>477</v>
      </c>
      <c r="AK151" s="355"/>
      <c r="AL151" s="355"/>
      <c r="AM151" s="355"/>
      <c r="AN151" s="355"/>
      <c r="AO151" s="355"/>
      <c r="AP151" s="355"/>
      <c r="AQ151" s="355"/>
      <c r="AR151" s="356"/>
      <c r="AS151" s="355"/>
      <c r="AT151" s="355"/>
      <c r="AU151" s="355"/>
      <c r="AV151" s="355"/>
      <c r="AW151" s="355"/>
      <c r="AX151" s="355"/>
    </row>
    <row r="152" spans="36:50" ht="15" hidden="1" x14ac:dyDescent="0.25">
      <c r="AJ152" s="365" t="s">
        <v>478</v>
      </c>
      <c r="AK152" s="355"/>
      <c r="AL152" s="355"/>
      <c r="AM152" s="355"/>
      <c r="AN152" s="355"/>
      <c r="AO152" s="355"/>
      <c r="AP152" s="355"/>
      <c r="AQ152" s="355"/>
      <c r="AR152" s="356"/>
      <c r="AS152" s="355"/>
      <c r="AT152" s="355"/>
      <c r="AU152" s="355"/>
      <c r="AV152" s="355"/>
      <c r="AW152" s="355"/>
      <c r="AX152" s="355"/>
    </row>
    <row r="153" spans="36:50" ht="15" hidden="1" x14ac:dyDescent="0.25">
      <c r="AJ153" s="366" t="s">
        <v>479</v>
      </c>
      <c r="AK153" s="359"/>
      <c r="AL153" s="359"/>
      <c r="AM153" s="359"/>
      <c r="AN153" s="359"/>
      <c r="AO153" s="359"/>
      <c r="AP153" s="359"/>
      <c r="AQ153" s="359"/>
      <c r="AR153" s="360"/>
      <c r="AS153" s="355"/>
      <c r="AT153" s="355"/>
      <c r="AU153" s="355"/>
      <c r="AV153" s="355"/>
      <c r="AW153" s="355"/>
      <c r="AX153" s="355"/>
    </row>
    <row r="154" spans="36:50" ht="15" hidden="1" x14ac:dyDescent="0.25">
      <c r="AJ154" s="376"/>
      <c r="AK154" s="355"/>
      <c r="AL154" s="355"/>
      <c r="AM154" s="355"/>
      <c r="AN154" s="355"/>
      <c r="AO154" s="355"/>
      <c r="AP154" s="355"/>
      <c r="AQ154" s="355"/>
      <c r="AR154" s="355"/>
      <c r="AS154" s="355"/>
      <c r="AT154" s="355"/>
      <c r="AU154" s="355"/>
      <c r="AV154" s="355"/>
      <c r="AW154" s="355"/>
      <c r="AX154" s="355"/>
    </row>
    <row r="155" spans="36:50" ht="15" hidden="1" x14ac:dyDescent="0.25">
      <c r="AJ155" s="377"/>
      <c r="AK155" s="355"/>
      <c r="AL155" s="355"/>
      <c r="AM155" s="355"/>
      <c r="AN155" s="355"/>
      <c r="AO155" s="355"/>
      <c r="AP155" s="355"/>
      <c r="AQ155" s="355"/>
      <c r="AR155" s="355"/>
      <c r="AS155" s="355"/>
      <c r="AT155" s="355"/>
      <c r="AU155" s="355"/>
      <c r="AV155" s="355"/>
      <c r="AW155" s="355"/>
      <c r="AX155" s="355"/>
    </row>
    <row r="156" spans="36:50" ht="15" hidden="1" x14ac:dyDescent="0.25">
      <c r="AJ156" s="378">
        <v>1</v>
      </c>
      <c r="AK156" s="355"/>
      <c r="AL156" s="355"/>
      <c r="AM156" s="355"/>
      <c r="AN156" s="355"/>
      <c r="AO156" s="355"/>
      <c r="AP156" s="355"/>
      <c r="AQ156" s="355"/>
      <c r="AR156" s="355"/>
      <c r="AS156" s="355"/>
      <c r="AT156" s="355"/>
      <c r="AU156" s="355"/>
      <c r="AV156" s="355"/>
      <c r="AW156" s="355"/>
      <c r="AX156" s="355"/>
    </row>
    <row r="157" spans="36:50" ht="15" hidden="1" x14ac:dyDescent="0.25">
      <c r="AJ157" s="378">
        <v>2</v>
      </c>
      <c r="AK157" s="355"/>
      <c r="AL157" s="355"/>
      <c r="AM157" s="355"/>
      <c r="AN157" s="355"/>
      <c r="AO157" s="355"/>
      <c r="AP157" s="355"/>
      <c r="AQ157" s="355"/>
      <c r="AR157" s="355"/>
      <c r="AS157" s="355"/>
      <c r="AT157" s="355"/>
      <c r="AU157" s="355"/>
      <c r="AV157" s="355"/>
      <c r="AW157" s="355"/>
      <c r="AX157" s="355"/>
    </row>
    <row r="158" spans="36:50" ht="15" hidden="1" x14ac:dyDescent="0.25">
      <c r="AJ158" s="378">
        <v>3</v>
      </c>
      <c r="AK158" s="355"/>
      <c r="AL158" s="355"/>
      <c r="AM158" s="355"/>
      <c r="AN158" s="355"/>
      <c r="AO158" s="355"/>
      <c r="AP158" s="355"/>
      <c r="AQ158" s="355"/>
      <c r="AR158" s="355"/>
      <c r="AS158" s="355"/>
      <c r="AT158" s="355"/>
      <c r="AU158" s="355"/>
      <c r="AV158" s="355"/>
      <c r="AW158" s="355"/>
      <c r="AX158" s="355"/>
    </row>
    <row r="159" spans="36:50" ht="15" hidden="1" x14ac:dyDescent="0.25">
      <c r="AJ159" s="378">
        <v>4</v>
      </c>
      <c r="AK159" s="355"/>
      <c r="AL159" s="355"/>
      <c r="AM159" s="355"/>
      <c r="AN159" s="355"/>
      <c r="AO159" s="355"/>
      <c r="AP159" s="355"/>
      <c r="AQ159" s="355"/>
      <c r="AR159" s="355"/>
      <c r="AS159" s="355"/>
      <c r="AT159" s="355"/>
      <c r="AU159" s="355"/>
      <c r="AV159" s="355"/>
      <c r="AW159" s="355"/>
      <c r="AX159" s="355"/>
    </row>
    <row r="160" spans="36:50" ht="15" hidden="1" x14ac:dyDescent="0.25">
      <c r="AJ160" s="379">
        <v>5</v>
      </c>
      <c r="AK160" s="355"/>
      <c r="AL160" s="355"/>
      <c r="AM160" s="355"/>
      <c r="AN160" s="355"/>
      <c r="AO160" s="355"/>
      <c r="AP160" s="355"/>
      <c r="AQ160" s="355"/>
      <c r="AR160" s="355"/>
      <c r="AS160" s="355"/>
      <c r="AT160" s="355"/>
      <c r="AU160" s="355"/>
      <c r="AV160" s="355"/>
      <c r="AW160" s="355"/>
      <c r="AX160" s="355"/>
    </row>
    <row r="161" spans="1:50" ht="15" hidden="1" x14ac:dyDescent="0.25">
      <c r="AJ161" s="380"/>
      <c r="AK161" s="355"/>
      <c r="AL161" s="355"/>
      <c r="AM161" s="355"/>
      <c r="AN161" s="355"/>
      <c r="AO161" s="355"/>
      <c r="AP161" s="355"/>
      <c r="AQ161" s="355"/>
      <c r="AR161" s="355"/>
      <c r="AS161" s="355"/>
      <c r="AT161" s="355"/>
      <c r="AU161" s="355"/>
      <c r="AV161" s="355"/>
      <c r="AW161" s="355"/>
      <c r="AX161" s="355"/>
    </row>
    <row r="162" spans="1:50" ht="15" hidden="1" x14ac:dyDescent="0.25">
      <c r="AJ162" s="381"/>
      <c r="AK162" s="355"/>
      <c r="AL162" s="355"/>
      <c r="AM162" s="355"/>
      <c r="AN162" s="355"/>
      <c r="AO162" s="355"/>
      <c r="AP162" s="355"/>
      <c r="AQ162" s="355"/>
      <c r="AR162" s="355"/>
      <c r="AS162" s="355"/>
      <c r="AT162" s="355"/>
      <c r="AU162" s="355"/>
      <c r="AV162" s="355"/>
      <c r="AW162" s="355"/>
      <c r="AX162" s="355"/>
    </row>
    <row r="163" spans="1:50" ht="15" hidden="1" x14ac:dyDescent="0.25">
      <c r="AJ163" s="378" t="s">
        <v>480</v>
      </c>
      <c r="AK163" s="355"/>
      <c r="AL163" s="355"/>
      <c r="AM163" s="355"/>
      <c r="AN163" s="355"/>
      <c r="AO163" s="355"/>
      <c r="AP163" s="355"/>
      <c r="AQ163" s="355"/>
      <c r="AR163" s="355"/>
      <c r="AS163" s="355"/>
      <c r="AT163" s="355"/>
      <c r="AU163" s="355"/>
      <c r="AV163" s="355"/>
      <c r="AW163" s="355"/>
      <c r="AX163" s="355"/>
    </row>
    <row r="164" spans="1:50" ht="15" hidden="1" x14ac:dyDescent="0.25">
      <c r="AJ164" s="378" t="s">
        <v>481</v>
      </c>
      <c r="AK164" s="355"/>
      <c r="AL164" s="355"/>
      <c r="AM164" s="355"/>
      <c r="AN164" s="355"/>
      <c r="AO164" s="355"/>
      <c r="AP164" s="355"/>
      <c r="AQ164" s="355"/>
      <c r="AR164" s="355"/>
      <c r="AS164" s="355"/>
      <c r="AT164" s="355"/>
      <c r="AU164" s="355"/>
      <c r="AV164" s="355"/>
      <c r="AW164" s="355"/>
      <c r="AX164" s="355"/>
    </row>
    <row r="165" spans="1:50" ht="15" hidden="1" x14ac:dyDescent="0.25">
      <c r="AJ165" s="379" t="s">
        <v>482</v>
      </c>
      <c r="AK165" s="355"/>
      <c r="AL165" s="355"/>
      <c r="AM165" s="355"/>
      <c r="AN165" s="355"/>
      <c r="AO165" s="355"/>
      <c r="AP165" s="355"/>
      <c r="AQ165" s="355"/>
      <c r="AR165" s="355"/>
      <c r="AS165" s="355"/>
      <c r="AT165" s="355"/>
      <c r="AU165" s="355"/>
      <c r="AV165" s="355"/>
      <c r="AW165" s="355"/>
      <c r="AX165" s="355"/>
    </row>
    <row r="166" spans="1:50" ht="15" hidden="1" x14ac:dyDescent="0.25">
      <c r="A166" s="382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383"/>
      <c r="O166" s="383"/>
      <c r="P166" s="383"/>
      <c r="Q166" s="383"/>
      <c r="R166" s="383"/>
      <c r="S166" s="383"/>
      <c r="T166" s="383"/>
      <c r="U166" s="383"/>
      <c r="V166" s="383"/>
      <c r="W166" s="383"/>
      <c r="X166" s="383"/>
      <c r="Y166" s="383"/>
      <c r="Z166" s="383"/>
      <c r="AA166" s="383"/>
      <c r="AB166" s="383"/>
      <c r="AC166" s="383"/>
      <c r="AD166" s="383"/>
      <c r="AE166" s="383"/>
      <c r="AF166" s="383"/>
      <c r="AG166" s="383"/>
      <c r="AH166" s="383"/>
      <c r="AI166" s="383"/>
      <c r="AJ166" s="380"/>
      <c r="AK166" s="355"/>
      <c r="AL166" s="355"/>
      <c r="AM166" s="355"/>
      <c r="AN166" s="355"/>
      <c r="AO166" s="355"/>
      <c r="AP166" s="355"/>
      <c r="AQ166" s="355"/>
      <c r="AR166" s="355"/>
      <c r="AS166" s="355"/>
      <c r="AT166" s="355"/>
      <c r="AU166" s="355"/>
      <c r="AV166" s="355"/>
      <c r="AW166" s="355"/>
      <c r="AX166" s="355"/>
    </row>
    <row r="167" spans="1:50" ht="15" hidden="1" x14ac:dyDescent="0.25">
      <c r="A167" s="382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383"/>
      <c r="O167" s="383"/>
      <c r="P167" s="383"/>
      <c r="Q167" s="383"/>
      <c r="R167" s="383"/>
      <c r="S167" s="383"/>
      <c r="T167" s="383"/>
      <c r="U167" s="383"/>
      <c r="V167" s="383"/>
      <c r="W167" s="383"/>
      <c r="X167" s="383"/>
      <c r="Y167" s="383"/>
      <c r="Z167" s="383"/>
      <c r="AA167" s="383"/>
      <c r="AB167" s="383"/>
      <c r="AC167" s="383"/>
      <c r="AD167" s="383"/>
      <c r="AE167" s="383"/>
      <c r="AF167" s="383"/>
      <c r="AG167" s="383"/>
      <c r="AH167" s="383"/>
      <c r="AI167" s="383"/>
      <c r="AJ167" s="384"/>
      <c r="AK167" s="353"/>
      <c r="AL167" s="355"/>
      <c r="AM167" s="355"/>
      <c r="AN167" s="355"/>
      <c r="AO167" s="355"/>
      <c r="AP167" s="355"/>
      <c r="AQ167" s="355"/>
      <c r="AR167" s="355"/>
      <c r="AS167" s="355"/>
      <c r="AT167" s="355"/>
      <c r="AU167" s="355"/>
      <c r="AV167" s="355"/>
      <c r="AW167" s="355"/>
      <c r="AX167" s="355"/>
    </row>
    <row r="168" spans="1:50" ht="15" hidden="1" x14ac:dyDescent="0.25">
      <c r="A168" s="382"/>
      <c r="B168" s="450"/>
      <c r="C168" s="450"/>
      <c r="D168" s="450"/>
      <c r="E168" s="450"/>
      <c r="F168" s="450"/>
      <c r="G168" s="450"/>
      <c r="H168" s="450"/>
      <c r="I168" s="450"/>
      <c r="J168" s="450"/>
      <c r="K168" s="450"/>
      <c r="L168" s="450"/>
      <c r="M168" s="450"/>
      <c r="N168" s="450"/>
      <c r="O168" s="450"/>
      <c r="P168" s="450"/>
      <c r="Q168" s="450"/>
      <c r="R168" s="450"/>
      <c r="S168" s="450"/>
      <c r="T168" s="450"/>
      <c r="U168" s="450"/>
      <c r="V168" s="450"/>
      <c r="W168" s="450"/>
      <c r="X168" s="450"/>
      <c r="Y168" s="450"/>
      <c r="Z168" s="450"/>
      <c r="AA168" s="450"/>
      <c r="AB168" s="450"/>
      <c r="AC168" s="450"/>
      <c r="AD168" s="450"/>
      <c r="AE168" s="450"/>
      <c r="AF168" s="450"/>
      <c r="AG168" s="450"/>
      <c r="AH168" s="317"/>
      <c r="AI168" s="383"/>
      <c r="AJ168" s="385" t="s">
        <v>483</v>
      </c>
      <c r="AK168" s="356"/>
      <c r="AL168" s="355"/>
      <c r="AM168" s="355"/>
      <c r="AN168" s="355"/>
      <c r="AO168" s="355"/>
      <c r="AP168" s="355"/>
      <c r="AQ168" s="355"/>
      <c r="AR168" s="355"/>
      <c r="AS168" s="355"/>
      <c r="AT168" s="355"/>
      <c r="AU168" s="355"/>
      <c r="AV168" s="355"/>
      <c r="AW168" s="355"/>
      <c r="AX168" s="355"/>
    </row>
    <row r="169" spans="1:50" ht="15" hidden="1" x14ac:dyDescent="0.25">
      <c r="A169" s="382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443"/>
      <c r="M169" s="443"/>
      <c r="N169" s="443"/>
      <c r="O169" s="443"/>
      <c r="P169" s="443"/>
      <c r="Q169" s="443"/>
      <c r="R169" s="443"/>
      <c r="S169" s="443"/>
      <c r="T169" s="443"/>
      <c r="U169" s="443"/>
      <c r="V169" s="443"/>
      <c r="W169" s="443"/>
      <c r="X169" s="443"/>
      <c r="Y169" s="443"/>
      <c r="Z169" s="443"/>
      <c r="AA169" s="443"/>
      <c r="AB169" s="443"/>
      <c r="AC169" s="444"/>
      <c r="AD169" s="444"/>
      <c r="AE169" s="444"/>
      <c r="AF169" s="444"/>
      <c r="AG169" s="444"/>
      <c r="AH169" s="386"/>
      <c r="AI169" s="383"/>
      <c r="AJ169" s="387" t="s">
        <v>484</v>
      </c>
      <c r="AK169" s="360"/>
      <c r="AL169" s="355"/>
      <c r="AM169" s="355"/>
      <c r="AN169" s="355"/>
      <c r="AO169" s="355"/>
      <c r="AP169" s="355"/>
      <c r="AQ169" s="355"/>
      <c r="AR169" s="355"/>
      <c r="AS169" s="355"/>
      <c r="AT169" s="355"/>
      <c r="AU169" s="355"/>
      <c r="AV169" s="355"/>
      <c r="AW169" s="355"/>
      <c r="AX169" s="355"/>
    </row>
    <row r="170" spans="1:50" ht="15" hidden="1" x14ac:dyDescent="0.25">
      <c r="A170" s="382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443"/>
      <c r="M170" s="443"/>
      <c r="N170" s="443"/>
      <c r="O170" s="443"/>
      <c r="P170" s="443"/>
      <c r="Q170" s="443"/>
      <c r="R170" s="443"/>
      <c r="S170" s="443"/>
      <c r="T170" s="443"/>
      <c r="U170" s="443"/>
      <c r="V170" s="443"/>
      <c r="W170" s="443"/>
      <c r="X170" s="443"/>
      <c r="Y170" s="443"/>
      <c r="Z170" s="443"/>
      <c r="AA170" s="443"/>
      <c r="AB170" s="443"/>
      <c r="AC170" s="444"/>
      <c r="AD170" s="444"/>
      <c r="AE170" s="444"/>
      <c r="AF170" s="444"/>
      <c r="AG170" s="444"/>
      <c r="AH170" s="386"/>
      <c r="AI170" s="383"/>
      <c r="AJ170" s="376"/>
      <c r="AK170" s="355"/>
      <c r="AL170" s="355"/>
      <c r="AM170" s="355"/>
      <c r="AN170" s="355"/>
      <c r="AO170" s="355"/>
      <c r="AP170" s="355"/>
      <c r="AQ170" s="355"/>
      <c r="AR170" s="355"/>
      <c r="AS170" s="355"/>
      <c r="AT170" s="355"/>
      <c r="AU170" s="355"/>
      <c r="AV170" s="355"/>
      <c r="AW170" s="355"/>
      <c r="AX170" s="355"/>
    </row>
    <row r="171" spans="1:50" ht="15" hidden="1" x14ac:dyDescent="0.25">
      <c r="A171" s="382"/>
      <c r="B171" s="447"/>
      <c r="C171" s="447"/>
      <c r="D171" s="447"/>
      <c r="E171" s="447"/>
      <c r="F171" s="447"/>
      <c r="G171" s="447"/>
      <c r="H171" s="447"/>
      <c r="I171" s="447"/>
      <c r="J171" s="448"/>
      <c r="K171" s="448"/>
      <c r="L171" s="448"/>
      <c r="M171" s="448"/>
      <c r="N171" s="448"/>
      <c r="O171" s="448"/>
      <c r="P171" s="448"/>
      <c r="Q171" s="448"/>
      <c r="R171" s="448"/>
      <c r="S171" s="448"/>
      <c r="T171" s="448"/>
      <c r="U171" s="448"/>
      <c r="V171" s="448"/>
      <c r="W171" s="448"/>
      <c r="X171" s="448"/>
      <c r="Y171" s="448"/>
      <c r="Z171" s="448"/>
      <c r="AA171" s="448"/>
      <c r="AB171" s="448"/>
      <c r="AC171" s="448"/>
      <c r="AD171" s="448"/>
      <c r="AE171" s="448"/>
      <c r="AF171" s="448"/>
      <c r="AG171" s="448"/>
      <c r="AH171" s="321"/>
      <c r="AI171" s="383"/>
      <c r="AJ171" s="355"/>
      <c r="AK171" s="355"/>
      <c r="AL171" s="355"/>
      <c r="AM171" s="355"/>
      <c r="AN171" s="355"/>
      <c r="AO171" s="355"/>
      <c r="AP171" s="355"/>
      <c r="AQ171" s="355"/>
      <c r="AR171" s="355"/>
      <c r="AS171" s="355"/>
      <c r="AT171" s="355"/>
      <c r="AU171" s="355"/>
      <c r="AV171" s="355"/>
      <c r="AW171" s="355"/>
      <c r="AX171" s="355"/>
    </row>
    <row r="172" spans="1:50" ht="15" hidden="1" customHeight="1" x14ac:dyDescent="0.25">
      <c r="A172" s="382"/>
      <c r="B172" s="447"/>
      <c r="C172" s="447"/>
      <c r="D172" s="447"/>
      <c r="E172" s="447"/>
      <c r="F172" s="447"/>
      <c r="G172" s="447"/>
      <c r="H172" s="447"/>
      <c r="I172" s="447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  <c r="W172" s="448"/>
      <c r="X172" s="448"/>
      <c r="Y172" s="448"/>
      <c r="Z172" s="448"/>
      <c r="AA172" s="448"/>
      <c r="AB172" s="448"/>
      <c r="AC172" s="448"/>
      <c r="AD172" s="448"/>
      <c r="AE172" s="448"/>
      <c r="AF172" s="448"/>
      <c r="AG172" s="448"/>
      <c r="AH172" s="321"/>
      <c r="AI172" s="383"/>
    </row>
    <row r="173" spans="1:50" ht="15" hidden="1" customHeight="1" x14ac:dyDescent="0.25">
      <c r="A173" s="382"/>
      <c r="B173" s="447"/>
      <c r="C173" s="447"/>
      <c r="D173" s="447"/>
      <c r="E173" s="447"/>
      <c r="F173" s="447"/>
      <c r="G173" s="447"/>
      <c r="H173" s="447"/>
      <c r="I173" s="447"/>
      <c r="J173" s="388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449"/>
      <c r="AB173" s="449"/>
      <c r="AC173" s="449"/>
      <c r="AD173" s="449"/>
      <c r="AE173" s="449"/>
      <c r="AF173" s="449"/>
      <c r="AG173" s="449"/>
      <c r="AH173" s="389"/>
      <c r="AI173" s="383"/>
    </row>
    <row r="174" spans="1:50" ht="15" hidden="1" x14ac:dyDescent="0.25">
      <c r="A174" s="382"/>
      <c r="B174" s="447"/>
      <c r="C174" s="447"/>
      <c r="D174" s="447"/>
      <c r="E174" s="447"/>
      <c r="F174" s="447"/>
      <c r="G174" s="447"/>
      <c r="H174" s="447"/>
      <c r="I174" s="447"/>
      <c r="J174" s="388"/>
      <c r="K174" s="449"/>
      <c r="L174" s="449"/>
      <c r="M174" s="449"/>
      <c r="N174" s="449"/>
      <c r="O174" s="449"/>
      <c r="P174" s="449"/>
      <c r="Q174" s="449"/>
      <c r="R174" s="449"/>
      <c r="S174" s="449"/>
      <c r="T174" s="449"/>
      <c r="U174" s="449"/>
      <c r="V174" s="449"/>
      <c r="W174" s="449"/>
      <c r="X174" s="445"/>
      <c r="Y174" s="445"/>
      <c r="Z174" s="445"/>
      <c r="AA174" s="445"/>
      <c r="AB174" s="445"/>
      <c r="AC174" s="443"/>
      <c r="AD174" s="443"/>
      <c r="AE174" s="443"/>
      <c r="AF174" s="443"/>
      <c r="AG174" s="443"/>
      <c r="AH174" s="337"/>
      <c r="AI174" s="383"/>
    </row>
    <row r="175" spans="1:50" ht="15" hidden="1" customHeight="1" x14ac:dyDescent="0.25">
      <c r="A175" s="382"/>
      <c r="B175" s="337"/>
      <c r="C175" s="337"/>
      <c r="D175" s="337"/>
      <c r="E175" s="337"/>
      <c r="F175" s="337"/>
      <c r="G175" s="337"/>
      <c r="H175" s="337"/>
      <c r="I175" s="388"/>
      <c r="J175" s="446"/>
      <c r="K175" s="446"/>
      <c r="L175" s="446"/>
      <c r="M175" s="446"/>
      <c r="N175" s="337"/>
      <c r="O175" s="337"/>
      <c r="P175" s="337"/>
      <c r="Q175" s="337"/>
      <c r="R175" s="337"/>
      <c r="S175" s="337"/>
      <c r="T175" s="337"/>
      <c r="U175" s="337"/>
      <c r="V175" s="337"/>
      <c r="W175" s="337"/>
      <c r="X175" s="445"/>
      <c r="Y175" s="445"/>
      <c r="Z175" s="445"/>
      <c r="AA175" s="445"/>
      <c r="AB175" s="445"/>
      <c r="AC175" s="443"/>
      <c r="AD175" s="443"/>
      <c r="AE175" s="443"/>
      <c r="AF175" s="443"/>
      <c r="AG175" s="443"/>
      <c r="AH175" s="337"/>
      <c r="AI175" s="383"/>
    </row>
    <row r="176" spans="1:50" ht="15" hidden="1" x14ac:dyDescent="0.25">
      <c r="A176" s="382"/>
      <c r="B176" s="443"/>
      <c r="C176" s="443"/>
      <c r="D176" s="443"/>
      <c r="E176" s="443"/>
      <c r="F176" s="443"/>
      <c r="G176" s="443"/>
      <c r="H176" s="443"/>
      <c r="I176" s="443"/>
      <c r="J176" s="443"/>
      <c r="K176" s="443"/>
      <c r="L176" s="443"/>
      <c r="M176" s="443"/>
      <c r="N176" s="443"/>
      <c r="O176" s="443"/>
      <c r="P176" s="443"/>
      <c r="Q176" s="443"/>
      <c r="R176" s="443"/>
      <c r="S176" s="443"/>
      <c r="T176" s="443"/>
      <c r="U176" s="443"/>
      <c r="V176" s="443"/>
      <c r="W176" s="443"/>
      <c r="X176" s="445"/>
      <c r="Y176" s="445"/>
      <c r="Z176" s="445"/>
      <c r="AA176" s="445"/>
      <c r="AB176" s="445"/>
      <c r="AC176" s="443"/>
      <c r="AD176" s="443"/>
      <c r="AE176" s="443"/>
      <c r="AF176" s="443"/>
      <c r="AG176" s="443"/>
      <c r="AH176" s="337"/>
      <c r="AI176" s="383"/>
    </row>
    <row r="177" spans="1:35" ht="15" hidden="1" x14ac:dyDescent="0.25">
      <c r="A177" s="382"/>
      <c r="B177" s="443"/>
      <c r="C177" s="443"/>
      <c r="D177" s="443"/>
      <c r="E177" s="443"/>
      <c r="F177" s="443"/>
      <c r="G177" s="443"/>
      <c r="H177" s="443"/>
      <c r="I177" s="443"/>
      <c r="J177" s="443"/>
      <c r="K177" s="443"/>
      <c r="L177" s="443"/>
      <c r="M177" s="443"/>
      <c r="N177" s="443"/>
      <c r="O177" s="443"/>
      <c r="P177" s="443"/>
      <c r="Q177" s="443"/>
      <c r="R177" s="443"/>
      <c r="S177" s="443"/>
      <c r="T177" s="443"/>
      <c r="U177" s="443"/>
      <c r="V177" s="443"/>
      <c r="W177" s="443"/>
      <c r="X177" s="445"/>
      <c r="Y177" s="445"/>
      <c r="Z177" s="445"/>
      <c r="AA177" s="445"/>
      <c r="AB177" s="445"/>
      <c r="AC177" s="443"/>
      <c r="AD177" s="443"/>
      <c r="AE177" s="443"/>
      <c r="AF177" s="443"/>
      <c r="AG177" s="443"/>
      <c r="AH177" s="337"/>
      <c r="AI177" s="383"/>
    </row>
    <row r="178" spans="1:35" ht="15" hidden="1" x14ac:dyDescent="0.25">
      <c r="A178" s="382"/>
      <c r="B178" s="443"/>
      <c r="C178" s="443"/>
      <c r="D178" s="443"/>
      <c r="E178" s="443"/>
      <c r="F178" s="443"/>
      <c r="G178" s="443"/>
      <c r="H178" s="443"/>
      <c r="I178" s="443"/>
      <c r="J178" s="443"/>
      <c r="K178" s="443"/>
      <c r="L178" s="443"/>
      <c r="M178" s="443"/>
      <c r="N178" s="443"/>
      <c r="O178" s="443"/>
      <c r="P178" s="443"/>
      <c r="Q178" s="443"/>
      <c r="R178" s="443"/>
      <c r="S178" s="443"/>
      <c r="T178" s="443"/>
      <c r="U178" s="443"/>
      <c r="V178" s="443"/>
      <c r="W178" s="443"/>
      <c r="X178" s="445"/>
      <c r="Y178" s="445"/>
      <c r="Z178" s="445"/>
      <c r="AA178" s="445"/>
      <c r="AB178" s="445"/>
      <c r="AC178" s="443"/>
      <c r="AD178" s="443"/>
      <c r="AE178" s="443"/>
      <c r="AF178" s="443"/>
      <c r="AG178" s="443"/>
      <c r="AH178" s="337"/>
      <c r="AI178" s="383"/>
    </row>
    <row r="179" spans="1:35" ht="15" hidden="1" x14ac:dyDescent="0.25">
      <c r="A179" s="382"/>
      <c r="B179" s="443"/>
      <c r="C179" s="443"/>
      <c r="D179" s="443"/>
      <c r="E179" s="443"/>
      <c r="F179" s="443"/>
      <c r="G179" s="443"/>
      <c r="H179" s="443"/>
      <c r="I179" s="443"/>
      <c r="J179" s="443"/>
      <c r="K179" s="443"/>
      <c r="L179" s="443"/>
      <c r="M179" s="443"/>
      <c r="N179" s="443"/>
      <c r="O179" s="443"/>
      <c r="P179" s="443"/>
      <c r="Q179" s="443"/>
      <c r="R179" s="443"/>
      <c r="S179" s="443"/>
      <c r="T179" s="443"/>
      <c r="U179" s="443"/>
      <c r="V179" s="443"/>
      <c r="W179" s="443"/>
      <c r="X179" s="444"/>
      <c r="Y179" s="444"/>
      <c r="Z179" s="444"/>
      <c r="AA179" s="444"/>
      <c r="AB179" s="444"/>
      <c r="AC179" s="443"/>
      <c r="AD179" s="443"/>
      <c r="AE179" s="443"/>
      <c r="AF179" s="443"/>
      <c r="AG179" s="443"/>
      <c r="AH179" s="337"/>
      <c r="AI179" s="383"/>
    </row>
    <row r="180" spans="1:35" ht="15" hidden="1" x14ac:dyDescent="0.25">
      <c r="A180" s="382"/>
      <c r="B180" s="443"/>
      <c r="C180" s="443"/>
      <c r="D180" s="443"/>
      <c r="E180" s="443"/>
      <c r="F180" s="443"/>
      <c r="G180" s="443"/>
      <c r="H180" s="443"/>
      <c r="I180" s="443"/>
      <c r="J180" s="443"/>
      <c r="K180" s="443"/>
      <c r="L180" s="443"/>
      <c r="M180" s="443"/>
      <c r="N180" s="443"/>
      <c r="O180" s="443"/>
      <c r="P180" s="443"/>
      <c r="Q180" s="443"/>
      <c r="R180" s="443"/>
      <c r="S180" s="443"/>
      <c r="T180" s="443"/>
      <c r="U180" s="443"/>
      <c r="V180" s="443"/>
      <c r="W180" s="443"/>
      <c r="X180" s="445"/>
      <c r="Y180" s="445"/>
      <c r="Z180" s="445"/>
      <c r="AA180" s="445"/>
      <c r="AB180" s="445"/>
      <c r="AC180" s="443"/>
      <c r="AD180" s="443"/>
      <c r="AE180" s="443"/>
      <c r="AF180" s="443"/>
      <c r="AG180" s="443"/>
      <c r="AH180" s="337"/>
      <c r="AI180" s="383"/>
    </row>
    <row r="181" spans="1:35" ht="15" hidden="1" x14ac:dyDescent="0.25">
      <c r="A181" s="382"/>
      <c r="B181" s="443"/>
      <c r="C181" s="443"/>
      <c r="D181" s="443"/>
      <c r="E181" s="443"/>
      <c r="F181" s="443"/>
      <c r="G181" s="443"/>
      <c r="H181" s="443"/>
      <c r="I181" s="443"/>
      <c r="J181" s="443"/>
      <c r="K181" s="443"/>
      <c r="L181" s="443"/>
      <c r="M181" s="443"/>
      <c r="N181" s="443"/>
      <c r="O181" s="443"/>
      <c r="P181" s="443"/>
      <c r="Q181" s="443"/>
      <c r="R181" s="443"/>
      <c r="S181" s="443"/>
      <c r="T181" s="443"/>
      <c r="U181" s="443"/>
      <c r="V181" s="443"/>
      <c r="W181" s="443"/>
      <c r="X181" s="444"/>
      <c r="Y181" s="444"/>
      <c r="Z181" s="444"/>
      <c r="AA181" s="444"/>
      <c r="AB181" s="444"/>
      <c r="AC181" s="443"/>
      <c r="AD181" s="443"/>
      <c r="AE181" s="443"/>
      <c r="AF181" s="443"/>
      <c r="AG181" s="443"/>
      <c r="AH181" s="337"/>
      <c r="AI181" s="383"/>
    </row>
    <row r="182" spans="1:35" ht="15" hidden="1" customHeight="1" x14ac:dyDescent="0.25"/>
    <row r="183" spans="1:35" ht="15" hidden="1" customHeight="1" x14ac:dyDescent="0.25"/>
    <row r="184" spans="1:35" ht="15" hidden="1" customHeight="1" x14ac:dyDescent="0.25"/>
    <row r="185" spans="1:35" ht="15" hidden="1" customHeight="1" x14ac:dyDescent="0.25"/>
    <row r="186" spans="1:35" ht="15" hidden="1" customHeight="1" x14ac:dyDescent="0.25"/>
    <row r="187" spans="1:35" ht="15" hidden="1" customHeight="1" x14ac:dyDescent="0.25"/>
    <row r="188" spans="1:35" ht="15" hidden="1" customHeight="1" x14ac:dyDescent="0.25"/>
    <row r="189" spans="1:35" ht="15" hidden="1" customHeight="1" x14ac:dyDescent="0.25"/>
    <row r="190" spans="1:35" ht="15" hidden="1" customHeight="1" x14ac:dyDescent="0.25"/>
    <row r="191" spans="1:35" ht="15" hidden="1" customHeight="1" x14ac:dyDescent="0.25"/>
    <row r="192" spans="1:35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</sheetData>
  <sheetProtection algorithmName="SHA-512" hashValue="dtvK6OzexvxvdhLbSvAXbJFeyyL7tt631BrDWKNXT0e04h+Mq6cdJc8Jqf+SPkKmxHAOxl+kA60Z5FIpdIAY+A==" saltValue="Kr/0+iB9yeh6viNVUTbyNA==" spinCount="100000" sheet="1" formatCells="0" selectLockedCells="1"/>
  <mergeCells count="59">
    <mergeCell ref="B4:AG5"/>
    <mergeCell ref="B6:AG6"/>
    <mergeCell ref="H7:W7"/>
    <mergeCell ref="AA7:AG7"/>
    <mergeCell ref="B1:Z3"/>
    <mergeCell ref="AA1:AG3"/>
    <mergeCell ref="B14:AG14"/>
    <mergeCell ref="AE15:AG15"/>
    <mergeCell ref="B9:AG9"/>
    <mergeCell ref="J10:W10"/>
    <mergeCell ref="AE10:AG10"/>
    <mergeCell ref="G11:W11"/>
    <mergeCell ref="AC11:AG11"/>
    <mergeCell ref="G12:P12"/>
    <mergeCell ref="B42:F42"/>
    <mergeCell ref="G42:O42"/>
    <mergeCell ref="K44:O44"/>
    <mergeCell ref="T44:AG44"/>
    <mergeCell ref="B45:O45"/>
    <mergeCell ref="T45:AG45"/>
    <mergeCell ref="B168:AG168"/>
    <mergeCell ref="L169:W169"/>
    <mergeCell ref="X169:AB169"/>
    <mergeCell ref="AC169:AG169"/>
    <mergeCell ref="L170:W170"/>
    <mergeCell ref="X170:AB170"/>
    <mergeCell ref="AC170:AG170"/>
    <mergeCell ref="B171:I171"/>
    <mergeCell ref="J171:AG171"/>
    <mergeCell ref="B172:I172"/>
    <mergeCell ref="J172:AG172"/>
    <mergeCell ref="B173:I174"/>
    <mergeCell ref="K173:AG173"/>
    <mergeCell ref="K174:W174"/>
    <mergeCell ref="X174:AB174"/>
    <mergeCell ref="AC174:AG174"/>
    <mergeCell ref="AC178:AG178"/>
    <mergeCell ref="J175:M175"/>
    <mergeCell ref="X175:AB175"/>
    <mergeCell ref="AC175:AG175"/>
    <mergeCell ref="B176:W176"/>
    <mergeCell ref="X176:AB176"/>
    <mergeCell ref="AC176:AG176"/>
    <mergeCell ref="B181:W181"/>
    <mergeCell ref="X181:AB181"/>
    <mergeCell ref="AC181:AG181"/>
    <mergeCell ref="G15:P15"/>
    <mergeCell ref="X16:AG16"/>
    <mergeCell ref="B179:W179"/>
    <mergeCell ref="X179:AB179"/>
    <mergeCell ref="AC179:AG179"/>
    <mergeCell ref="B180:W180"/>
    <mergeCell ref="X180:AB180"/>
    <mergeCell ref="AC180:AG180"/>
    <mergeCell ref="B177:W177"/>
    <mergeCell ref="X177:AB177"/>
    <mergeCell ref="AC177:AG177"/>
    <mergeCell ref="B178:W178"/>
    <mergeCell ref="X178:AB178"/>
  </mergeCells>
  <dataValidations count="6">
    <dataValidation type="list" allowBlank="1" showInputMessage="1" showErrorMessage="1" sqref="J172:AH172">
      <formula1>$AJ$167:$AJ$169</formula1>
    </dataValidation>
    <dataValidation type="list" allowBlank="1" showInputMessage="1" showErrorMessage="1" sqref="J171:AH171">
      <formula1>$AJ$162:$AJ$165</formula1>
    </dataValidation>
    <dataValidation allowBlank="1" showInputMessage="1" showErrorMessage="1" prompt=" (min. 1,75 kWh / kWp)" sqref="J174"/>
    <dataValidation allowBlank="1" showInputMessage="1" showErrorMessage="1" prompt="(min. 100 l / kWp)" sqref="J173"/>
    <dataValidation type="list" allowBlank="1" showInputMessage="1" showErrorMessage="1" sqref="G15:P15">
      <formula1>"Oblast A - Rekonstrukce, Oblast B - Novostavba"</formula1>
    </dataValidation>
    <dataValidation type="list" allowBlank="1" showInputMessage="1" showErrorMessage="1" sqref="G12:P12">
      <formula1>"Rodinný dům, Bytový dům,"</formula1>
    </dataValidation>
  </dataValidations>
  <pageMargins left="0.6740196078431373" right="0.6740196078431373" top="1.4583333333333333" bottom="0.68840579710144922" header="0.3" footer="0.3"/>
  <pageSetup paperSize="9" orientation="portrait" r:id="rId1"/>
  <headerFooter>
    <oddHeader xml:space="preserve">&amp;C&amp;G&amp;R  </oddHeader>
    <oddFooter>&amp;L&amp;G&amp;R&amp;8   Vypracováno: &amp;D &amp;T            &amp;11
  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zoomScaleNormal="100" workbookViewId="0">
      <selection activeCell="C24" sqref="C24"/>
    </sheetView>
  </sheetViews>
  <sheetFormatPr defaultRowHeight="15" x14ac:dyDescent="0.25"/>
  <cols>
    <col min="1" max="1" width="3" customWidth="1"/>
    <col min="2" max="2" width="2.7109375" customWidth="1"/>
    <col min="3" max="3" width="42.140625" customWidth="1"/>
    <col min="4" max="6" width="11.140625" style="6" customWidth="1"/>
    <col min="7" max="7" width="23.5703125" style="6" customWidth="1"/>
    <col min="8" max="8" width="18" style="6" bestFit="1" customWidth="1"/>
    <col min="9" max="9" width="2.7109375" style="67" customWidth="1"/>
    <col min="10" max="10" width="2.7109375" customWidth="1"/>
    <col min="11" max="11" width="2.7109375" style="6" hidden="1" customWidth="1"/>
    <col min="12" max="14" width="11.5703125" hidden="1" customWidth="1"/>
    <col min="15" max="16" width="15.42578125" hidden="1" customWidth="1"/>
    <col min="17" max="17" width="14.5703125" hidden="1" customWidth="1"/>
    <col min="18" max="18" width="17.28515625" hidden="1" customWidth="1"/>
    <col min="19" max="19" width="12.5703125" hidden="1" customWidth="1"/>
    <col min="20" max="20" width="10.140625" style="122" hidden="1" customWidth="1"/>
    <col min="21" max="21" width="9.85546875" hidden="1" customWidth="1"/>
    <col min="22" max="22" width="2.28515625" hidden="1" customWidth="1"/>
    <col min="23" max="23" width="9.42578125" hidden="1" customWidth="1"/>
    <col min="24" max="24" width="13.28515625" style="135" hidden="1" customWidth="1"/>
    <col min="25" max="25" width="17.5703125" style="13" hidden="1" customWidth="1"/>
    <col min="26" max="28" width="2.7109375" hidden="1" customWidth="1"/>
    <col min="29" max="29" width="13" hidden="1" customWidth="1"/>
    <col min="30" max="30" width="13.42578125" style="135" hidden="1" customWidth="1"/>
    <col min="31" max="32" width="2.7109375" hidden="1" customWidth="1"/>
  </cols>
  <sheetData>
    <row r="1" spans="1:32" x14ac:dyDescent="0.25">
      <c r="A1" s="9" t="s">
        <v>32</v>
      </c>
      <c r="B1" s="9"/>
      <c r="C1" s="9" t="s">
        <v>33</v>
      </c>
      <c r="D1" s="8"/>
      <c r="E1" s="8"/>
      <c r="F1" s="8"/>
      <c r="G1" s="8"/>
      <c r="H1" s="8"/>
      <c r="I1" s="8"/>
      <c r="J1" s="7"/>
      <c r="K1" s="7"/>
      <c r="L1" s="46" t="s">
        <v>34</v>
      </c>
      <c r="M1" s="7"/>
      <c r="N1" s="7"/>
      <c r="O1" s="7"/>
      <c r="P1" s="7"/>
      <c r="Q1" s="7"/>
      <c r="R1" s="7"/>
      <c r="S1" s="7"/>
      <c r="T1" s="121"/>
      <c r="U1" s="7"/>
      <c r="V1" s="7"/>
      <c r="W1" s="9"/>
      <c r="X1" s="133"/>
      <c r="Y1" s="113"/>
      <c r="Z1" s="7"/>
      <c r="AA1" s="77"/>
      <c r="AB1" s="7"/>
      <c r="AC1" s="9" t="s">
        <v>62</v>
      </c>
      <c r="AD1" s="133"/>
      <c r="AE1" s="77"/>
      <c r="AF1" s="77"/>
    </row>
    <row r="2" spans="1:32" ht="20.45" customHeight="1" x14ac:dyDescent="0.25">
      <c r="A2" s="400"/>
      <c r="B2" s="401" t="s">
        <v>485</v>
      </c>
      <c r="C2" s="401"/>
      <c r="D2" s="402"/>
      <c r="E2" s="402"/>
      <c r="F2" s="402"/>
      <c r="G2" s="402"/>
      <c r="H2" s="402"/>
      <c r="I2" s="403"/>
      <c r="J2" s="7"/>
      <c r="K2" s="173"/>
      <c r="L2" s="174"/>
      <c r="M2" s="175"/>
      <c r="N2" s="174"/>
      <c r="O2" s="174"/>
      <c r="P2" s="174"/>
      <c r="Q2" s="174"/>
      <c r="R2" s="174"/>
      <c r="S2" s="175"/>
      <c r="T2" s="212"/>
      <c r="U2" s="212"/>
      <c r="V2" s="213"/>
      <c r="W2" s="174"/>
      <c r="X2" s="214"/>
      <c r="Y2" s="215"/>
      <c r="Z2" s="181"/>
      <c r="AA2" s="182"/>
      <c r="AB2" s="181"/>
      <c r="AC2" s="173"/>
      <c r="AD2" s="216"/>
      <c r="AE2" s="173"/>
      <c r="AF2" s="77"/>
    </row>
    <row r="3" spans="1:32" s="67" customFormat="1" ht="15.75" x14ac:dyDescent="0.25">
      <c r="A3" s="404"/>
      <c r="B3" s="405"/>
      <c r="C3" s="406"/>
      <c r="D3" s="407"/>
      <c r="E3" s="407"/>
      <c r="F3" s="407"/>
      <c r="G3" s="407"/>
      <c r="H3" s="407"/>
      <c r="I3" s="408"/>
      <c r="J3" s="7"/>
      <c r="L3" s="68"/>
      <c r="Q3" s="71"/>
      <c r="R3" s="71"/>
      <c r="S3" s="71"/>
      <c r="T3" s="70"/>
      <c r="U3" s="71"/>
      <c r="V3" s="71"/>
      <c r="W3" s="284"/>
      <c r="X3" s="136"/>
      <c r="Y3" s="71"/>
      <c r="AA3" s="77"/>
      <c r="AC3" s="24"/>
      <c r="AD3" s="141"/>
      <c r="AF3" s="77"/>
    </row>
    <row r="4" spans="1:32" ht="15.75" x14ac:dyDescent="0.25">
      <c r="A4" s="409">
        <v>1</v>
      </c>
      <c r="B4" s="410" t="str">
        <f>+_pomocné!C11</f>
        <v>Obvodová stěna</v>
      </c>
      <c r="C4" s="410"/>
      <c r="D4" s="411"/>
      <c r="E4" s="411"/>
      <c r="F4" s="411"/>
      <c r="G4" s="411"/>
      <c r="H4" s="411"/>
      <c r="I4" s="412"/>
      <c r="J4" s="7"/>
      <c r="K4"/>
      <c r="L4" s="26"/>
      <c r="M4" s="26"/>
      <c r="N4" s="26"/>
      <c r="O4" s="26"/>
      <c r="P4" s="26"/>
      <c r="Q4" s="26"/>
      <c r="R4" s="26"/>
      <c r="S4" s="26"/>
      <c r="T4" s="26"/>
      <c r="U4" s="26"/>
      <c r="V4" s="220"/>
      <c r="W4" s="26"/>
      <c r="X4" s="137"/>
      <c r="Y4" s="132"/>
      <c r="AA4" s="77"/>
      <c r="AC4" s="24"/>
      <c r="AD4" s="141"/>
      <c r="AF4" s="77"/>
    </row>
    <row r="5" spans="1:32" ht="30" customHeight="1" x14ac:dyDescent="0.25">
      <c r="A5" s="413"/>
      <c r="B5" s="414"/>
      <c r="C5" s="475" t="s">
        <v>390</v>
      </c>
      <c r="D5" s="475"/>
      <c r="E5" s="475"/>
      <c r="F5" s="475"/>
      <c r="G5" s="475"/>
      <c r="H5" s="475"/>
      <c r="I5" s="415"/>
      <c r="J5" s="7"/>
      <c r="K5"/>
      <c r="V5" s="67"/>
      <c r="W5" s="282"/>
      <c r="Y5" s="11"/>
      <c r="AA5" s="77"/>
      <c r="AF5" s="77"/>
    </row>
    <row r="6" spans="1:32" ht="48" customHeight="1" x14ac:dyDescent="0.25">
      <c r="A6" s="413"/>
      <c r="B6" s="414"/>
      <c r="C6" s="416" t="s">
        <v>389</v>
      </c>
      <c r="D6" s="417" t="s">
        <v>50</v>
      </c>
      <c r="E6" s="417" t="s">
        <v>51</v>
      </c>
      <c r="F6" s="417" t="s">
        <v>52</v>
      </c>
      <c r="G6" s="418" t="s">
        <v>393</v>
      </c>
      <c r="H6" s="418" t="s">
        <v>64</v>
      </c>
      <c r="I6" s="412"/>
      <c r="J6" s="7"/>
      <c r="K6"/>
      <c r="L6" s="172" t="s">
        <v>65</v>
      </c>
      <c r="M6" s="3" t="s">
        <v>38</v>
      </c>
      <c r="N6" s="172" t="s">
        <v>66</v>
      </c>
      <c r="O6" s="172" t="s">
        <v>67</v>
      </c>
      <c r="P6" s="172" t="s">
        <v>68</v>
      </c>
      <c r="Q6" s="172" t="s">
        <v>69</v>
      </c>
      <c r="R6" s="172" t="s">
        <v>40</v>
      </c>
      <c r="S6" s="3" t="s">
        <v>41</v>
      </c>
      <c r="T6" s="3" t="s">
        <v>4</v>
      </c>
      <c r="U6" s="3" t="s">
        <v>42</v>
      </c>
      <c r="V6" s="189"/>
      <c r="W6" s="51" t="s">
        <v>70</v>
      </c>
      <c r="X6" s="172" t="s">
        <v>71</v>
      </c>
      <c r="Y6" s="194" t="s">
        <v>72</v>
      </c>
      <c r="AA6" s="77"/>
      <c r="AC6" s="14" t="s">
        <v>43</v>
      </c>
      <c r="AD6" s="134" t="s">
        <v>44</v>
      </c>
      <c r="AF6" s="77"/>
    </row>
    <row r="7" spans="1:32" ht="15.75" x14ac:dyDescent="0.25">
      <c r="A7" s="413"/>
      <c r="B7" s="414">
        <v>1</v>
      </c>
      <c r="C7" s="246"/>
      <c r="D7" s="419"/>
      <c r="E7" s="419"/>
      <c r="F7" s="420"/>
      <c r="G7" s="420"/>
      <c r="H7" s="421"/>
      <c r="I7" s="412"/>
      <c r="J7" s="7"/>
      <c r="K7"/>
      <c r="L7" s="201" t="str">
        <f>IF(C7&lt;&gt;0,INDEX(tisteny,MATCH(C7,ltisteny,0),2)*E7*rfcni*D7,"")</f>
        <v/>
      </c>
      <c r="M7" s="202" t="str">
        <f>IF(L7=0,"IV",IF(L7&lt;_pomocné!$F$4,"I",IF(L7&lt;_pomocné!$F$5,"II",IF(L7&lt;_pomocné!$F$6,"III","IV"))))</f>
        <v>IV</v>
      </c>
      <c r="N7" s="202">
        <f>INDEX(tridabody,MATCH(M7,trida,0),2)</f>
        <v>0</v>
      </c>
      <c r="O7" s="202">
        <f>IF(G7="ANO",10,0)</f>
        <v>0</v>
      </c>
      <c r="P7" s="202">
        <f>H7/10</f>
        <v>0</v>
      </c>
      <c r="Q7" s="202">
        <f>N7+O7+P7</f>
        <v>0</v>
      </c>
      <c r="R7" s="290">
        <f>IF(ISERR(+F7/(F7+F8)),0,+F7/(F7+F8))</f>
        <v>0</v>
      </c>
      <c r="S7" s="204">
        <f>+R7*Q7</f>
        <v>0</v>
      </c>
      <c r="T7" s="206">
        <f>+R7*100</f>
        <v>0</v>
      </c>
      <c r="U7" s="474">
        <f>+S7+S8</f>
        <v>0</v>
      </c>
      <c r="V7" s="221"/>
      <c r="W7" s="219">
        <f>_pomocné!F11</f>
        <v>0.24</v>
      </c>
      <c r="X7" s="217">
        <f>$AD$7*W7</f>
        <v>24</v>
      </c>
      <c r="Y7" s="201">
        <f>IF(ISERROR(W7*U7),0,W7*U7)</f>
        <v>0</v>
      </c>
      <c r="Z7" s="21"/>
      <c r="AA7" s="186"/>
      <c r="AB7" s="21"/>
      <c r="AC7" s="304">
        <f>SUM(Y7:Y31)</f>
        <v>0</v>
      </c>
      <c r="AD7" s="306">
        <v>100</v>
      </c>
      <c r="AF7" s="77"/>
    </row>
    <row r="8" spans="1:32" x14ac:dyDescent="0.25">
      <c r="A8" s="413"/>
      <c r="B8" s="414">
        <v>2</v>
      </c>
      <c r="C8" s="246"/>
      <c r="D8" s="419"/>
      <c r="E8" s="419"/>
      <c r="F8" s="420"/>
      <c r="G8" s="420"/>
      <c r="H8" s="421"/>
      <c r="I8" s="412"/>
      <c r="J8" s="7"/>
      <c r="K8"/>
      <c r="L8" s="201" t="str">
        <f>IF(C8&lt;&gt;0,INDEX(tisteny,MATCH(C8,ltisteny,0),2)*E8*rfcni*D8,"")</f>
        <v/>
      </c>
      <c r="M8" s="202" t="str">
        <f>IF(L8=0,"IV",IF(L8&lt;_pomocné!$F$4,"I",IF(L8&lt;_pomocné!$F$5,"II",IF(L8&lt;_pomocné!$F$6,"III","IV"))))</f>
        <v>IV</v>
      </c>
      <c r="N8" s="202">
        <f>INDEX(tridabody,MATCH(M8,trida,0),2)</f>
        <v>0</v>
      </c>
      <c r="O8" s="202">
        <f>IF(G8="ANO",10,0)</f>
        <v>0</v>
      </c>
      <c r="P8" s="202">
        <f>H8/10</f>
        <v>0</v>
      </c>
      <c r="Q8" s="202">
        <f>N8+O8+P8</f>
        <v>0</v>
      </c>
      <c r="R8" s="290">
        <f>IF(ISERR(+F8/(F7+F8)),0,+F8/(F7+F8))</f>
        <v>0</v>
      </c>
      <c r="S8" s="204">
        <f>+R8*Q8</f>
        <v>0</v>
      </c>
      <c r="T8" s="206">
        <f>+R8*100</f>
        <v>0</v>
      </c>
      <c r="U8" s="474"/>
      <c r="V8" s="222"/>
      <c r="W8" s="285"/>
      <c r="X8" s="139"/>
      <c r="Y8" s="119"/>
      <c r="Z8" s="21"/>
      <c r="AA8" s="186"/>
      <c r="AB8" s="21"/>
      <c r="AF8" s="77"/>
    </row>
    <row r="9" spans="1:32" x14ac:dyDescent="0.25">
      <c r="A9" s="413"/>
      <c r="B9" s="414"/>
      <c r="C9" s="414"/>
      <c r="D9" s="414"/>
      <c r="E9" s="414"/>
      <c r="F9" s="414"/>
      <c r="G9" s="414"/>
      <c r="H9" s="414"/>
      <c r="I9" s="415"/>
      <c r="J9" s="7"/>
      <c r="K9"/>
      <c r="U9" s="120"/>
      <c r="V9" s="222"/>
      <c r="W9" s="285"/>
      <c r="X9" s="138"/>
      <c r="Y9" s="119"/>
      <c r="AA9" s="77"/>
      <c r="AF9" s="77"/>
    </row>
    <row r="10" spans="1:32" x14ac:dyDescent="0.25">
      <c r="A10" s="409">
        <v>2</v>
      </c>
      <c r="B10" s="410" t="str">
        <f>+_pomocné!C12</f>
        <v>Střešní a stropní konstrukce</v>
      </c>
      <c r="C10" s="410"/>
      <c r="D10" s="411"/>
      <c r="E10" s="411"/>
      <c r="F10" s="411"/>
      <c r="G10" s="411"/>
      <c r="H10" s="411"/>
      <c r="I10" s="412"/>
      <c r="J10" s="7"/>
      <c r="K10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20"/>
      <c r="W10" s="26"/>
      <c r="X10" s="137"/>
      <c r="Y10" s="132"/>
      <c r="AA10" s="77"/>
      <c r="AF10" s="77"/>
    </row>
    <row r="11" spans="1:32" ht="30" customHeight="1" x14ac:dyDescent="0.25">
      <c r="A11" s="413"/>
      <c r="B11" s="414"/>
      <c r="C11" s="475" t="s">
        <v>391</v>
      </c>
      <c r="D11" s="475"/>
      <c r="E11" s="475"/>
      <c r="F11" s="475"/>
      <c r="G11" s="475"/>
      <c r="H11" s="475"/>
      <c r="I11" s="415"/>
      <c r="J11" s="7"/>
      <c r="K11"/>
      <c r="V11" s="67"/>
      <c r="W11" s="282"/>
      <c r="Y11" s="11"/>
      <c r="AA11" s="77"/>
      <c r="AF11" s="77"/>
    </row>
    <row r="12" spans="1:32" ht="48" customHeight="1" x14ac:dyDescent="0.25">
      <c r="A12" s="413"/>
      <c r="B12" s="414"/>
      <c r="C12" s="416" t="s">
        <v>389</v>
      </c>
      <c r="D12" s="417" t="s">
        <v>50</v>
      </c>
      <c r="E12" s="417" t="s">
        <v>51</v>
      </c>
      <c r="F12" s="417" t="s">
        <v>52</v>
      </c>
      <c r="G12" s="418" t="s">
        <v>393</v>
      </c>
      <c r="H12" s="418" t="s">
        <v>64</v>
      </c>
      <c r="I12" s="412"/>
      <c r="J12" s="7"/>
      <c r="K12"/>
      <c r="L12" s="172" t="s">
        <v>65</v>
      </c>
      <c r="M12" s="3" t="s">
        <v>38</v>
      </c>
      <c r="N12" s="172" t="s">
        <v>66</v>
      </c>
      <c r="O12" s="172" t="s">
        <v>67</v>
      </c>
      <c r="P12" s="172" t="s">
        <v>68</v>
      </c>
      <c r="Q12" s="172" t="s">
        <v>69</v>
      </c>
      <c r="R12" s="172" t="s">
        <v>40</v>
      </c>
      <c r="S12" s="3" t="s">
        <v>41</v>
      </c>
      <c r="T12" s="3" t="s">
        <v>4</v>
      </c>
      <c r="U12" s="3" t="s">
        <v>42</v>
      </c>
      <c r="V12" s="189"/>
      <c r="W12" s="51" t="s">
        <v>70</v>
      </c>
      <c r="X12" s="172" t="s">
        <v>71</v>
      </c>
      <c r="Y12" s="194" t="s">
        <v>72</v>
      </c>
      <c r="AA12" s="77"/>
      <c r="AF12" s="77"/>
    </row>
    <row r="13" spans="1:32" x14ac:dyDescent="0.25">
      <c r="A13" s="413"/>
      <c r="B13" s="414">
        <v>1</v>
      </c>
      <c r="C13" s="246"/>
      <c r="D13" s="419"/>
      <c r="E13" s="419"/>
      <c r="F13" s="420"/>
      <c r="G13" s="420"/>
      <c r="H13" s="421"/>
      <c r="I13" s="412"/>
      <c r="J13" s="7"/>
      <c r="K13"/>
      <c r="L13" s="201" t="str">
        <f>IF(C13&lt;&gt;0,INDEX(tistrstr,MATCH(C13,ltistrstr,0),2)*E13*rfcni*D13,"")</f>
        <v/>
      </c>
      <c r="M13" s="202" t="str">
        <f>IF(L13=0,"IV",IF(L13&lt;_pomocné!$I$4,"I",IF(L13&lt;_pomocné!$I$5,"II",IF(L13&lt;_pomocné!$I$6,"III","IV"))))</f>
        <v>IV</v>
      </c>
      <c r="N13" s="202">
        <f>INDEX(tridabody,MATCH(M13,trida,0),2)</f>
        <v>0</v>
      </c>
      <c r="O13" s="202">
        <f>IF(G13="ANO",10,0)</f>
        <v>0</v>
      </c>
      <c r="P13" s="202">
        <f>H13/10</f>
        <v>0</v>
      </c>
      <c r="Q13" s="202">
        <f>N13+O13+P13</f>
        <v>0</v>
      </c>
      <c r="R13" s="290">
        <f>IF(ISERR(+F13/(F13+F14)),0,+F13/(F13+F14))</f>
        <v>0</v>
      </c>
      <c r="S13" s="204">
        <f>+R13*Q13</f>
        <v>0</v>
      </c>
      <c r="T13" s="206">
        <f>+R13*100</f>
        <v>0</v>
      </c>
      <c r="U13" s="474">
        <f>+S13+S14</f>
        <v>0</v>
      </c>
      <c r="V13" s="221"/>
      <c r="W13" s="219">
        <f>_pomocné!F12</f>
        <v>0.24</v>
      </c>
      <c r="X13" s="217">
        <f>$AD$7*W13</f>
        <v>24</v>
      </c>
      <c r="Y13" s="201">
        <f>IF(ISERROR(W13*U13),0,W13*U13)</f>
        <v>0</v>
      </c>
      <c r="AA13" s="77"/>
      <c r="AF13" s="77"/>
    </row>
    <row r="14" spans="1:32" x14ac:dyDescent="0.25">
      <c r="A14" s="413"/>
      <c r="B14" s="414">
        <v>2</v>
      </c>
      <c r="C14" s="246"/>
      <c r="D14" s="419"/>
      <c r="E14" s="419"/>
      <c r="F14" s="420"/>
      <c r="G14" s="420"/>
      <c r="H14" s="421"/>
      <c r="I14" s="412"/>
      <c r="J14" s="7"/>
      <c r="K14"/>
      <c r="L14" s="201" t="str">
        <f>IF(C14&lt;&gt;0,INDEX(tistrstr,MATCH(C14,ltistrstr,0),2)*E14*rfcni*D14,"")</f>
        <v/>
      </c>
      <c r="M14" s="202" t="str">
        <f>IF(L14=0,"IV",IF(L14&lt;_pomocné!$I$4,"I",IF(L14&lt;_pomocné!$I$5,"II",IF(L14&lt;_pomocné!$I$6,"III","IV"))))</f>
        <v>IV</v>
      </c>
      <c r="N14" s="202">
        <f>INDEX(tridabody,MATCH(M14,trida,0),2)</f>
        <v>0</v>
      </c>
      <c r="O14" s="202">
        <f>IF(G14="ANO",10,0)</f>
        <v>0</v>
      </c>
      <c r="P14" s="202">
        <f>H14/10</f>
        <v>0</v>
      </c>
      <c r="Q14" s="202">
        <f>N14+O14+P14</f>
        <v>0</v>
      </c>
      <c r="R14" s="290">
        <f>IF(ISERR(+F14/(F13+F14)),0,+F14/(F13+F14))</f>
        <v>0</v>
      </c>
      <c r="S14" s="204">
        <f>+R14*Q14</f>
        <v>0</v>
      </c>
      <c r="T14" s="206">
        <f>+R14*100</f>
        <v>0</v>
      </c>
      <c r="U14" s="474"/>
      <c r="V14" s="222"/>
      <c r="W14" s="285"/>
      <c r="X14" s="139"/>
      <c r="Y14" s="119"/>
      <c r="AA14" s="77"/>
      <c r="AF14" s="77"/>
    </row>
    <row r="15" spans="1:32" x14ac:dyDescent="0.25">
      <c r="A15" s="413"/>
      <c r="B15" s="414"/>
      <c r="C15" s="414"/>
      <c r="D15" s="414"/>
      <c r="E15" s="414"/>
      <c r="F15" s="414"/>
      <c r="G15" s="414"/>
      <c r="H15" s="414"/>
      <c r="I15" s="415"/>
      <c r="J15" s="7"/>
      <c r="K15"/>
      <c r="U15" s="120"/>
      <c r="V15" s="222"/>
      <c r="W15" s="285"/>
      <c r="X15" s="138"/>
      <c r="Y15" s="119"/>
      <c r="AA15" s="77"/>
      <c r="AF15" s="77"/>
    </row>
    <row r="16" spans="1:32" x14ac:dyDescent="0.25">
      <c r="A16" s="409">
        <v>3</v>
      </c>
      <c r="B16" s="410" t="str">
        <f>+_pomocné!C13</f>
        <v>Podlaha na terénu</v>
      </c>
      <c r="C16" s="410"/>
      <c r="D16" s="411"/>
      <c r="E16" s="411"/>
      <c r="F16" s="411"/>
      <c r="G16" s="411"/>
      <c r="H16" s="411"/>
      <c r="I16" s="412"/>
      <c r="J16" s="7"/>
      <c r="K1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20"/>
      <c r="W16" s="26"/>
      <c r="X16" s="137"/>
      <c r="Y16" s="132"/>
      <c r="AA16" s="77"/>
      <c r="AF16" s="77"/>
    </row>
    <row r="17" spans="1:32" ht="30" customHeight="1" x14ac:dyDescent="0.25">
      <c r="A17" s="413"/>
      <c r="B17" s="414"/>
      <c r="C17" s="475" t="s">
        <v>392</v>
      </c>
      <c r="D17" s="475"/>
      <c r="E17" s="475"/>
      <c r="F17" s="475"/>
      <c r="G17" s="475"/>
      <c r="H17" s="475"/>
      <c r="I17" s="415"/>
      <c r="J17" s="7"/>
      <c r="K17"/>
      <c r="V17" s="67"/>
      <c r="W17" s="282"/>
      <c r="Y17" s="11"/>
      <c r="AA17" s="77"/>
      <c r="AF17" s="77"/>
    </row>
    <row r="18" spans="1:32" ht="48" customHeight="1" x14ac:dyDescent="0.25">
      <c r="A18" s="413"/>
      <c r="B18" s="414"/>
      <c r="C18" s="416" t="s">
        <v>63</v>
      </c>
      <c r="D18" s="417" t="s">
        <v>50</v>
      </c>
      <c r="E18" s="417" t="s">
        <v>51</v>
      </c>
      <c r="F18" s="417" t="s">
        <v>52</v>
      </c>
      <c r="G18" s="418" t="s">
        <v>393</v>
      </c>
      <c r="H18" s="418" t="s">
        <v>64</v>
      </c>
      <c r="I18" s="412"/>
      <c r="J18" s="7"/>
      <c r="K18"/>
      <c r="L18" s="172" t="s">
        <v>65</v>
      </c>
      <c r="M18" s="3" t="s">
        <v>38</v>
      </c>
      <c r="N18" s="172" t="s">
        <v>66</v>
      </c>
      <c r="O18" s="172" t="s">
        <v>67</v>
      </c>
      <c r="P18" s="172" t="s">
        <v>68</v>
      </c>
      <c r="Q18" s="172" t="s">
        <v>69</v>
      </c>
      <c r="R18" s="172" t="s">
        <v>40</v>
      </c>
      <c r="S18" s="3" t="s">
        <v>41</v>
      </c>
      <c r="T18" s="3" t="s">
        <v>4</v>
      </c>
      <c r="U18" s="3" t="s">
        <v>42</v>
      </c>
      <c r="V18" s="189"/>
      <c r="W18" s="51" t="s">
        <v>70</v>
      </c>
      <c r="X18" s="172" t="s">
        <v>71</v>
      </c>
      <c r="Y18" s="194" t="s">
        <v>72</v>
      </c>
      <c r="AA18" s="77"/>
      <c r="AF18" s="77"/>
    </row>
    <row r="19" spans="1:32" x14ac:dyDescent="0.25">
      <c r="A19" s="413"/>
      <c r="B19" s="414">
        <v>1</v>
      </c>
      <c r="C19" s="246"/>
      <c r="D19" s="419"/>
      <c r="E19" s="419"/>
      <c r="F19" s="420"/>
      <c r="G19" s="420"/>
      <c r="H19" s="421"/>
      <c r="I19" s="412"/>
      <c r="J19" s="7"/>
      <c r="K19"/>
      <c r="L19" s="201" t="str">
        <f>IF(C19&lt;&gt;0,INDEX(tipodter,MATCH(C19,ltipodter,0),2)*E19*rfcni*D19,"")</f>
        <v/>
      </c>
      <c r="M19" s="202" t="str">
        <f>IF(L19=0,"IV",IF(L19&lt;_pomocné!$C$4,"I",IF(L19&lt;_pomocné!$C$5,"II",IF(L19&lt;_pomocné!$C$6,"III","IV"))))</f>
        <v>IV</v>
      </c>
      <c r="N19" s="202">
        <f>INDEX(tridabody,MATCH(M19,trida,0),2)</f>
        <v>0</v>
      </c>
      <c r="O19" s="202">
        <f>IF(G19="ANO",10,0)</f>
        <v>0</v>
      </c>
      <c r="P19" s="202">
        <f>H19/10</f>
        <v>0</v>
      </c>
      <c r="Q19" s="202">
        <f>N19+O19+P19</f>
        <v>0</v>
      </c>
      <c r="R19" s="290">
        <f>IF(ISERR(+F19/(F19+F20)),0,+F19/(F19+F20))</f>
        <v>0</v>
      </c>
      <c r="S19" s="204">
        <f>+R19*Q19</f>
        <v>0</v>
      </c>
      <c r="T19" s="206">
        <f>+R19*100</f>
        <v>0</v>
      </c>
      <c r="U19" s="474">
        <f>+S19+S20</f>
        <v>0</v>
      </c>
      <c r="V19" s="221"/>
      <c r="W19" s="219">
        <f>_pomocné!F13</f>
        <v>0.24</v>
      </c>
      <c r="X19" s="217">
        <f>$AD$7*W19</f>
        <v>24</v>
      </c>
      <c r="Y19" s="201">
        <f>IF(ISERROR(W19*U19),0,W19*U19)</f>
        <v>0</v>
      </c>
      <c r="AA19" s="77"/>
      <c r="AF19" s="77"/>
    </row>
    <row r="20" spans="1:32" x14ac:dyDescent="0.25">
      <c r="A20" s="413"/>
      <c r="B20" s="414">
        <v>2</v>
      </c>
      <c r="C20" s="246"/>
      <c r="D20" s="419"/>
      <c r="E20" s="419"/>
      <c r="F20" s="420"/>
      <c r="G20" s="420"/>
      <c r="H20" s="421"/>
      <c r="I20" s="412"/>
      <c r="J20" s="7"/>
      <c r="K20"/>
      <c r="L20" s="201" t="str">
        <f>IF(C20&lt;&gt;0,INDEX(tipodter,MATCH(C20,ltipodter,0),2)*E20*rfcni*D20,"")</f>
        <v/>
      </c>
      <c r="M20" s="202" t="str">
        <f>IF(L20=0,"IV",IF(L20&lt;_pomocné!$C$4,"I",IF(L20&lt;_pomocné!$C$5,"II",IF(L20&lt;_pomocné!$C$6,"III","IV"))))</f>
        <v>IV</v>
      </c>
      <c r="N20" s="202">
        <f>INDEX(tridabody,MATCH(M20,trida,0),2)</f>
        <v>0</v>
      </c>
      <c r="O20" s="202">
        <f>IF(G20="ANO",10,0)</f>
        <v>0</v>
      </c>
      <c r="P20" s="202">
        <f>H20/10</f>
        <v>0</v>
      </c>
      <c r="Q20" s="202">
        <f>N20+O20+P20</f>
        <v>0</v>
      </c>
      <c r="R20" s="290">
        <f>IF(ISERR(+F20/(F19+F20)),0,+F20/(F19+F20))</f>
        <v>0</v>
      </c>
      <c r="S20" s="204">
        <f>+R20*Q20</f>
        <v>0</v>
      </c>
      <c r="T20" s="206">
        <f>+R20*100</f>
        <v>0</v>
      </c>
      <c r="U20" s="474"/>
      <c r="V20" s="222"/>
      <c r="W20" s="285"/>
      <c r="X20" s="139"/>
      <c r="Y20" s="119"/>
      <c r="AA20" s="77"/>
      <c r="AF20" s="77"/>
    </row>
    <row r="21" spans="1:32" x14ac:dyDescent="0.25">
      <c r="A21" s="413"/>
      <c r="B21" s="414"/>
      <c r="C21" s="414"/>
      <c r="D21" s="414"/>
      <c r="E21" s="414"/>
      <c r="F21" s="414"/>
      <c r="G21" s="414"/>
      <c r="H21" s="414"/>
      <c r="I21" s="415"/>
      <c r="J21" s="7"/>
      <c r="K21"/>
      <c r="U21" s="120"/>
      <c r="V21" s="222"/>
      <c r="W21" s="285"/>
      <c r="X21" s="138"/>
      <c r="Y21" s="119"/>
      <c r="AA21" s="77"/>
      <c r="AF21" s="77"/>
    </row>
    <row r="22" spans="1:32" x14ac:dyDescent="0.25">
      <c r="A22" s="409">
        <v>4</v>
      </c>
      <c r="B22" s="410" t="str">
        <f>+_pomocné!C14</f>
        <v>Výplně otvorů</v>
      </c>
      <c r="C22" s="410"/>
      <c r="D22" s="411"/>
      <c r="E22" s="411"/>
      <c r="F22" s="411"/>
      <c r="G22" s="411"/>
      <c r="H22" s="411"/>
      <c r="I22" s="412"/>
      <c r="J22" s="7"/>
      <c r="K22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20"/>
      <c r="W22" s="26"/>
      <c r="X22" s="137"/>
      <c r="Y22" s="132"/>
      <c r="AA22" s="77"/>
      <c r="AF22" s="77"/>
    </row>
    <row r="23" spans="1:32" ht="48" customHeight="1" x14ac:dyDescent="0.25">
      <c r="A23" s="413"/>
      <c r="B23" s="414"/>
      <c r="C23" s="422" t="s">
        <v>76</v>
      </c>
      <c r="D23" s="423"/>
      <c r="E23" s="423"/>
      <c r="F23" s="423"/>
      <c r="G23" s="423"/>
      <c r="H23" s="418" t="s">
        <v>77</v>
      </c>
      <c r="I23" s="412"/>
      <c r="J23" s="7"/>
      <c r="K23"/>
      <c r="M23" s="3" t="s">
        <v>38</v>
      </c>
      <c r="N23" s="172" t="s">
        <v>66</v>
      </c>
      <c r="P23" s="172" t="s">
        <v>68</v>
      </c>
      <c r="T23" s="3" t="s">
        <v>4</v>
      </c>
      <c r="U23" s="3" t="s">
        <v>42</v>
      </c>
      <c r="V23" s="189"/>
      <c r="W23" s="51" t="s">
        <v>70</v>
      </c>
      <c r="X23" s="172" t="s">
        <v>71</v>
      </c>
      <c r="Y23" s="194" t="s">
        <v>72</v>
      </c>
      <c r="AA23" s="77"/>
      <c r="AF23" s="77"/>
    </row>
    <row r="24" spans="1:32" x14ac:dyDescent="0.25">
      <c r="A24" s="413"/>
      <c r="B24" s="414"/>
      <c r="C24" s="424"/>
      <c r="D24" s="423"/>
      <c r="E24" s="423"/>
      <c r="F24" s="423"/>
      <c r="G24" s="423"/>
      <c r="H24" s="421"/>
      <c r="I24" s="412"/>
      <c r="J24" s="7"/>
      <c r="K24"/>
      <c r="M24" s="202" t="e">
        <f>INDEX(otvor,MATCH(C24,lotvor,0),2)</f>
        <v>#N/A</v>
      </c>
      <c r="N24" s="202" t="e">
        <f>INDEX(tridabody,MATCH(M24,trida,0),2)</f>
        <v>#N/A</v>
      </c>
      <c r="P24" s="202">
        <f>H24/10*2</f>
        <v>0</v>
      </c>
      <c r="T24" s="206">
        <v>100</v>
      </c>
      <c r="U24" s="218" t="e">
        <f>N24+P24</f>
        <v>#N/A</v>
      </c>
      <c r="V24" s="221"/>
      <c r="W24" s="219">
        <f>_pomocné!F14</f>
        <v>0.28000000000000003</v>
      </c>
      <c r="X24" s="217">
        <f>$AD$7*W24</f>
        <v>28.000000000000004</v>
      </c>
      <c r="Y24" s="201">
        <f>IF(ISERROR(W24*U24),0,W24*U24)</f>
        <v>0</v>
      </c>
      <c r="AA24" s="77"/>
      <c r="AF24" s="77"/>
    </row>
    <row r="25" spans="1:32" x14ac:dyDescent="0.25">
      <c r="A25" s="413"/>
      <c r="B25" s="414"/>
      <c r="C25" s="424"/>
      <c r="D25" s="423"/>
      <c r="E25" s="423"/>
      <c r="F25" s="423"/>
      <c r="G25" s="423"/>
      <c r="H25" s="421"/>
      <c r="I25" s="412"/>
      <c r="J25" s="7"/>
      <c r="K25"/>
      <c r="M25" s="202"/>
      <c r="N25" s="202"/>
      <c r="P25" s="202"/>
      <c r="T25" s="206"/>
      <c r="U25" s="303"/>
      <c r="V25" s="221"/>
      <c r="W25" s="219"/>
      <c r="X25" s="217"/>
      <c r="Y25" s="201"/>
      <c r="AA25" s="77"/>
      <c r="AF25" s="77"/>
    </row>
    <row r="26" spans="1:32" x14ac:dyDescent="0.25">
      <c r="A26" s="413"/>
      <c r="B26" s="414"/>
      <c r="C26" s="424"/>
      <c r="D26" s="423"/>
      <c r="E26" s="423"/>
      <c r="F26" s="423"/>
      <c r="G26" s="423"/>
      <c r="H26" s="421"/>
      <c r="I26" s="412"/>
      <c r="J26" s="7"/>
      <c r="K26"/>
      <c r="M26" s="202"/>
      <c r="N26" s="202"/>
      <c r="P26" s="202"/>
      <c r="T26" s="206"/>
      <c r="U26" s="303"/>
      <c r="V26" s="221"/>
      <c r="W26" s="219"/>
      <c r="X26" s="217"/>
      <c r="Y26" s="201"/>
      <c r="AA26" s="77"/>
      <c r="AF26" s="77"/>
    </row>
    <row r="27" spans="1:32" x14ac:dyDescent="0.25">
      <c r="A27" s="413"/>
      <c r="B27" s="414"/>
      <c r="C27" s="414"/>
      <c r="D27" s="414"/>
      <c r="E27" s="414"/>
      <c r="F27" s="414"/>
      <c r="G27" s="414"/>
      <c r="H27" s="414"/>
      <c r="I27" s="415"/>
      <c r="J27" s="7"/>
      <c r="K27"/>
      <c r="V27" s="67"/>
      <c r="W27" s="282"/>
      <c r="Y27" s="11"/>
      <c r="AA27" s="77"/>
      <c r="AF27" s="77"/>
    </row>
    <row r="28" spans="1:32" ht="20.45" customHeight="1" x14ac:dyDescent="0.25">
      <c r="A28" s="436"/>
      <c r="B28" s="437" t="s">
        <v>485</v>
      </c>
      <c r="C28" s="437"/>
      <c r="D28" s="438"/>
      <c r="E28" s="438"/>
      <c r="F28" s="438"/>
      <c r="G28" s="439">
        <f>AC7</f>
        <v>0</v>
      </c>
      <c r="H28" s="440" t="s">
        <v>490</v>
      </c>
      <c r="I28" s="441"/>
      <c r="J28" s="7"/>
      <c r="K28" s="173"/>
      <c r="L28" s="174"/>
      <c r="M28" s="175"/>
      <c r="N28" s="174"/>
      <c r="O28" s="174"/>
      <c r="P28" s="174"/>
      <c r="Q28" s="174"/>
      <c r="R28" s="174"/>
      <c r="S28" s="175"/>
      <c r="T28" s="212"/>
      <c r="U28" s="212"/>
      <c r="V28" s="213"/>
      <c r="W28" s="174"/>
      <c r="X28" s="214"/>
      <c r="Y28" s="215"/>
      <c r="Z28" s="181"/>
      <c r="AA28" s="182"/>
      <c r="AB28" s="181"/>
      <c r="AC28" s="173"/>
      <c r="AD28" s="216"/>
      <c r="AE28" s="173"/>
      <c r="AF28" s="77"/>
    </row>
    <row r="29" spans="1:32" x14ac:dyDescent="0.25">
      <c r="A29" s="435"/>
      <c r="B29" s="414"/>
      <c r="C29" s="414"/>
      <c r="D29" s="414"/>
      <c r="E29" s="414"/>
      <c r="F29" s="414"/>
      <c r="G29" s="414"/>
      <c r="H29" s="414"/>
      <c r="I29" s="414"/>
      <c r="J29" s="7"/>
      <c r="K29"/>
      <c r="V29" s="67"/>
      <c r="W29" s="282"/>
      <c r="Y29" s="11"/>
      <c r="AA29" s="77"/>
      <c r="AF29" s="77"/>
    </row>
    <row r="30" spans="1:32" s="67" customFormat="1" x14ac:dyDescent="0.25">
      <c r="A30" s="77"/>
      <c r="B30" s="77"/>
      <c r="C30" s="77"/>
      <c r="D30" s="143"/>
      <c r="E30" s="143"/>
      <c r="F30" s="143"/>
      <c r="G30" s="143"/>
      <c r="H30" s="143"/>
      <c r="I30" s="77"/>
      <c r="J30" s="77"/>
      <c r="K30" s="143"/>
      <c r="L30" s="77"/>
      <c r="M30" s="77"/>
      <c r="N30" s="77"/>
      <c r="O30" s="77"/>
      <c r="P30" s="77"/>
      <c r="Q30" s="77"/>
      <c r="R30" s="77"/>
      <c r="S30" s="77"/>
      <c r="T30" s="144"/>
      <c r="U30" s="77"/>
      <c r="V30" s="77"/>
      <c r="W30" s="286"/>
      <c r="X30" s="149"/>
      <c r="Y30" s="150"/>
      <c r="Z30" s="77"/>
      <c r="AA30" s="77"/>
      <c r="AB30" s="77"/>
      <c r="AC30" s="77"/>
      <c r="AD30" s="149"/>
      <c r="AE30" s="77"/>
      <c r="AF30" s="77"/>
    </row>
    <row r="31" spans="1:32" s="67" customFormat="1" x14ac:dyDescent="0.25">
      <c r="D31" s="68"/>
      <c r="E31" s="68"/>
      <c r="F31" s="68"/>
      <c r="G31" s="68"/>
      <c r="H31" s="68"/>
      <c r="K31" s="68"/>
      <c r="T31" s="123"/>
      <c r="W31" s="287"/>
      <c r="X31" s="136"/>
      <c r="Y31" s="71"/>
      <c r="AD31" s="136"/>
    </row>
    <row r="32" spans="1:32" s="67" customFormat="1" x14ac:dyDescent="0.25">
      <c r="D32" s="68"/>
      <c r="E32" s="68"/>
      <c r="F32" s="68"/>
      <c r="G32" s="68"/>
      <c r="H32" s="68"/>
      <c r="K32" s="68"/>
      <c r="T32" s="123"/>
      <c r="W32" s="118"/>
      <c r="X32" s="112"/>
      <c r="Y32" s="71"/>
      <c r="AD32" s="136"/>
    </row>
    <row r="33" spans="4:25" x14ac:dyDescent="0.25">
      <c r="D33" s="238"/>
      <c r="E33" s="238"/>
      <c r="F33" s="238"/>
      <c r="G33" s="238"/>
      <c r="H33" s="238"/>
      <c r="J33" s="67"/>
      <c r="K33" s="238"/>
      <c r="W33" s="48"/>
      <c r="X33" s="140"/>
      <c r="Y33" s="11"/>
    </row>
    <row r="34" spans="4:25" x14ac:dyDescent="0.25">
      <c r="D34" s="238"/>
      <c r="E34" s="238"/>
      <c r="F34" s="238"/>
      <c r="G34" s="238"/>
      <c r="H34" s="238"/>
      <c r="J34" s="67"/>
      <c r="K34" s="238"/>
      <c r="Y34" s="11"/>
    </row>
    <row r="35" spans="4:25" x14ac:dyDescent="0.25">
      <c r="D35" s="238"/>
      <c r="E35" s="238"/>
      <c r="F35" s="238"/>
      <c r="G35" s="238"/>
      <c r="H35" s="238"/>
      <c r="J35" s="67"/>
      <c r="K35" s="238"/>
      <c r="Y35" s="11"/>
    </row>
    <row r="36" spans="4:25" x14ac:dyDescent="0.25">
      <c r="D36" s="238"/>
      <c r="E36" s="238"/>
      <c r="F36" s="238"/>
      <c r="G36" s="238"/>
      <c r="H36" s="238"/>
      <c r="J36" s="67"/>
      <c r="K36" s="238"/>
      <c r="Y36" s="11"/>
    </row>
    <row r="37" spans="4:25" x14ac:dyDescent="0.25">
      <c r="D37" s="238"/>
      <c r="E37" s="238"/>
      <c r="F37" s="238"/>
      <c r="G37" s="238"/>
      <c r="H37" s="238"/>
      <c r="K37" s="238"/>
      <c r="Y37" s="11"/>
    </row>
    <row r="38" spans="4:25" x14ac:dyDescent="0.25">
      <c r="D38" s="238"/>
      <c r="E38" s="238"/>
      <c r="F38" s="238"/>
      <c r="G38" s="238"/>
      <c r="H38" s="238"/>
      <c r="K38" s="238"/>
      <c r="Y38" s="11"/>
    </row>
    <row r="39" spans="4:25" x14ac:dyDescent="0.25">
      <c r="D39" s="238"/>
      <c r="E39" s="238"/>
      <c r="F39" s="238"/>
      <c r="G39" s="238"/>
      <c r="H39" s="238"/>
      <c r="K39" s="238"/>
      <c r="Y39" s="11"/>
    </row>
    <row r="40" spans="4:25" x14ac:dyDescent="0.25">
      <c r="K40" s="238"/>
      <c r="Y40" s="11"/>
    </row>
    <row r="41" spans="4:25" x14ac:dyDescent="0.25">
      <c r="K41" s="238"/>
      <c r="Y41" s="11"/>
    </row>
    <row r="42" spans="4:25" x14ac:dyDescent="0.25">
      <c r="K42" s="238"/>
      <c r="Y42" s="11"/>
    </row>
  </sheetData>
  <sheetProtection algorithmName="SHA-512" hashValue="UYNvM7Nxk29TQe9jMkwDL64T0gKBu+lz3gjJ5eo5cc/AvK+QQqHIJmtkkvHd1pVhHYYOOa7q24r8ddc1vGQr1A==" saltValue="K3NWQxg19c8TxsdydrIYuQ==" spinCount="100000" sheet="1" objects="1" scenarios="1"/>
  <mergeCells count="6">
    <mergeCell ref="U19:U20"/>
    <mergeCell ref="C5:H5"/>
    <mergeCell ref="C11:H11"/>
    <mergeCell ref="C17:H17"/>
    <mergeCell ref="U7:U8"/>
    <mergeCell ref="U13:U14"/>
  </mergeCells>
  <dataValidations count="5">
    <dataValidation type="list" allowBlank="1" showInputMessage="1" showErrorMessage="1" sqref="G7:G8 G19:G20 G13:G14">
      <formula1>AN</formula1>
    </dataValidation>
    <dataValidation type="list" allowBlank="1" showInputMessage="1" showErrorMessage="1" sqref="C7:C8">
      <formula1>ltisteny</formula1>
    </dataValidation>
    <dataValidation type="list" allowBlank="1" showInputMessage="1" showErrorMessage="1" sqref="C13:C14">
      <formula1>ltistrstr</formula1>
    </dataValidation>
    <dataValidation type="list" allowBlank="1" showInputMessage="1" showErrorMessage="1" sqref="C19:C20">
      <formula1>ltipodter</formula1>
    </dataValidation>
    <dataValidation type="list" allowBlank="1" showInputMessage="1" showErrorMessage="1" sqref="C24:C26">
      <formula1>lotvor</formula1>
    </dataValidation>
  </dataValidation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6"/>
  <sheetViews>
    <sheetView showGridLines="0" zoomScaleNormal="100" workbookViewId="0">
      <selection activeCell="AH21" sqref="AH21"/>
    </sheetView>
  </sheetViews>
  <sheetFormatPr defaultRowHeight="15" x14ac:dyDescent="0.25"/>
  <cols>
    <col min="1" max="1" width="3" style="28" customWidth="1"/>
    <col min="2" max="2" width="2.5703125" customWidth="1"/>
    <col min="3" max="3" width="62.5703125" customWidth="1"/>
    <col min="4" max="6" width="11.140625" style="6" customWidth="1"/>
    <col min="7" max="7" width="23.5703125" style="6" customWidth="1"/>
    <col min="8" max="8" width="18" style="6" bestFit="1" customWidth="1"/>
    <col min="9" max="9" width="2.5703125" style="6" customWidth="1"/>
    <col min="10" max="10" width="2.5703125" style="67" customWidth="1"/>
    <col min="11" max="11" width="2.5703125" hidden="1" customWidth="1"/>
    <col min="12" max="12" width="14.7109375" style="6" hidden="1" customWidth="1"/>
    <col min="13" max="14" width="14.7109375" hidden="1" customWidth="1"/>
    <col min="15" max="16" width="15.7109375" hidden="1" customWidth="1"/>
    <col min="17" max="17" width="14.7109375" hidden="1" customWidth="1"/>
    <col min="18" max="18" width="17.28515625" hidden="1" customWidth="1"/>
    <col min="19" max="19" width="16.28515625" hidden="1" customWidth="1"/>
    <col min="20" max="20" width="10.7109375" style="122" hidden="1" customWidth="1"/>
    <col min="21" max="21" width="9.140625" hidden="1" customWidth="1"/>
    <col min="22" max="22" width="2.140625" style="48" hidden="1" customWidth="1"/>
    <col min="23" max="23" width="11.7109375" style="107" hidden="1" customWidth="1"/>
    <col min="24" max="24" width="11.7109375" style="1" hidden="1" customWidth="1"/>
    <col min="25" max="25" width="11.7109375" style="53" hidden="1" customWidth="1"/>
    <col min="26" max="27" width="2.7109375" style="53" hidden="1" customWidth="1"/>
    <col min="28" max="28" width="2.7109375" hidden="1" customWidth="1"/>
    <col min="29" max="29" width="12.28515625" hidden="1" customWidth="1"/>
    <col min="30" max="30" width="12.42578125" style="122" hidden="1" customWidth="1"/>
    <col min="31" max="31" width="3.28515625" hidden="1" customWidth="1"/>
    <col min="32" max="32" width="2.5703125" hidden="1" customWidth="1"/>
  </cols>
  <sheetData>
    <row r="1" spans="1:32" s="7" customFormat="1" x14ac:dyDescent="0.25">
      <c r="A1" s="9" t="s">
        <v>32</v>
      </c>
      <c r="B1" s="9"/>
      <c r="C1" s="9" t="s">
        <v>33</v>
      </c>
      <c r="D1" s="8"/>
      <c r="E1" s="8"/>
      <c r="F1" s="8"/>
      <c r="G1" s="8"/>
      <c r="H1" s="8"/>
      <c r="I1" s="8"/>
      <c r="L1" s="46" t="s">
        <v>34</v>
      </c>
      <c r="T1" s="121"/>
      <c r="V1" s="114"/>
      <c r="W1" s="75"/>
      <c r="X1" s="125"/>
      <c r="Y1" s="129"/>
      <c r="Z1" s="148"/>
      <c r="AA1" s="148"/>
      <c r="AB1" s="77"/>
      <c r="AC1" s="9" t="s">
        <v>62</v>
      </c>
      <c r="AD1" s="121"/>
      <c r="AF1" s="77"/>
    </row>
    <row r="2" spans="1:32" ht="20.45" customHeight="1" x14ac:dyDescent="0.25">
      <c r="A2" s="400"/>
      <c r="B2" s="401" t="s">
        <v>489</v>
      </c>
      <c r="C2" s="401"/>
      <c r="D2" s="402"/>
      <c r="E2" s="402"/>
      <c r="F2" s="402"/>
      <c r="G2" s="402"/>
      <c r="H2" s="402"/>
      <c r="I2" s="403"/>
      <c r="J2" s="7"/>
      <c r="K2" s="173"/>
      <c r="L2" s="174"/>
      <c r="M2" s="175"/>
      <c r="N2" s="174"/>
      <c r="O2" s="174"/>
      <c r="P2" s="174"/>
      <c r="Q2" s="174"/>
      <c r="R2" s="173"/>
      <c r="S2" s="173"/>
      <c r="T2" s="176"/>
      <c r="U2" s="173"/>
      <c r="V2" s="177"/>
      <c r="W2" s="178"/>
      <c r="X2" s="179"/>
      <c r="Y2" s="180"/>
      <c r="Z2" s="180"/>
      <c r="AA2" s="148"/>
      <c r="AB2" s="181"/>
      <c r="AC2" s="173"/>
      <c r="AD2" s="176"/>
      <c r="AE2" s="173"/>
      <c r="AF2" s="77"/>
    </row>
    <row r="3" spans="1:32" x14ac:dyDescent="0.25">
      <c r="A3" s="413"/>
      <c r="B3" s="414"/>
      <c r="C3" s="425"/>
      <c r="D3" s="423"/>
      <c r="E3" s="423"/>
      <c r="F3" s="423"/>
      <c r="G3" s="423"/>
      <c r="H3" s="423"/>
      <c r="I3" s="412"/>
      <c r="J3" s="7"/>
      <c r="L3" s="238"/>
      <c r="N3" s="11"/>
      <c r="O3" s="11"/>
      <c r="P3" s="11"/>
      <c r="Q3" s="11"/>
      <c r="R3" s="11"/>
      <c r="S3" s="11"/>
      <c r="T3" s="1"/>
      <c r="U3" s="11"/>
      <c r="V3" s="195"/>
      <c r="W3" s="122"/>
      <c r="X3" s="122"/>
      <c r="Z3" s="188"/>
      <c r="AA3" s="148"/>
      <c r="AB3" s="67"/>
      <c r="AF3" s="77"/>
    </row>
    <row r="4" spans="1:32" x14ac:dyDescent="0.25">
      <c r="A4" s="409">
        <v>1</v>
      </c>
      <c r="B4" s="410" t="str">
        <f>+_pomocné!C18</f>
        <v>Svislé konstrukce</v>
      </c>
      <c r="C4" s="410"/>
      <c r="D4" s="411"/>
      <c r="E4" s="411"/>
      <c r="F4" s="411"/>
      <c r="G4" s="411"/>
      <c r="H4" s="411"/>
      <c r="I4" s="412"/>
      <c r="J4" s="7"/>
      <c r="L4" s="26"/>
      <c r="M4" s="26"/>
      <c r="N4" s="26"/>
      <c r="O4" s="26"/>
      <c r="P4" s="26"/>
      <c r="Q4" s="26"/>
      <c r="R4" s="26"/>
      <c r="S4" s="26"/>
      <c r="T4" s="124"/>
      <c r="U4" s="26"/>
      <c r="V4" s="196"/>
      <c r="W4" s="116"/>
      <c r="X4" s="124"/>
      <c r="Y4" s="130"/>
      <c r="Z4" s="189"/>
      <c r="AA4" s="183"/>
      <c r="AB4" s="67"/>
      <c r="AF4" s="77"/>
    </row>
    <row r="5" spans="1:32" x14ac:dyDescent="0.25">
      <c r="A5" s="426" t="s">
        <v>79</v>
      </c>
      <c r="B5" s="427" t="str">
        <f>+_pomocné!C19</f>
        <v>Tepelně izolační vrstva</v>
      </c>
      <c r="C5" s="428"/>
      <c r="D5" s="428"/>
      <c r="E5" s="428"/>
      <c r="F5" s="428"/>
      <c r="G5" s="428"/>
      <c r="H5" s="428"/>
      <c r="I5" s="412"/>
      <c r="J5" s="7"/>
      <c r="L5" s="32"/>
      <c r="M5" s="40"/>
      <c r="N5" s="41"/>
      <c r="O5" s="41"/>
      <c r="P5" s="41"/>
      <c r="Q5" s="41"/>
      <c r="R5" s="41"/>
      <c r="S5" s="41"/>
      <c r="T5" s="44"/>
      <c r="U5" s="44"/>
      <c r="V5" s="197"/>
      <c r="W5" s="44"/>
      <c r="X5" s="44"/>
      <c r="Y5" s="44"/>
      <c r="Z5" s="190"/>
      <c r="AA5" s="184"/>
      <c r="AB5" s="67"/>
      <c r="AC5" s="24"/>
      <c r="AD5" s="128"/>
      <c r="AF5" s="77"/>
    </row>
    <row r="6" spans="1:32" ht="30" customHeight="1" x14ac:dyDescent="0.25">
      <c r="A6" s="413"/>
      <c r="B6" s="414"/>
      <c r="C6" s="475" t="s">
        <v>390</v>
      </c>
      <c r="D6" s="475"/>
      <c r="E6" s="475"/>
      <c r="F6" s="475"/>
      <c r="G6" s="475"/>
      <c r="H6" s="475"/>
      <c r="I6" s="415"/>
      <c r="J6" s="7"/>
      <c r="L6"/>
      <c r="V6" s="67"/>
      <c r="W6" s="282"/>
      <c r="X6" s="135"/>
      <c r="Y6" s="11"/>
      <c r="Z6"/>
      <c r="AA6" s="77"/>
      <c r="AD6" s="135"/>
      <c r="AF6" s="77"/>
    </row>
    <row r="7" spans="1:32" ht="47.45" customHeight="1" x14ac:dyDescent="0.25">
      <c r="A7" s="413"/>
      <c r="B7" s="414"/>
      <c r="C7" s="416" t="s">
        <v>63</v>
      </c>
      <c r="D7" s="417" t="s">
        <v>50</v>
      </c>
      <c r="E7" s="417" t="s">
        <v>51</v>
      </c>
      <c r="F7" s="417" t="s">
        <v>52</v>
      </c>
      <c r="G7" s="418" t="s">
        <v>393</v>
      </c>
      <c r="H7" s="418" t="s">
        <v>64</v>
      </c>
      <c r="I7" s="412"/>
      <c r="J7" s="7"/>
      <c r="L7" s="172" t="s">
        <v>65</v>
      </c>
      <c r="M7" s="3" t="s">
        <v>38</v>
      </c>
      <c r="N7" s="172" t="s">
        <v>66</v>
      </c>
      <c r="O7" s="172" t="s">
        <v>67</v>
      </c>
      <c r="P7" s="172" t="s">
        <v>68</v>
      </c>
      <c r="Q7" s="172" t="s">
        <v>69</v>
      </c>
      <c r="R7" s="172" t="s">
        <v>40</v>
      </c>
      <c r="S7" s="3" t="s">
        <v>41</v>
      </c>
      <c r="T7" s="3" t="s">
        <v>4</v>
      </c>
      <c r="U7" s="3" t="s">
        <v>42</v>
      </c>
      <c r="V7" s="189"/>
      <c r="W7" s="51" t="s">
        <v>70</v>
      </c>
      <c r="X7" s="172" t="s">
        <v>71</v>
      </c>
      <c r="Y7" s="194" t="s">
        <v>72</v>
      </c>
      <c r="Z7" s="191"/>
      <c r="AA7" s="185"/>
      <c r="AB7" s="67"/>
      <c r="AC7" s="14" t="s">
        <v>43</v>
      </c>
      <c r="AD7" s="14" t="s">
        <v>44</v>
      </c>
      <c r="AF7" s="77"/>
    </row>
    <row r="8" spans="1:32" ht="15.75" x14ac:dyDescent="0.25">
      <c r="A8" s="413"/>
      <c r="B8" s="414">
        <v>1</v>
      </c>
      <c r="C8" s="246" t="s">
        <v>192</v>
      </c>
      <c r="D8" s="419"/>
      <c r="E8" s="419"/>
      <c r="F8" s="420"/>
      <c r="G8" s="420"/>
      <c r="H8" s="421"/>
      <c r="I8" s="412"/>
      <c r="J8" s="7"/>
      <c r="L8" s="288">
        <f>IF(C8&lt;&gt;0,INDEX(tisteny,MATCH(C8,ltisteny,0),2)*E8*rfcni*D8,"")</f>
        <v>0</v>
      </c>
      <c r="M8" s="289" t="str">
        <f>IF(L8=0,"IV",IF(L8&lt;_pomocné!$F$4,"I",IF(L8&lt;_pomocné!$F$5,"II",IF(L8&lt;_pomocné!$F$6,"III","IV"))))</f>
        <v>IV</v>
      </c>
      <c r="N8" s="289">
        <f>INDEX(tridabody,MATCH(M8,trida,0),2)</f>
        <v>0</v>
      </c>
      <c r="O8" s="289">
        <f>IF(G8="ANO",10,0)</f>
        <v>0</v>
      </c>
      <c r="P8" s="289">
        <f>H8/10</f>
        <v>0</v>
      </c>
      <c r="Q8" s="289">
        <f>N8+O8+P8</f>
        <v>0</v>
      </c>
      <c r="R8" s="290">
        <f>IF(ISERR(+F8/(F8+F9)),0,+F8/(F8+F9))</f>
        <v>0</v>
      </c>
      <c r="S8" s="291">
        <f>+R8*Q8</f>
        <v>0</v>
      </c>
      <c r="T8" s="292">
        <f>+R8*100</f>
        <v>0</v>
      </c>
      <c r="U8" s="476">
        <f>+S8+S9</f>
        <v>0</v>
      </c>
      <c r="V8" s="198"/>
      <c r="W8" s="293">
        <f>+IF($D$34="ANO",_pomocné!F19,_pomocné!H19)</f>
        <v>0.1</v>
      </c>
      <c r="X8" s="294">
        <f>$AD$8*W8</f>
        <v>10</v>
      </c>
      <c r="Y8" s="201">
        <f>IF(ISERROR(W8*U8),0,W8*U8)</f>
        <v>0</v>
      </c>
      <c r="Z8" s="188"/>
      <c r="AA8" s="148"/>
      <c r="AB8" s="193"/>
      <c r="AC8" s="304">
        <f>SUM(Y4:Y55)</f>
        <v>0</v>
      </c>
      <c r="AD8" s="305">
        <v>100</v>
      </c>
      <c r="AF8" s="77"/>
    </row>
    <row r="9" spans="1:32" x14ac:dyDescent="0.25">
      <c r="A9" s="413"/>
      <c r="B9" s="414">
        <v>2</v>
      </c>
      <c r="C9" s="246"/>
      <c r="D9" s="419"/>
      <c r="E9" s="419"/>
      <c r="F9" s="420"/>
      <c r="G9" s="420"/>
      <c r="H9" s="421"/>
      <c r="I9" s="412"/>
      <c r="J9" s="7"/>
      <c r="L9" s="288" t="str">
        <f>IF(C9&lt;&gt;0,INDEX(tisteny,MATCH(C9,ltisteny,0),2)*E9*rfcni*D9,"")</f>
        <v/>
      </c>
      <c r="M9" s="289" t="str">
        <f>IF(L9=0,"IV",IF(L9&lt;_pomocné!$F$4,"I",IF(L9&lt;_pomocné!$F$5,"II",IF(L9&lt;_pomocné!$F$6,"III","IV"))))</f>
        <v>IV</v>
      </c>
      <c r="N9" s="289">
        <f>INDEX(tridabody,MATCH(M9,trida,0),2)</f>
        <v>0</v>
      </c>
      <c r="O9" s="289">
        <f>IF(G9="ANO",10,0)</f>
        <v>0</v>
      </c>
      <c r="P9" s="289">
        <f>H9/10</f>
        <v>0</v>
      </c>
      <c r="Q9" s="289">
        <f>N9+O9+P9</f>
        <v>0</v>
      </c>
      <c r="R9" s="290">
        <f>IF(ISERR(+F9/(F8+F9)),0,+F9/(F8+F9))</f>
        <v>0</v>
      </c>
      <c r="S9" s="291">
        <f>+R9*Q9</f>
        <v>0</v>
      </c>
      <c r="T9" s="292">
        <f>+R9*100</f>
        <v>0</v>
      </c>
      <c r="U9" s="476"/>
      <c r="V9" s="198"/>
      <c r="W9" s="295"/>
      <c r="X9" s="296"/>
      <c r="Y9" s="115"/>
      <c r="Z9" s="188"/>
      <c r="AA9" s="148"/>
      <c r="AB9" s="193"/>
      <c r="AF9" s="77"/>
    </row>
    <row r="10" spans="1:32" x14ac:dyDescent="0.25">
      <c r="A10" s="413"/>
      <c r="B10" s="414"/>
      <c r="C10" s="414"/>
      <c r="D10" s="414"/>
      <c r="E10" s="414"/>
      <c r="F10" s="414"/>
      <c r="G10" s="414"/>
      <c r="H10" s="414"/>
      <c r="I10" s="415"/>
      <c r="J10" s="7"/>
      <c r="L10"/>
      <c r="V10" s="287"/>
      <c r="W10" s="282"/>
      <c r="X10" s="122"/>
      <c r="Z10" s="188"/>
      <c r="AA10" s="148"/>
      <c r="AB10" s="67"/>
      <c r="AF10" s="77"/>
    </row>
    <row r="11" spans="1:32" x14ac:dyDescent="0.25">
      <c r="A11" s="426" t="s">
        <v>82</v>
      </c>
      <c r="B11" s="427" t="str">
        <f>+_pomocné!C20</f>
        <v>Nosná a výplňová konsturkce</v>
      </c>
      <c r="C11" s="429"/>
      <c r="D11" s="430"/>
      <c r="E11" s="430"/>
      <c r="F11" s="430"/>
      <c r="G11" s="430"/>
      <c r="H11" s="430"/>
      <c r="I11" s="412"/>
      <c r="J11" s="7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68"/>
      <c r="W11" s="32"/>
      <c r="X11" s="32"/>
      <c r="Y11" s="32"/>
      <c r="Z11" s="190"/>
      <c r="AA11" s="184"/>
      <c r="AB11" s="71"/>
      <c r="AF11" s="77"/>
    </row>
    <row r="12" spans="1:32" ht="47.45" customHeight="1" x14ac:dyDescent="0.25">
      <c r="A12" s="413"/>
      <c r="B12" s="414"/>
      <c r="C12" s="165" t="s">
        <v>83</v>
      </c>
      <c r="D12" s="417" t="s">
        <v>49</v>
      </c>
      <c r="E12" s="417" t="s">
        <v>50</v>
      </c>
      <c r="F12" s="423"/>
      <c r="G12" s="418" t="s">
        <v>393</v>
      </c>
      <c r="H12" s="418" t="s">
        <v>64</v>
      </c>
      <c r="I12" s="412"/>
      <c r="J12" s="7"/>
      <c r="L12" s="172" t="s">
        <v>65</v>
      </c>
      <c r="M12" s="3" t="s">
        <v>38</v>
      </c>
      <c r="N12" s="172" t="s">
        <v>66</v>
      </c>
      <c r="O12" s="172" t="s">
        <v>67</v>
      </c>
      <c r="P12" s="172" t="s">
        <v>68</v>
      </c>
      <c r="Q12" s="172" t="s">
        <v>69</v>
      </c>
      <c r="R12" s="172" t="s">
        <v>40</v>
      </c>
      <c r="S12" s="3" t="s">
        <v>41</v>
      </c>
      <c r="T12" s="3" t="s">
        <v>4</v>
      </c>
      <c r="U12" s="3" t="s">
        <v>42</v>
      </c>
      <c r="V12" s="189"/>
      <c r="W12" s="51" t="s">
        <v>70</v>
      </c>
      <c r="X12" s="172" t="s">
        <v>71</v>
      </c>
      <c r="Y12" s="194" t="s">
        <v>72</v>
      </c>
      <c r="Z12" s="192"/>
      <c r="AA12" s="187"/>
      <c r="AB12" s="193"/>
      <c r="AF12" s="77"/>
    </row>
    <row r="13" spans="1:32" x14ac:dyDescent="0.25">
      <c r="A13" s="413"/>
      <c r="B13" s="414">
        <v>1</v>
      </c>
      <c r="C13" s="246"/>
      <c r="D13" s="419"/>
      <c r="E13" s="419"/>
      <c r="F13" s="423"/>
      <c r="G13" s="420"/>
      <c r="H13" s="421"/>
      <c r="I13" s="412"/>
      <c r="J13" s="7"/>
      <c r="L13" s="201" t="str">
        <f>IF(C13&lt;&gt;0,INDEX(nksvisle,MATCH(C13,lnksvisle,0),2)*D13/1000*E13,"")</f>
        <v/>
      </c>
      <c r="M13" s="202" t="str">
        <f>IF(L13=0,"IV",IF(L13&lt;_pomocné!$L$4,"I",IF(L13&lt;_pomocné!$L$5,"II",IF(L13&lt;_pomocné!$L$6,"III","IV"))))</f>
        <v>IV</v>
      </c>
      <c r="N13" s="202">
        <f>INDEX(tridabody,MATCH(M13,trida,0),2)</f>
        <v>0</v>
      </c>
      <c r="O13" s="202">
        <f>IF(G13="ANO",10,0)</f>
        <v>0</v>
      </c>
      <c r="P13" s="202">
        <f>H13/10</f>
        <v>0</v>
      </c>
      <c r="Q13" s="202">
        <f>N13+O13+P13</f>
        <v>0</v>
      </c>
      <c r="R13" s="203" t="e">
        <f>(D13/1000*E13)/(D13/1000*E13+D16/1000*E16)</f>
        <v>#DIV/0!</v>
      </c>
      <c r="S13" s="204" t="e">
        <f>+R13*Q13</f>
        <v>#DIV/0!</v>
      </c>
      <c r="T13" s="205" t="e">
        <f>R13*100</f>
        <v>#DIV/0!</v>
      </c>
      <c r="U13" s="206" t="e">
        <f>+S13+S16</f>
        <v>#DIV/0!</v>
      </c>
      <c r="V13" s="207"/>
      <c r="W13" s="208">
        <f>+IF($D$34="ANO",_pomocné!F20,_pomocné!H20)</f>
        <v>0.3</v>
      </c>
      <c r="X13" s="209">
        <f>$W$13*AD8</f>
        <v>30</v>
      </c>
      <c r="Y13" s="201">
        <f>IF(ISERROR(W13*U13),0,W13*U13)</f>
        <v>0</v>
      </c>
      <c r="Z13" s="192"/>
      <c r="AA13" s="187"/>
      <c r="AB13" s="193"/>
      <c r="AF13" s="77"/>
    </row>
    <row r="14" spans="1:32" x14ac:dyDescent="0.25">
      <c r="A14" s="413"/>
      <c r="B14" s="414"/>
      <c r="C14" s="425"/>
      <c r="D14" s="431"/>
      <c r="E14" s="431"/>
      <c r="F14" s="423"/>
      <c r="G14" s="431"/>
      <c r="H14" s="431"/>
      <c r="I14" s="412"/>
      <c r="J14" s="7"/>
      <c r="L14" s="11"/>
      <c r="M14" s="11"/>
      <c r="N14" s="11"/>
      <c r="O14" s="11"/>
      <c r="P14" s="11"/>
      <c r="Q14" s="11"/>
      <c r="R14" s="10"/>
      <c r="S14" s="10"/>
      <c r="T14" s="10"/>
      <c r="U14" s="19"/>
      <c r="V14" s="199"/>
      <c r="W14" s="295"/>
      <c r="X14" s="122"/>
      <c r="Y14" s="131"/>
      <c r="Z14" s="192"/>
      <c r="AA14" s="187"/>
      <c r="AB14" s="193"/>
      <c r="AF14" s="77"/>
    </row>
    <row r="15" spans="1:32" ht="47.45" customHeight="1" x14ac:dyDescent="0.25">
      <c r="A15" s="413"/>
      <c r="B15" s="414"/>
      <c r="C15" s="165" t="s">
        <v>85</v>
      </c>
      <c r="D15" s="417" t="s">
        <v>49</v>
      </c>
      <c r="E15" s="417" t="s">
        <v>50</v>
      </c>
      <c r="F15" s="423"/>
      <c r="G15" s="418" t="s">
        <v>393</v>
      </c>
      <c r="H15" s="418" t="s">
        <v>64</v>
      </c>
      <c r="I15" s="412"/>
      <c r="J15" s="7"/>
      <c r="L15" s="14" t="s">
        <v>65</v>
      </c>
      <c r="M15" s="10" t="s">
        <v>38</v>
      </c>
      <c r="N15" s="14" t="s">
        <v>66</v>
      </c>
      <c r="O15" s="14" t="s">
        <v>67</v>
      </c>
      <c r="P15" s="14" t="s">
        <v>68</v>
      </c>
      <c r="Q15" s="14" t="s">
        <v>69</v>
      </c>
      <c r="R15" s="172" t="s">
        <v>40</v>
      </c>
      <c r="S15" s="3" t="s">
        <v>41</v>
      </c>
      <c r="T15" s="3" t="s">
        <v>4</v>
      </c>
      <c r="U15" s="19"/>
      <c r="V15" s="199"/>
      <c r="W15" s="295"/>
      <c r="X15" s="122"/>
      <c r="Y15" s="131"/>
      <c r="Z15" s="192"/>
      <c r="AA15" s="187"/>
      <c r="AB15" s="193"/>
      <c r="AF15" s="77"/>
    </row>
    <row r="16" spans="1:32" x14ac:dyDescent="0.25">
      <c r="A16" s="413"/>
      <c r="B16" s="414">
        <v>2</v>
      </c>
      <c r="C16" s="246"/>
      <c r="D16" s="419"/>
      <c r="E16" s="419"/>
      <c r="F16" s="423"/>
      <c r="G16" s="420"/>
      <c r="H16" s="421"/>
      <c r="I16" s="412"/>
      <c r="J16" s="7"/>
      <c r="L16" s="288" t="str">
        <f>IF(C16&lt;&gt;0,INDEX(nksvisle,MATCH(C16,lnksvisle,0),2)*D16/1000*E16,"")</f>
        <v/>
      </c>
      <c r="M16" s="289" t="str">
        <f>IF(L16=0,"IV",IF(L16&lt;_pomocné!$L$4,"I",IF(L16&lt;_pomocné!$L$5,"II",IF(L16&lt;_pomocné!$L$6,"III","IV"))))</f>
        <v>IV</v>
      </c>
      <c r="N16" s="289">
        <f>INDEX(tridabody,MATCH(M16,trida,0),2)</f>
        <v>0</v>
      </c>
      <c r="O16" s="289">
        <f>IF(G16="ANO",10,0)</f>
        <v>0</v>
      </c>
      <c r="P16" s="289">
        <f>H16/10</f>
        <v>0</v>
      </c>
      <c r="Q16" s="289">
        <f>N16+O16+P16</f>
        <v>0</v>
      </c>
      <c r="R16" s="297" t="e">
        <f>(D16/1000*E16)/(D13/1000*E13+D16/1000*E16)</f>
        <v>#DIV/0!</v>
      </c>
      <c r="S16" s="298" t="e">
        <f>+R16*Q16</f>
        <v>#DIV/0!</v>
      </c>
      <c r="T16" s="299" t="e">
        <f>R16*100</f>
        <v>#DIV/0!</v>
      </c>
      <c r="U16" s="20"/>
      <c r="V16" s="200"/>
      <c r="W16" s="300"/>
      <c r="X16" s="122"/>
      <c r="Y16" s="131"/>
      <c r="Z16" s="192"/>
      <c r="AA16" s="187"/>
      <c r="AB16" s="193"/>
      <c r="AF16" s="77"/>
    </row>
    <row r="17" spans="1:32" x14ac:dyDescent="0.25">
      <c r="A17" s="413"/>
      <c r="B17" s="414"/>
      <c r="C17" s="425"/>
      <c r="D17" s="423"/>
      <c r="E17" s="423"/>
      <c r="F17" s="423"/>
      <c r="G17" s="423"/>
      <c r="H17" s="423"/>
      <c r="I17" s="412"/>
      <c r="J17" s="7"/>
      <c r="L17" s="238"/>
      <c r="V17" s="287"/>
      <c r="W17" s="295"/>
      <c r="X17" s="122"/>
      <c r="Y17" s="131"/>
      <c r="Z17" s="192"/>
      <c r="AA17" s="187"/>
      <c r="AB17" s="193"/>
      <c r="AF17" s="77"/>
    </row>
    <row r="18" spans="1:32" x14ac:dyDescent="0.25">
      <c r="A18" s="409">
        <v>2</v>
      </c>
      <c r="B18" s="410" t="str">
        <f>+_pomocné!C21</f>
        <v>Střešní konstrukce</v>
      </c>
      <c r="C18" s="410"/>
      <c r="D18" s="411"/>
      <c r="E18" s="411"/>
      <c r="F18" s="411"/>
      <c r="G18" s="411"/>
      <c r="H18" s="411"/>
      <c r="I18" s="412"/>
      <c r="J18" s="7"/>
      <c r="L18" s="26"/>
      <c r="M18" s="26"/>
      <c r="N18" s="26"/>
      <c r="O18" s="26"/>
      <c r="P18" s="26"/>
      <c r="Q18" s="26"/>
      <c r="R18" s="26"/>
      <c r="S18" s="26"/>
      <c r="T18" s="124"/>
      <c r="U18" s="26"/>
      <c r="V18" s="196"/>
      <c r="W18" s="116"/>
      <c r="X18" s="124"/>
      <c r="Y18" s="130"/>
      <c r="Z18" s="189"/>
      <c r="AA18" s="183"/>
      <c r="AB18" s="193"/>
      <c r="AF18" s="77"/>
    </row>
    <row r="19" spans="1:32" x14ac:dyDescent="0.25">
      <c r="A19" s="426" t="s">
        <v>86</v>
      </c>
      <c r="B19" s="427" t="str">
        <f>+_pomocné!C22</f>
        <v>Tepelně izolační vrstva střechy nebo stropu k nevytápěné půdě</v>
      </c>
      <c r="C19" s="428"/>
      <c r="D19" s="428"/>
      <c r="E19" s="428"/>
      <c r="F19" s="428"/>
      <c r="G19" s="428"/>
      <c r="H19" s="428"/>
      <c r="I19" s="412"/>
      <c r="J19" s="7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287"/>
      <c r="W19" s="32"/>
      <c r="X19" s="32"/>
      <c r="Y19" s="32"/>
      <c r="Z19" s="190"/>
      <c r="AA19" s="184"/>
      <c r="AB19" s="193"/>
      <c r="AF19" s="77"/>
    </row>
    <row r="20" spans="1:32" ht="30" customHeight="1" x14ac:dyDescent="0.25">
      <c r="A20" s="413"/>
      <c r="B20" s="414"/>
      <c r="C20" s="475" t="s">
        <v>391</v>
      </c>
      <c r="D20" s="475"/>
      <c r="E20" s="475"/>
      <c r="F20" s="475"/>
      <c r="G20" s="475"/>
      <c r="H20" s="475"/>
      <c r="I20" s="415"/>
      <c r="J20" s="7"/>
      <c r="L20"/>
      <c r="V20" s="67"/>
      <c r="W20" s="282"/>
      <c r="X20" s="135"/>
      <c r="Y20" s="11"/>
      <c r="Z20"/>
      <c r="AA20" s="77"/>
      <c r="AD20" s="135"/>
      <c r="AF20" s="77"/>
    </row>
    <row r="21" spans="1:32" ht="47.45" customHeight="1" x14ac:dyDescent="0.25">
      <c r="A21" s="413"/>
      <c r="B21" s="425"/>
      <c r="C21" s="416" t="s">
        <v>63</v>
      </c>
      <c r="D21" s="417" t="s">
        <v>50</v>
      </c>
      <c r="E21" s="417" t="s">
        <v>51</v>
      </c>
      <c r="F21" s="417" t="s">
        <v>52</v>
      </c>
      <c r="G21" s="418" t="s">
        <v>393</v>
      </c>
      <c r="H21" s="418" t="s">
        <v>64</v>
      </c>
      <c r="I21" s="412"/>
      <c r="J21" s="7"/>
      <c r="L21" s="172" t="s">
        <v>65</v>
      </c>
      <c r="M21" s="3" t="s">
        <v>38</v>
      </c>
      <c r="N21" s="172" t="s">
        <v>66</v>
      </c>
      <c r="O21" s="172" t="s">
        <v>67</v>
      </c>
      <c r="P21" s="172" t="s">
        <v>68</v>
      </c>
      <c r="Q21" s="172" t="s">
        <v>69</v>
      </c>
      <c r="R21" s="172" t="s">
        <v>40</v>
      </c>
      <c r="S21" s="3" t="s">
        <v>41</v>
      </c>
      <c r="T21" s="3" t="s">
        <v>4</v>
      </c>
      <c r="U21" s="3" t="s">
        <v>42</v>
      </c>
      <c r="V21" s="189"/>
      <c r="W21" s="51" t="s">
        <v>70</v>
      </c>
      <c r="X21" s="172" t="s">
        <v>71</v>
      </c>
      <c r="Y21" s="194" t="s">
        <v>72</v>
      </c>
      <c r="Z21" s="188"/>
      <c r="AA21" s="148"/>
      <c r="AB21" s="67"/>
      <c r="AF21" s="77"/>
    </row>
    <row r="22" spans="1:32" x14ac:dyDescent="0.25">
      <c r="A22" s="413"/>
      <c r="B22" s="432">
        <v>1</v>
      </c>
      <c r="C22" s="246"/>
      <c r="D22" s="419"/>
      <c r="E22" s="419"/>
      <c r="F22" s="420"/>
      <c r="G22" s="420"/>
      <c r="H22" s="421"/>
      <c r="I22" s="412"/>
      <c r="J22" s="7"/>
      <c r="L22" s="288" t="str">
        <f>IF(C22&lt;&gt;0,INDEX(tistrstr,MATCH(C22,ltistrstr,0),2)*E22*rfcni*D22,"")</f>
        <v/>
      </c>
      <c r="M22" s="289" t="str">
        <f>IF(L22=0,"IV",IF(L22&lt;_pomocné!$I$4,"I",IF(L22&lt;_pomocné!$I$5,"II",IF(L22&lt;_pomocné!$I$6,"III","IV"))))</f>
        <v>IV</v>
      </c>
      <c r="N22" s="289">
        <f>INDEX(tridabody,MATCH(M22,trida,0),2)</f>
        <v>0</v>
      </c>
      <c r="O22" s="289">
        <f>IF(G22="ANO",10,0)</f>
        <v>0</v>
      </c>
      <c r="P22" s="289">
        <f>H22/10</f>
        <v>0</v>
      </c>
      <c r="Q22" s="289">
        <f>N22+O22+P22</f>
        <v>0</v>
      </c>
      <c r="R22" s="290">
        <f>IF(ISERR(+F22/(F22+F23)),0,+F22/(F22+F23))</f>
        <v>0</v>
      </c>
      <c r="S22" s="298">
        <f>+R22*Q22</f>
        <v>0</v>
      </c>
      <c r="T22" s="292">
        <f>+R22*100</f>
        <v>0</v>
      </c>
      <c r="U22" s="476">
        <f>+S22+S23</f>
        <v>0</v>
      </c>
      <c r="V22" s="198"/>
      <c r="W22" s="210">
        <f>+IF($D$34="ANO",_pomocné!F22,_pomocné!H22)</f>
        <v>0.1</v>
      </c>
      <c r="X22" s="209">
        <f>$AD$8*W22</f>
        <v>10</v>
      </c>
      <c r="Y22" s="201">
        <f>IF(ISERROR(W22*U22),0,W22*U22)</f>
        <v>0</v>
      </c>
      <c r="Z22" s="188"/>
      <c r="AA22" s="148"/>
      <c r="AB22" s="193"/>
      <c r="AF22" s="77"/>
    </row>
    <row r="23" spans="1:32" x14ac:dyDescent="0.25">
      <c r="A23" s="413"/>
      <c r="B23" s="432">
        <v>2</v>
      </c>
      <c r="C23" s="246"/>
      <c r="D23" s="419"/>
      <c r="E23" s="419"/>
      <c r="F23" s="420"/>
      <c r="G23" s="420"/>
      <c r="H23" s="421"/>
      <c r="I23" s="412"/>
      <c r="J23" s="7"/>
      <c r="L23" s="288" t="str">
        <f>IF(C23&lt;&gt;0,INDEX(tistrstr,MATCH(C23,ltistrstr,0),2)*E23*rfcni*D23,"")</f>
        <v/>
      </c>
      <c r="M23" s="289" t="str">
        <f>IF(L23=0,"IV",IF(L23&lt;_pomocné!$I$4,"I",IF(L23&lt;_pomocné!$I$5,"II",IF(L23&lt;_pomocné!$I$6,"III","IV"))))</f>
        <v>IV</v>
      </c>
      <c r="N23" s="289">
        <f>INDEX(tridabody,MATCH(M23,trida,0),2)</f>
        <v>0</v>
      </c>
      <c r="O23" s="289">
        <f>IF(G23="ANO",10,0)</f>
        <v>0</v>
      </c>
      <c r="P23" s="289">
        <f>H23/10</f>
        <v>0</v>
      </c>
      <c r="Q23" s="289">
        <f>N23+O23+P23</f>
        <v>0</v>
      </c>
      <c r="R23" s="290">
        <f>IF(ISERR(+F23/(F22+F23)),0,+F23/(F22+F23))</f>
        <v>0</v>
      </c>
      <c r="S23" s="298">
        <f>+R23*Q23</f>
        <v>0</v>
      </c>
      <c r="T23" s="292">
        <f>+R23*100</f>
        <v>0</v>
      </c>
      <c r="U23" s="476"/>
      <c r="V23" s="198"/>
      <c r="W23" s="295"/>
      <c r="X23" s="126"/>
      <c r="Z23" s="188"/>
      <c r="AA23" s="148"/>
      <c r="AB23" s="193"/>
      <c r="AF23" s="77"/>
    </row>
    <row r="24" spans="1:32" x14ac:dyDescent="0.25">
      <c r="A24" s="413"/>
      <c r="B24" s="425"/>
      <c r="C24" s="425"/>
      <c r="D24" s="431"/>
      <c r="E24" s="431"/>
      <c r="F24" s="431"/>
      <c r="G24" s="431"/>
      <c r="H24" s="431"/>
      <c r="I24" s="412"/>
      <c r="J24" s="7"/>
      <c r="L24" s="11"/>
      <c r="M24" s="11"/>
      <c r="N24" s="11"/>
      <c r="O24" s="11"/>
      <c r="P24" s="11"/>
      <c r="Q24" s="11"/>
      <c r="R24" s="19"/>
      <c r="S24" s="19"/>
      <c r="T24" s="10"/>
      <c r="U24" s="19"/>
      <c r="V24" s="199"/>
      <c r="W24" s="295"/>
      <c r="X24" s="127"/>
      <c r="Z24" s="188"/>
      <c r="AA24" s="148"/>
      <c r="AB24" s="71"/>
      <c r="AF24" s="77"/>
    </row>
    <row r="25" spans="1:32" x14ac:dyDescent="0.25">
      <c r="A25" s="426" t="s">
        <v>88</v>
      </c>
      <c r="B25" s="427" t="str">
        <f>+_pomocné!C23</f>
        <v>Nosná a výplňová konstrukce střechy</v>
      </c>
      <c r="C25" s="429"/>
      <c r="D25" s="430"/>
      <c r="E25" s="430"/>
      <c r="F25" s="430"/>
      <c r="G25" s="430"/>
      <c r="H25" s="430"/>
      <c r="I25" s="412"/>
      <c r="J25" s="7"/>
      <c r="L25" s="32"/>
      <c r="M25" s="32"/>
      <c r="N25" s="32"/>
      <c r="O25" s="32"/>
      <c r="P25" s="32"/>
      <c r="Q25" s="32"/>
      <c r="R25" s="32"/>
      <c r="S25" s="32"/>
      <c r="T25" s="44"/>
      <c r="U25" s="44"/>
      <c r="V25" s="199"/>
      <c r="W25" s="44"/>
      <c r="X25" s="44"/>
      <c r="Y25" s="44"/>
      <c r="Z25" s="190"/>
      <c r="AA25" s="184"/>
      <c r="AB25" s="71"/>
      <c r="AF25" s="77"/>
    </row>
    <row r="26" spans="1:32" ht="47.45" customHeight="1" x14ac:dyDescent="0.25">
      <c r="A26" s="413"/>
      <c r="B26" s="425"/>
      <c r="C26" s="165" t="s">
        <v>83</v>
      </c>
      <c r="D26" s="417" t="s">
        <v>49</v>
      </c>
      <c r="E26" s="417" t="s">
        <v>50</v>
      </c>
      <c r="F26" s="423"/>
      <c r="G26" s="418" t="s">
        <v>393</v>
      </c>
      <c r="H26" s="418" t="s">
        <v>64</v>
      </c>
      <c r="I26" s="412"/>
      <c r="J26" s="7"/>
      <c r="L26" s="172" t="s">
        <v>65</v>
      </c>
      <c r="M26" s="3" t="s">
        <v>38</v>
      </c>
      <c r="N26" s="172" t="s">
        <v>66</v>
      </c>
      <c r="O26" s="172" t="s">
        <v>67</v>
      </c>
      <c r="P26" s="172" t="s">
        <v>68</v>
      </c>
      <c r="Q26" s="172" t="s">
        <v>69</v>
      </c>
      <c r="R26" s="172" t="s">
        <v>40</v>
      </c>
      <c r="S26" s="3" t="s">
        <v>41</v>
      </c>
      <c r="T26" s="3" t="s">
        <v>4</v>
      </c>
      <c r="U26" s="3" t="s">
        <v>42</v>
      </c>
      <c r="V26" s="189"/>
      <c r="W26" s="51" t="s">
        <v>70</v>
      </c>
      <c r="X26" s="172" t="s">
        <v>71</v>
      </c>
      <c r="Y26" s="194" t="s">
        <v>72</v>
      </c>
      <c r="Z26" s="192"/>
      <c r="AA26" s="187"/>
      <c r="AB26" s="193"/>
      <c r="AF26" s="77"/>
    </row>
    <row r="27" spans="1:32" x14ac:dyDescent="0.25">
      <c r="A27" s="413"/>
      <c r="B27" s="432">
        <v>1</v>
      </c>
      <c r="C27" s="246" t="s">
        <v>201</v>
      </c>
      <c r="D27" s="419"/>
      <c r="E27" s="419"/>
      <c r="F27" s="423"/>
      <c r="G27" s="420"/>
      <c r="H27" s="421"/>
      <c r="I27" s="412"/>
      <c r="J27" s="7"/>
      <c r="L27" s="288">
        <f>IF(C27&lt;&gt;0,INDEX(nkvodor,MATCH(C27,lnkvodor,0),2)*D27/1000*E27,"")</f>
        <v>0</v>
      </c>
      <c r="M27" s="289" t="str">
        <f>IF(L27=0,"IV",IF(L27&lt;_pomocné!$O$4,"I",IF(L27&lt;_pomocné!$O$5,"II",IF(L27&lt;_pomocné!$O$6,"III","IV"))))</f>
        <v>IV</v>
      </c>
      <c r="N27" s="289">
        <f>INDEX(tridabody,MATCH(M27,trida,0),2)</f>
        <v>0</v>
      </c>
      <c r="O27" s="289">
        <f>IF(G27="ANO",10,0)</f>
        <v>0</v>
      </c>
      <c r="P27" s="289">
        <f>H27/10</f>
        <v>0</v>
      </c>
      <c r="Q27" s="289">
        <f>N27+O27+P27</f>
        <v>0</v>
      </c>
      <c r="R27" s="297" t="e">
        <f>(D27/1000*E27)/(D27/1000*E27+D30/1000*E30)</f>
        <v>#DIV/0!</v>
      </c>
      <c r="S27" s="298" t="e">
        <f>+R27*Q27</f>
        <v>#DIV/0!</v>
      </c>
      <c r="T27" s="299" t="e">
        <f>R27*100</f>
        <v>#DIV/0!</v>
      </c>
      <c r="U27" s="206" t="e">
        <f>+S27+S30</f>
        <v>#DIV/0!</v>
      </c>
      <c r="V27" s="198"/>
      <c r="W27" s="208">
        <f>+IF($D$34="ANO",_pomocné!F23,_pomocné!H23)</f>
        <v>0.3</v>
      </c>
      <c r="X27" s="209">
        <f>$AD$8*W27</f>
        <v>30</v>
      </c>
      <c r="Y27" s="201">
        <f>IF(ISERROR(W27*U27),0,W27*U27)</f>
        <v>0</v>
      </c>
      <c r="Z27" s="192"/>
      <c r="AA27" s="187"/>
      <c r="AB27" s="193"/>
      <c r="AF27" s="77"/>
    </row>
    <row r="28" spans="1:32" x14ac:dyDescent="0.25">
      <c r="A28" s="413"/>
      <c r="B28" s="425"/>
      <c r="C28" s="425"/>
      <c r="D28" s="431"/>
      <c r="E28" s="431"/>
      <c r="F28" s="423"/>
      <c r="G28" s="431"/>
      <c r="H28" s="431"/>
      <c r="I28" s="412"/>
      <c r="J28" s="7"/>
      <c r="L28" s="11"/>
      <c r="M28" s="11"/>
      <c r="N28" s="11"/>
      <c r="O28" s="11"/>
      <c r="P28" s="11"/>
      <c r="Q28" s="11"/>
      <c r="R28" s="10"/>
      <c r="S28" s="10"/>
      <c r="T28" s="10"/>
      <c r="U28" s="19"/>
      <c r="V28" s="199"/>
      <c r="W28" s="295"/>
      <c r="X28" s="127"/>
      <c r="Y28" s="131"/>
      <c r="Z28" s="192"/>
      <c r="AA28" s="187"/>
      <c r="AB28" s="193"/>
      <c r="AF28" s="77"/>
    </row>
    <row r="29" spans="1:32" ht="47.45" customHeight="1" x14ac:dyDescent="0.25">
      <c r="A29" s="413"/>
      <c r="B29" s="425"/>
      <c r="C29" s="165" t="s">
        <v>90</v>
      </c>
      <c r="D29" s="417" t="s">
        <v>49</v>
      </c>
      <c r="E29" s="417" t="s">
        <v>50</v>
      </c>
      <c r="F29" s="423"/>
      <c r="G29" s="418" t="s">
        <v>393</v>
      </c>
      <c r="H29" s="418" t="s">
        <v>64</v>
      </c>
      <c r="I29" s="412"/>
      <c r="J29" s="7"/>
      <c r="L29" s="172" t="s">
        <v>65</v>
      </c>
      <c r="M29" s="3" t="s">
        <v>38</v>
      </c>
      <c r="N29" s="172" t="s">
        <v>66</v>
      </c>
      <c r="O29" s="172" t="s">
        <v>67</v>
      </c>
      <c r="P29" s="172" t="s">
        <v>68</v>
      </c>
      <c r="Q29" s="172" t="s">
        <v>69</v>
      </c>
      <c r="R29" s="172" t="s">
        <v>40</v>
      </c>
      <c r="S29" s="3" t="s">
        <v>41</v>
      </c>
      <c r="T29" s="3" t="s">
        <v>4</v>
      </c>
      <c r="U29" s="19"/>
      <c r="V29" s="199"/>
      <c r="W29" s="295"/>
      <c r="X29" s="127"/>
      <c r="Y29" s="131"/>
      <c r="Z29" s="192"/>
      <c r="AA29" s="187"/>
      <c r="AB29" s="193"/>
      <c r="AF29" s="77"/>
    </row>
    <row r="30" spans="1:32" x14ac:dyDescent="0.25">
      <c r="A30" s="413"/>
      <c r="B30" s="432">
        <v>2</v>
      </c>
      <c r="C30" s="246"/>
      <c r="D30" s="419"/>
      <c r="E30" s="419"/>
      <c r="F30" s="423"/>
      <c r="G30" s="420"/>
      <c r="H30" s="421"/>
      <c r="I30" s="412"/>
      <c r="J30" s="7"/>
      <c r="L30" s="288" t="str">
        <f>IF(C30&lt;&gt;0,INDEX(nkvodor,MATCH(C30,lnkvodor,0),2)*D30/1000*E30,"")</f>
        <v/>
      </c>
      <c r="M30" s="289" t="str">
        <f>IF(L30=0,"IV",IF(L30&lt;_pomocné!$O$4,"I",IF(L30&lt;_pomocné!$O$5,"II",IF(L30&lt;_pomocné!$O$6,"III","IV"))))</f>
        <v>IV</v>
      </c>
      <c r="N30" s="289">
        <f>INDEX(tridabody,MATCH(M30,trida,0),2)</f>
        <v>0</v>
      </c>
      <c r="O30" s="289">
        <f>IF(G30="ANO",10,0)</f>
        <v>0</v>
      </c>
      <c r="P30" s="289">
        <f>H30/10</f>
        <v>0</v>
      </c>
      <c r="Q30" s="289">
        <f>N30+O30+P30</f>
        <v>0</v>
      </c>
      <c r="R30" s="297" t="e">
        <f>(D30/1000*E30)/(D27/1000*E27+D30/1000*E30)</f>
        <v>#DIV/0!</v>
      </c>
      <c r="S30" s="298" t="e">
        <f>+R30*Q30</f>
        <v>#DIV/0!</v>
      </c>
      <c r="T30" s="299" t="e">
        <f>R30*100</f>
        <v>#DIV/0!</v>
      </c>
      <c r="U30" s="20"/>
      <c r="V30" s="199"/>
      <c r="W30" s="300"/>
      <c r="X30" s="126"/>
      <c r="Y30" s="131"/>
      <c r="Z30" s="192"/>
      <c r="AA30" s="187"/>
      <c r="AB30" s="193"/>
      <c r="AF30" s="77"/>
    </row>
    <row r="31" spans="1:32" x14ac:dyDescent="0.25">
      <c r="A31" s="413"/>
      <c r="B31" s="425"/>
      <c r="C31" s="425"/>
      <c r="D31" s="423"/>
      <c r="E31" s="423"/>
      <c r="F31" s="423"/>
      <c r="G31" s="423"/>
      <c r="H31" s="423"/>
      <c r="I31" s="412"/>
      <c r="J31" s="7"/>
      <c r="L31" s="238"/>
      <c r="V31" s="287"/>
      <c r="W31" s="295"/>
      <c r="X31" s="122"/>
      <c r="Y31" s="131"/>
      <c r="Z31" s="192"/>
      <c r="AA31" s="187"/>
      <c r="AB31" s="67"/>
      <c r="AF31" s="77"/>
    </row>
    <row r="32" spans="1:32" x14ac:dyDescent="0.25">
      <c r="A32" s="409">
        <v>3</v>
      </c>
      <c r="B32" s="410" t="str">
        <f>+_pomocné!C24</f>
        <v>Stropní konstrukce</v>
      </c>
      <c r="C32" s="410"/>
      <c r="D32" s="411"/>
      <c r="E32" s="411"/>
      <c r="F32" s="411"/>
      <c r="G32" s="411"/>
      <c r="H32" s="411"/>
      <c r="I32" s="412"/>
      <c r="J32" s="7"/>
      <c r="L32" s="26"/>
      <c r="M32" s="26"/>
      <c r="N32" s="26"/>
      <c r="O32" s="26"/>
      <c r="P32" s="26"/>
      <c r="Q32" s="26"/>
      <c r="R32" s="26"/>
      <c r="S32" s="26"/>
      <c r="T32" s="124"/>
      <c r="U32" s="26"/>
      <c r="V32" s="196"/>
      <c r="W32" s="116"/>
      <c r="X32" s="124"/>
      <c r="Y32" s="130"/>
      <c r="Z32" s="189"/>
      <c r="AA32" s="183"/>
      <c r="AB32" s="67"/>
      <c r="AF32" s="77"/>
    </row>
    <row r="33" spans="1:32" x14ac:dyDescent="0.25">
      <c r="A33" s="426" t="s">
        <v>92</v>
      </c>
      <c r="B33" s="427" t="str">
        <f>+_pomocné!C25</f>
        <v>Nosná a výplňová konsturkce</v>
      </c>
      <c r="C33" s="429"/>
      <c r="D33" s="428"/>
      <c r="E33" s="428"/>
      <c r="F33" s="428"/>
      <c r="G33" s="428"/>
      <c r="H33" s="428"/>
      <c r="I33" s="412"/>
      <c r="J33" s="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287"/>
      <c r="W33" s="44"/>
      <c r="X33" s="44"/>
      <c r="Y33" s="44"/>
      <c r="Z33" s="190"/>
      <c r="AA33" s="184"/>
      <c r="AB33" s="67"/>
      <c r="AF33" s="77"/>
    </row>
    <row r="34" spans="1:32" ht="44.45" customHeight="1" x14ac:dyDescent="0.25">
      <c r="A34" s="413"/>
      <c r="B34" s="425"/>
      <c r="C34" s="433" t="s">
        <v>388</v>
      </c>
      <c r="D34" s="434"/>
      <c r="E34" s="423"/>
      <c r="F34" s="423"/>
      <c r="G34" s="431"/>
      <c r="H34" s="431"/>
      <c r="I34" s="412"/>
      <c r="J34" s="7"/>
      <c r="L34" s="11"/>
      <c r="M34" s="11"/>
      <c r="N34" s="11"/>
      <c r="O34" s="11"/>
      <c r="P34" s="11"/>
      <c r="Q34" s="11"/>
      <c r="R34" s="10"/>
      <c r="S34" s="10"/>
      <c r="T34" s="10"/>
      <c r="U34" s="19"/>
      <c r="V34" s="199"/>
      <c r="W34" s="295"/>
      <c r="X34" s="127"/>
      <c r="Y34" s="131"/>
      <c r="Z34" s="192"/>
      <c r="AA34" s="187"/>
      <c r="AB34" s="193"/>
      <c r="AF34" s="77"/>
    </row>
    <row r="35" spans="1:32" x14ac:dyDescent="0.25">
      <c r="A35" s="413"/>
      <c r="B35" s="425"/>
      <c r="C35" s="425"/>
      <c r="D35" s="431"/>
      <c r="E35" s="431"/>
      <c r="F35" s="423"/>
      <c r="G35" s="431"/>
      <c r="H35" s="431"/>
      <c r="I35" s="412"/>
      <c r="J35" s="7"/>
      <c r="L35" s="11"/>
      <c r="M35" s="11"/>
      <c r="N35" s="11"/>
      <c r="O35" s="11"/>
      <c r="P35" s="11"/>
      <c r="Q35" s="11"/>
      <c r="R35" s="10"/>
      <c r="S35" s="10"/>
      <c r="T35" s="10"/>
      <c r="U35" s="19"/>
      <c r="V35" s="199"/>
      <c r="W35" s="295"/>
      <c r="X35" s="127"/>
      <c r="Y35" s="131"/>
      <c r="Z35" s="192"/>
      <c r="AA35" s="187"/>
      <c r="AB35" s="193"/>
      <c r="AF35" s="77"/>
    </row>
    <row r="36" spans="1:32" ht="47.45" customHeight="1" x14ac:dyDescent="0.25">
      <c r="A36" s="413"/>
      <c r="B36" s="425"/>
      <c r="C36" s="165" t="s">
        <v>93</v>
      </c>
      <c r="D36" s="417" t="s">
        <v>49</v>
      </c>
      <c r="E36" s="417" t="s">
        <v>50</v>
      </c>
      <c r="F36" s="423"/>
      <c r="G36" s="418" t="s">
        <v>393</v>
      </c>
      <c r="H36" s="418" t="s">
        <v>64</v>
      </c>
      <c r="I36" s="412"/>
      <c r="J36" s="7"/>
      <c r="L36" s="172" t="s">
        <v>65</v>
      </c>
      <c r="M36" s="3" t="s">
        <v>38</v>
      </c>
      <c r="N36" s="172" t="s">
        <v>66</v>
      </c>
      <c r="O36" s="172" t="s">
        <v>67</v>
      </c>
      <c r="P36" s="172" t="s">
        <v>68</v>
      </c>
      <c r="Q36" s="172" t="s">
        <v>69</v>
      </c>
      <c r="R36" s="172" t="s">
        <v>40</v>
      </c>
      <c r="S36" s="3" t="s">
        <v>41</v>
      </c>
      <c r="T36" s="3" t="s">
        <v>4</v>
      </c>
      <c r="U36" s="3" t="s">
        <v>42</v>
      </c>
      <c r="V36" s="199"/>
      <c r="W36" s="51" t="s">
        <v>70</v>
      </c>
      <c r="X36" s="172" t="s">
        <v>71</v>
      </c>
      <c r="Y36" s="194" t="s">
        <v>72</v>
      </c>
      <c r="Z36" s="192"/>
      <c r="AA36" s="187"/>
      <c r="AB36" s="193"/>
      <c r="AF36" s="77"/>
    </row>
    <row r="37" spans="1:32" x14ac:dyDescent="0.25">
      <c r="A37" s="413"/>
      <c r="B37" s="432">
        <v>1</v>
      </c>
      <c r="C37" s="246"/>
      <c r="D37" s="419"/>
      <c r="E37" s="419"/>
      <c r="F37" s="423"/>
      <c r="G37" s="420"/>
      <c r="H37" s="421"/>
      <c r="I37" s="412"/>
      <c r="J37" s="7"/>
      <c r="L37" s="201" t="str">
        <f>IF(C37&lt;&gt;0,INDEX(nkvodor,MATCH(C37,lnkvodor,0),2)*D37/1000*E37,"")</f>
        <v/>
      </c>
      <c r="M37" s="202" t="str">
        <f>IF(L37=0,"IV",IF(L37&lt;_pomocné!$O$4,"I",IF(L37&lt;_pomocné!$O$5,"II",IF(L37&lt;_pomocné!$O$6,"III","IV"))))</f>
        <v>IV</v>
      </c>
      <c r="N37" s="202">
        <f>INDEX(tridabody,MATCH(M37,trida,0),2)</f>
        <v>0</v>
      </c>
      <c r="O37" s="202">
        <f>IF(G37="ANO",10,0)</f>
        <v>0</v>
      </c>
      <c r="P37" s="202">
        <f>H37/10</f>
        <v>0</v>
      </c>
      <c r="Q37" s="202">
        <f>N37+O37+P37</f>
        <v>0</v>
      </c>
      <c r="R37" s="203" t="e">
        <f>(D37/1000*E37)/(D37/1000*E37+D40/1000*E40)</f>
        <v>#DIV/0!</v>
      </c>
      <c r="S37" s="204" t="e">
        <f>+R37*Q37</f>
        <v>#DIV/0!</v>
      </c>
      <c r="T37" s="205" t="e">
        <f>R37*100</f>
        <v>#DIV/0!</v>
      </c>
      <c r="U37" s="206" t="e">
        <f>+S37+S40</f>
        <v>#DIV/0!</v>
      </c>
      <c r="V37" s="198"/>
      <c r="W37" s="210">
        <f>+IF($D$34="ANO",_pomocné!F25,_pomocné!H25)</f>
        <v>0</v>
      </c>
      <c r="X37" s="209">
        <f>$AD$8*W37</f>
        <v>0</v>
      </c>
      <c r="Y37" s="201">
        <f>IF(ISERROR(W37*U37),0,W37*U37)</f>
        <v>0</v>
      </c>
      <c r="Z37" s="192"/>
      <c r="AA37" s="187"/>
      <c r="AB37" s="193"/>
      <c r="AF37" s="77"/>
    </row>
    <row r="38" spans="1:32" x14ac:dyDescent="0.25">
      <c r="A38" s="413"/>
      <c r="B38" s="432"/>
      <c r="C38" s="425"/>
      <c r="D38" s="431"/>
      <c r="E38" s="431"/>
      <c r="F38" s="423"/>
      <c r="G38" s="431"/>
      <c r="H38" s="431"/>
      <c r="I38" s="412"/>
      <c r="J38" s="7"/>
      <c r="L38" s="11"/>
      <c r="M38" s="11"/>
      <c r="N38" s="11"/>
      <c r="O38" s="11"/>
      <c r="P38" s="11"/>
      <c r="Q38" s="11"/>
      <c r="R38" s="10"/>
      <c r="S38" s="10"/>
      <c r="T38" s="10"/>
      <c r="U38" s="19"/>
      <c r="V38" s="199"/>
      <c r="W38" s="295"/>
      <c r="X38" s="127"/>
      <c r="Y38" s="131"/>
      <c r="Z38" s="192"/>
      <c r="AA38" s="187"/>
      <c r="AB38" s="193"/>
      <c r="AF38" s="77"/>
    </row>
    <row r="39" spans="1:32" ht="47.45" customHeight="1" x14ac:dyDescent="0.25">
      <c r="A39" s="413"/>
      <c r="B39" s="432"/>
      <c r="C39" s="165" t="s">
        <v>90</v>
      </c>
      <c r="D39" s="417" t="s">
        <v>49</v>
      </c>
      <c r="E39" s="417" t="s">
        <v>50</v>
      </c>
      <c r="F39" s="423"/>
      <c r="G39" s="418" t="s">
        <v>393</v>
      </c>
      <c r="H39" s="418" t="s">
        <v>64</v>
      </c>
      <c r="I39" s="412"/>
      <c r="J39" s="7"/>
      <c r="L39" s="172" t="s">
        <v>65</v>
      </c>
      <c r="M39" s="3" t="s">
        <v>38</v>
      </c>
      <c r="N39" s="172" t="s">
        <v>66</v>
      </c>
      <c r="O39" s="172" t="s">
        <v>67</v>
      </c>
      <c r="P39" s="172" t="s">
        <v>68</v>
      </c>
      <c r="Q39" s="172" t="s">
        <v>69</v>
      </c>
      <c r="R39" s="172" t="s">
        <v>40</v>
      </c>
      <c r="S39" s="3" t="s">
        <v>41</v>
      </c>
      <c r="T39" s="3" t="s">
        <v>4</v>
      </c>
      <c r="U39" s="19"/>
      <c r="V39" s="199"/>
      <c r="W39" s="295"/>
      <c r="X39" s="127"/>
      <c r="Y39" s="131"/>
      <c r="Z39" s="192"/>
      <c r="AA39" s="187"/>
      <c r="AB39" s="193"/>
      <c r="AF39" s="77"/>
    </row>
    <row r="40" spans="1:32" x14ac:dyDescent="0.25">
      <c r="A40" s="413"/>
      <c r="B40" s="432">
        <v>2</v>
      </c>
      <c r="C40" s="246"/>
      <c r="D40" s="419"/>
      <c r="E40" s="419"/>
      <c r="F40" s="423"/>
      <c r="G40" s="420"/>
      <c r="H40" s="421"/>
      <c r="I40" s="412"/>
      <c r="J40" s="7"/>
      <c r="L40" s="201" t="str">
        <f>IF(C40&lt;&gt;0,INDEX(nkvodor,MATCH(C40,lnkvodor,0),2)*D40/1000*E40,"")</f>
        <v/>
      </c>
      <c r="M40" s="202" t="str">
        <f>IF(L40=0,"IV",IF(L40&lt;_pomocné!$O$4,"I",IF(L40&lt;_pomocné!$O$5,"II",IF(L40&lt;_pomocné!$O$6,"III","IV"))))</f>
        <v>IV</v>
      </c>
      <c r="N40" s="202">
        <f>INDEX(tridabody,MATCH(M40,trida,0),2)</f>
        <v>0</v>
      </c>
      <c r="O40" s="202">
        <f>IF(G40="ANO",10,0)</f>
        <v>0</v>
      </c>
      <c r="P40" s="202">
        <f>H40/10</f>
        <v>0</v>
      </c>
      <c r="Q40" s="202">
        <f>N40+O40+P40</f>
        <v>0</v>
      </c>
      <c r="R40" s="203" t="e">
        <f>(D40/1000*E40)/(D37/1000*E37+D40/1000*E40)</f>
        <v>#DIV/0!</v>
      </c>
      <c r="S40" s="204" t="e">
        <f>+R40*Q40</f>
        <v>#DIV/0!</v>
      </c>
      <c r="T40" s="205" t="e">
        <f>R40*100</f>
        <v>#DIV/0!</v>
      </c>
      <c r="U40" s="20"/>
      <c r="V40" s="199"/>
      <c r="W40" s="300"/>
      <c r="X40" s="126"/>
      <c r="Y40" s="131"/>
      <c r="Z40" s="192"/>
      <c r="AA40" s="187"/>
      <c r="AB40" s="193"/>
      <c r="AF40" s="77"/>
    </row>
    <row r="41" spans="1:32" x14ac:dyDescent="0.25">
      <c r="A41" s="413"/>
      <c r="B41" s="425"/>
      <c r="C41" s="425"/>
      <c r="D41" s="423"/>
      <c r="E41" s="423"/>
      <c r="F41" s="431"/>
      <c r="G41" s="431"/>
      <c r="H41" s="431"/>
      <c r="I41" s="412"/>
      <c r="J41" s="7"/>
      <c r="L41" s="238"/>
      <c r="V41" s="287"/>
      <c r="W41" s="295"/>
      <c r="X41" s="122"/>
      <c r="Y41" s="131"/>
      <c r="Z41" s="192"/>
      <c r="AA41" s="187"/>
      <c r="AB41" s="67"/>
      <c r="AF41" s="77"/>
    </row>
    <row r="42" spans="1:32" x14ac:dyDescent="0.25">
      <c r="A42" s="409">
        <v>4</v>
      </c>
      <c r="B42" s="410" t="str">
        <f>+_pomocné!C26</f>
        <v>Podlaha na terénu</v>
      </c>
      <c r="C42" s="410"/>
      <c r="D42" s="411"/>
      <c r="E42" s="411"/>
      <c r="F42" s="411"/>
      <c r="G42" s="411"/>
      <c r="H42" s="411"/>
      <c r="I42" s="412"/>
      <c r="J42" s="7"/>
      <c r="L42" s="26"/>
      <c r="M42" s="26"/>
      <c r="N42" s="26"/>
      <c r="O42" s="26"/>
      <c r="P42" s="26"/>
      <c r="Q42" s="26"/>
      <c r="R42" s="26"/>
      <c r="S42" s="26"/>
      <c r="T42" s="124"/>
      <c r="U42" s="26"/>
      <c r="V42" s="196"/>
      <c r="W42" s="116"/>
      <c r="X42" s="124"/>
      <c r="Y42" s="130"/>
      <c r="Z42" s="189"/>
      <c r="AA42" s="183"/>
      <c r="AB42" s="67"/>
      <c r="AF42" s="77"/>
    </row>
    <row r="43" spans="1:32" x14ac:dyDescent="0.25">
      <c r="A43" s="426" t="s">
        <v>95</v>
      </c>
      <c r="B43" s="427" t="str">
        <f>+_pomocné!C27</f>
        <v>Tepelně izolační vrstva</v>
      </c>
      <c r="C43" s="428"/>
      <c r="D43" s="428"/>
      <c r="E43" s="428"/>
      <c r="F43" s="428"/>
      <c r="G43" s="428"/>
      <c r="H43" s="428"/>
      <c r="I43" s="412"/>
      <c r="J43" s="7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287"/>
      <c r="W43" s="44"/>
      <c r="X43" s="44"/>
      <c r="Y43" s="44"/>
      <c r="Z43" s="190"/>
      <c r="AA43" s="184"/>
      <c r="AB43" s="67"/>
      <c r="AF43" s="77"/>
    </row>
    <row r="44" spans="1:32" ht="30" customHeight="1" x14ac:dyDescent="0.25">
      <c r="A44" s="413"/>
      <c r="B44" s="414"/>
      <c r="C44" s="475" t="s">
        <v>392</v>
      </c>
      <c r="D44" s="475"/>
      <c r="E44" s="475"/>
      <c r="F44" s="475"/>
      <c r="G44" s="475"/>
      <c r="H44" s="475"/>
      <c r="I44" s="415"/>
      <c r="J44" s="7"/>
      <c r="L44"/>
      <c r="V44" s="67"/>
      <c r="W44" s="282"/>
      <c r="X44" s="135"/>
      <c r="Y44" s="11"/>
      <c r="Z44"/>
      <c r="AA44" s="77"/>
      <c r="AD44" s="135"/>
      <c r="AF44" s="77"/>
    </row>
    <row r="45" spans="1:32" ht="60" x14ac:dyDescent="0.25">
      <c r="A45" s="413"/>
      <c r="B45" s="425"/>
      <c r="C45" s="416" t="s">
        <v>63</v>
      </c>
      <c r="D45" s="417" t="s">
        <v>50</v>
      </c>
      <c r="E45" s="417" t="s">
        <v>51</v>
      </c>
      <c r="F45" s="417" t="s">
        <v>52</v>
      </c>
      <c r="G45" s="418" t="s">
        <v>393</v>
      </c>
      <c r="H45" s="418" t="s">
        <v>64</v>
      </c>
      <c r="I45" s="412"/>
      <c r="J45" s="7"/>
      <c r="L45" s="172" t="s">
        <v>65</v>
      </c>
      <c r="M45" s="3" t="s">
        <v>38</v>
      </c>
      <c r="N45" s="172" t="s">
        <v>66</v>
      </c>
      <c r="O45" s="172" t="s">
        <v>67</v>
      </c>
      <c r="P45" s="172" t="s">
        <v>68</v>
      </c>
      <c r="Q45" s="172" t="s">
        <v>69</v>
      </c>
      <c r="R45" s="172" t="s">
        <v>40</v>
      </c>
      <c r="S45" s="3" t="s">
        <v>41</v>
      </c>
      <c r="T45" s="3" t="s">
        <v>4</v>
      </c>
      <c r="U45" s="3" t="s">
        <v>42</v>
      </c>
      <c r="V45" s="199"/>
      <c r="W45" s="51" t="s">
        <v>70</v>
      </c>
      <c r="X45" s="172" t="s">
        <v>71</v>
      </c>
      <c r="Y45" s="194" t="s">
        <v>72</v>
      </c>
      <c r="Z45" s="192"/>
      <c r="AA45" s="187"/>
      <c r="AB45" s="67"/>
      <c r="AF45" s="77"/>
    </row>
    <row r="46" spans="1:32" x14ac:dyDescent="0.25">
      <c r="A46" s="413"/>
      <c r="B46" s="432">
        <v>1</v>
      </c>
      <c r="C46" s="246"/>
      <c r="D46" s="419"/>
      <c r="E46" s="419"/>
      <c r="F46" s="420"/>
      <c r="G46" s="420"/>
      <c r="H46" s="421"/>
      <c r="I46" s="412"/>
      <c r="J46" s="7"/>
      <c r="L46" s="201" t="str">
        <f>IF(C46&lt;&gt;0,INDEX(tipodter,MATCH(C46,ltipodter,0),2)*E46*rfcni*D46,"")</f>
        <v/>
      </c>
      <c r="M46" s="202" t="str">
        <f>IF(L46=0,"IV",IF(L46&lt;_pomocné!$C$4,"I",IF(L46&lt;_pomocné!$C$5,"II",IF(L46&lt;_pomocné!$C$6,"III","IV"))))</f>
        <v>IV</v>
      </c>
      <c r="N46" s="202">
        <f>INDEX(tridabody,MATCH(M46,trida,0),2)</f>
        <v>0</v>
      </c>
      <c r="O46" s="202">
        <f>IF(G46="ANO",10,0)</f>
        <v>0</v>
      </c>
      <c r="P46" s="202">
        <f>H46/10</f>
        <v>0</v>
      </c>
      <c r="Q46" s="202">
        <f>N46+O46+P46</f>
        <v>0</v>
      </c>
      <c r="R46" s="203" t="e">
        <f>+F46/(F46+F47)</f>
        <v>#DIV/0!</v>
      </c>
      <c r="S46" s="204" t="e">
        <f>+R46*N46</f>
        <v>#DIV/0!</v>
      </c>
      <c r="T46" s="206" t="e">
        <f>+R46*100</f>
        <v>#DIV/0!</v>
      </c>
      <c r="U46" s="206" t="e">
        <f>+S46+S47</f>
        <v>#DIV/0!</v>
      </c>
      <c r="V46" s="198"/>
      <c r="W46" s="210">
        <f>+IF($D$34="ANO",_pomocné!F27,_pomocné!H27)</f>
        <v>0.1</v>
      </c>
      <c r="X46" s="209">
        <f>$AD$8*W46</f>
        <v>10</v>
      </c>
      <c r="Y46" s="201">
        <f>IF(ISERROR(W46*U46),0,W46*U46)</f>
        <v>0</v>
      </c>
      <c r="Z46" s="192"/>
      <c r="AA46" s="187"/>
      <c r="AB46" s="193"/>
      <c r="AF46" s="77"/>
    </row>
    <row r="47" spans="1:32" x14ac:dyDescent="0.25">
      <c r="A47" s="413"/>
      <c r="B47" s="432">
        <v>2</v>
      </c>
      <c r="C47" s="246"/>
      <c r="D47" s="419"/>
      <c r="E47" s="419"/>
      <c r="F47" s="420"/>
      <c r="G47" s="420"/>
      <c r="H47" s="421"/>
      <c r="I47" s="412"/>
      <c r="J47" s="7"/>
      <c r="L47" s="201" t="str">
        <f>IF(C47&lt;&gt;0,INDEX(tipodter,MATCH(C47,ltipodter,0),2)*E47*rfcni*D47,"")</f>
        <v/>
      </c>
      <c r="M47" s="202" t="str">
        <f>IF(L47=0,"IV",IF(L47&lt;_pomocné!$C$4,"I",IF(L47&lt;_pomocné!$C$5,"II",IF(L47&lt;_pomocné!$C$6,"III","IV"))))</f>
        <v>IV</v>
      </c>
      <c r="N47" s="202">
        <f>INDEX(tridabody,MATCH(M47,trida,0),2)</f>
        <v>0</v>
      </c>
      <c r="O47" s="202">
        <f>IF(G47="ANO",10,0)</f>
        <v>0</v>
      </c>
      <c r="P47" s="202">
        <f>H47/10</f>
        <v>0</v>
      </c>
      <c r="Q47" s="202">
        <f>N47+O47+P47</f>
        <v>0</v>
      </c>
      <c r="R47" s="203" t="e">
        <f>+F47/(F46+F47)</f>
        <v>#DIV/0!</v>
      </c>
      <c r="S47" s="204" t="e">
        <f>+R47*N47</f>
        <v>#DIV/0!</v>
      </c>
      <c r="T47" s="206" t="e">
        <f>+R47*100</f>
        <v>#DIV/0!</v>
      </c>
      <c r="U47" s="19"/>
      <c r="V47" s="198"/>
      <c r="W47" s="295"/>
      <c r="X47" s="126"/>
      <c r="Y47" s="131"/>
      <c r="Z47" s="192"/>
      <c r="AA47" s="187"/>
      <c r="AB47" s="193"/>
      <c r="AF47" s="77"/>
    </row>
    <row r="48" spans="1:32" x14ac:dyDescent="0.25">
      <c r="A48" s="413"/>
      <c r="B48" s="414"/>
      <c r="C48" s="414"/>
      <c r="D48" s="423"/>
      <c r="E48" s="423"/>
      <c r="F48" s="423"/>
      <c r="G48" s="423"/>
      <c r="H48" s="423"/>
      <c r="I48" s="412"/>
      <c r="J48" s="7"/>
      <c r="L48" s="238"/>
      <c r="V48" s="287"/>
      <c r="W48" s="295"/>
      <c r="X48" s="122"/>
      <c r="Y48" s="131"/>
      <c r="Z48" s="192"/>
      <c r="AA48" s="187"/>
      <c r="AB48" s="67"/>
      <c r="AF48" s="77"/>
    </row>
    <row r="49" spans="1:32" x14ac:dyDescent="0.25">
      <c r="A49" s="409">
        <v>5</v>
      </c>
      <c r="B49" s="410" t="str">
        <f>+_pomocné!C28</f>
        <v>Výplně otvorů</v>
      </c>
      <c r="C49" s="410"/>
      <c r="D49" s="411"/>
      <c r="E49" s="411"/>
      <c r="F49" s="411"/>
      <c r="G49" s="411"/>
      <c r="H49" s="411"/>
      <c r="I49" s="412"/>
      <c r="J49" s="7"/>
      <c r="L49" s="26"/>
      <c r="M49" s="26"/>
      <c r="N49" s="26"/>
      <c r="O49" s="26"/>
      <c r="P49" s="26"/>
      <c r="Q49" s="26"/>
      <c r="R49" s="26"/>
      <c r="S49" s="26"/>
      <c r="T49" s="124"/>
      <c r="U49" s="26"/>
      <c r="V49" s="196"/>
      <c r="W49" s="116"/>
      <c r="X49" s="124"/>
      <c r="Y49" s="130"/>
      <c r="Z49" s="189"/>
      <c r="AA49" s="183"/>
      <c r="AB49" s="67"/>
      <c r="AF49" s="77"/>
    </row>
    <row r="50" spans="1:32" x14ac:dyDescent="0.25">
      <c r="A50" s="426" t="s">
        <v>97</v>
      </c>
      <c r="B50" s="427" t="str">
        <f>+_pomocné!C29</f>
        <v>Materiál rámů</v>
      </c>
      <c r="C50" s="428"/>
      <c r="D50" s="428"/>
      <c r="E50" s="428"/>
      <c r="F50" s="428"/>
      <c r="G50" s="428"/>
      <c r="H50" s="428"/>
      <c r="I50" s="412"/>
      <c r="J50" s="7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287"/>
      <c r="W50" s="44"/>
      <c r="X50" s="44"/>
      <c r="Y50" s="44"/>
      <c r="Z50" s="190"/>
      <c r="AA50" s="184"/>
      <c r="AB50" s="67"/>
      <c r="AF50" s="77"/>
    </row>
    <row r="51" spans="1:32" ht="47.45" customHeight="1" x14ac:dyDescent="0.25">
      <c r="A51" s="413"/>
      <c r="B51" s="414"/>
      <c r="C51" s="422" t="s">
        <v>76</v>
      </c>
      <c r="D51" s="423"/>
      <c r="E51" s="423"/>
      <c r="F51" s="423"/>
      <c r="G51" s="423"/>
      <c r="H51" s="418" t="s">
        <v>77</v>
      </c>
      <c r="I51" s="412"/>
      <c r="J51" s="7"/>
      <c r="L51"/>
      <c r="M51" s="3" t="s">
        <v>38</v>
      </c>
      <c r="N51" s="172" t="s">
        <v>66</v>
      </c>
      <c r="P51" s="172" t="s">
        <v>68</v>
      </c>
      <c r="T51" s="3" t="s">
        <v>4</v>
      </c>
      <c r="U51" s="3" t="s">
        <v>42</v>
      </c>
      <c r="V51" s="199"/>
      <c r="W51" s="51" t="s">
        <v>70</v>
      </c>
      <c r="X51" s="172" t="s">
        <v>71</v>
      </c>
      <c r="Y51" s="194" t="s">
        <v>72</v>
      </c>
      <c r="Z51" s="192"/>
      <c r="AA51" s="187"/>
      <c r="AB51" s="67"/>
      <c r="AF51" s="77"/>
    </row>
    <row r="52" spans="1:32" x14ac:dyDescent="0.25">
      <c r="A52" s="413"/>
      <c r="B52" s="414">
        <v>1</v>
      </c>
      <c r="C52" s="424"/>
      <c r="D52" s="423"/>
      <c r="E52" s="423"/>
      <c r="F52" s="423"/>
      <c r="G52" s="423"/>
      <c r="H52" s="421"/>
      <c r="I52" s="412"/>
      <c r="J52" s="7"/>
      <c r="L52"/>
      <c r="M52" s="202" t="e">
        <f>INDEX(otvor,MATCH(C52,lotvor,0),2)</f>
        <v>#N/A</v>
      </c>
      <c r="N52" s="202" t="e">
        <f>INDEX(tridabody,MATCH(M52,trida,0),2)</f>
        <v>#N/A</v>
      </c>
      <c r="P52" s="202">
        <f>H52/10*2</f>
        <v>0</v>
      </c>
      <c r="T52" s="206">
        <v>100</v>
      </c>
      <c r="U52" s="218" t="e">
        <f>N52+P52</f>
        <v>#N/A</v>
      </c>
      <c r="V52" s="117"/>
      <c r="W52" s="210">
        <f>+IF($D$34="ANO",_pomocné!F29,_pomocné!H29)</f>
        <v>0.1</v>
      </c>
      <c r="X52" s="209">
        <f>$AD$8*W52</f>
        <v>10</v>
      </c>
      <c r="Y52" s="201">
        <f>IF(ISERROR(W52*U52),0,W52*U52)</f>
        <v>0</v>
      </c>
      <c r="Z52" s="192"/>
      <c r="AA52" s="187"/>
      <c r="AB52" s="193"/>
      <c r="AF52" s="77"/>
    </row>
    <row r="53" spans="1:32" x14ac:dyDescent="0.25">
      <c r="A53" s="413"/>
      <c r="B53" s="414"/>
      <c r="C53" s="414"/>
      <c r="D53" s="414"/>
      <c r="E53" s="414"/>
      <c r="F53" s="414"/>
      <c r="G53" s="414"/>
      <c r="H53" s="414"/>
      <c r="I53" s="415"/>
      <c r="J53" s="7"/>
      <c r="L53"/>
      <c r="Y53" s="131"/>
      <c r="Z53" s="192"/>
      <c r="AA53" s="187"/>
      <c r="AB53" s="67"/>
      <c r="AF53" s="77"/>
    </row>
    <row r="54" spans="1:32" ht="20.45" customHeight="1" x14ac:dyDescent="0.25">
      <c r="A54" s="436"/>
      <c r="B54" s="437" t="s">
        <v>489</v>
      </c>
      <c r="C54" s="437"/>
      <c r="D54" s="438"/>
      <c r="E54" s="438"/>
      <c r="F54" s="438"/>
      <c r="G54" s="439">
        <f>AC8</f>
        <v>0</v>
      </c>
      <c r="H54" s="440" t="s">
        <v>490</v>
      </c>
      <c r="I54" s="441"/>
      <c r="J54" s="7"/>
      <c r="K54" s="173"/>
      <c r="L54" s="174"/>
      <c r="M54" s="175"/>
      <c r="N54" s="174"/>
      <c r="O54" s="174"/>
      <c r="P54" s="174"/>
      <c r="Q54" s="174"/>
      <c r="R54" s="174"/>
      <c r="S54" s="175"/>
      <c r="T54" s="212"/>
      <c r="U54" s="212"/>
      <c r="V54" s="213"/>
      <c r="W54" s="174"/>
      <c r="X54" s="214"/>
      <c r="Y54" s="215"/>
      <c r="Z54" s="181"/>
      <c r="AA54" s="182"/>
      <c r="AB54" s="181"/>
      <c r="AC54" s="173"/>
      <c r="AD54" s="216"/>
      <c r="AE54" s="173"/>
      <c r="AF54" s="77"/>
    </row>
    <row r="55" spans="1:32" x14ac:dyDescent="0.25">
      <c r="D55"/>
      <c r="E55"/>
      <c r="F55"/>
      <c r="G55"/>
      <c r="H55"/>
      <c r="I55"/>
      <c r="J55" s="7"/>
      <c r="L55"/>
      <c r="Y55" s="131"/>
      <c r="Z55" s="192"/>
      <c r="AA55" s="187"/>
      <c r="AB55" s="67"/>
      <c r="AF55" s="77"/>
    </row>
    <row r="56" spans="1:32" x14ac:dyDescent="0.25">
      <c r="A56" s="142"/>
      <c r="B56" s="77"/>
      <c r="C56" s="77"/>
      <c r="D56" s="143"/>
      <c r="E56" s="143"/>
      <c r="F56" s="143"/>
      <c r="G56" s="143"/>
      <c r="H56" s="143"/>
      <c r="I56" s="143"/>
      <c r="J56" s="77"/>
      <c r="K56" s="77"/>
      <c r="L56" s="143"/>
      <c r="M56" s="77"/>
      <c r="N56" s="77"/>
      <c r="O56" s="77"/>
      <c r="P56" s="77"/>
      <c r="Q56" s="77"/>
      <c r="R56" s="77"/>
      <c r="S56" s="77"/>
      <c r="T56" s="144"/>
      <c r="U56" s="77"/>
      <c r="V56" s="145"/>
      <c r="W56" s="146"/>
      <c r="X56" s="147"/>
      <c r="Y56" s="148"/>
      <c r="Z56" s="148"/>
      <c r="AA56" s="148"/>
      <c r="AB56" s="77"/>
      <c r="AC56" s="77"/>
      <c r="AD56" s="144"/>
      <c r="AE56" s="77"/>
      <c r="AF56" s="77"/>
    </row>
  </sheetData>
  <sheetProtection algorithmName="SHA-512" hashValue="KWdBDdCe+DDKDGCygRqITpCraYEYZZ6aAzo7kwotH65CWH3FQ136auTfVXxn/2sDnCL0tMLMUs+ASeFlxsOKgA==" saltValue="ANNd6JcC7cJ1QwUvFpiXuA==" spinCount="100000" sheet="1" objects="1" scenarios="1"/>
  <mergeCells count="5">
    <mergeCell ref="U8:U9"/>
    <mergeCell ref="U22:U23"/>
    <mergeCell ref="C44:H44"/>
    <mergeCell ref="C20:H20"/>
    <mergeCell ref="C6:H6"/>
  </mergeCells>
  <dataValidations count="6">
    <dataValidation type="list" allowBlank="1" showInputMessage="1" showErrorMessage="1" sqref="G13 G16 G27 G22:G23 G30 G37 G46:G47 G40 D34 G8:G9">
      <formula1>AN</formula1>
    </dataValidation>
    <dataValidation type="list" allowBlank="1" showInputMessage="1" showErrorMessage="1" sqref="C22:C23 C46:C47 C9">
      <formula1>ltipodter</formula1>
    </dataValidation>
    <dataValidation type="list" allowBlank="1" showInputMessage="1" showErrorMessage="1" sqref="C13 C16">
      <formula1>lnksvisle</formula1>
    </dataValidation>
    <dataValidation type="list" allowBlank="1" showInputMessage="1" showErrorMessage="1" sqref="C27 C37 C30 C40">
      <formula1>lnkvodor</formula1>
    </dataValidation>
    <dataValidation type="list" allowBlank="1" showInputMessage="1" showErrorMessage="1" sqref="C52">
      <formula1>lotvor</formula1>
    </dataValidation>
    <dataValidation type="list" allowBlank="1" showInputMessage="1" showErrorMessage="1" sqref="C8">
      <formula1>ltisteny</formula1>
    </dataValidation>
  </dataValidations>
  <pageMargins left="0.7" right="0.7" top="0.75" bottom="0.75" header="0.3" footer="0.3"/>
  <pageSetup paperSize="9" scale="6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zoomScale="85" zoomScaleNormal="85" workbookViewId="0">
      <selection activeCell="D38" sqref="D38"/>
    </sheetView>
  </sheetViews>
  <sheetFormatPr defaultRowHeight="15" x14ac:dyDescent="0.25"/>
  <cols>
    <col min="1" max="1" width="5.5703125" customWidth="1"/>
    <col min="2" max="2" width="6.28515625" customWidth="1"/>
    <col min="3" max="3" width="26.7109375" customWidth="1"/>
    <col min="4" max="5" width="13.28515625" customWidth="1"/>
    <col min="7" max="7" width="3.42578125" customWidth="1"/>
    <col min="8" max="8" width="2.5703125" style="50" customWidth="1"/>
    <col min="9" max="9" width="3.42578125" customWidth="1"/>
    <col min="10" max="10" width="10.7109375" customWidth="1"/>
    <col min="11" max="11" width="13.7109375" customWidth="1"/>
    <col min="12" max="12" width="11.42578125" customWidth="1"/>
    <col min="13" max="13" width="11.140625" customWidth="1"/>
    <col min="15" max="15" width="2.42578125" style="77" customWidth="1"/>
    <col min="17" max="19" width="12.140625" customWidth="1"/>
  </cols>
  <sheetData>
    <row r="1" spans="1:23" x14ac:dyDescent="0.25">
      <c r="A1" s="27"/>
      <c r="B1" s="9" t="s">
        <v>32</v>
      </c>
      <c r="C1" s="9" t="s">
        <v>33</v>
      </c>
      <c r="D1" s="9"/>
      <c r="E1" s="9"/>
      <c r="F1" s="9"/>
      <c r="G1" s="9"/>
      <c r="H1" s="9"/>
      <c r="I1" s="9"/>
      <c r="J1" s="46" t="s">
        <v>34</v>
      </c>
      <c r="K1" s="9"/>
      <c r="L1" s="9"/>
      <c r="M1" s="9"/>
      <c r="N1" s="9"/>
      <c r="O1" s="76"/>
      <c r="P1" s="9"/>
      <c r="Q1" s="9"/>
      <c r="R1" s="9"/>
      <c r="S1" s="9"/>
      <c r="T1" s="9"/>
      <c r="U1" s="9"/>
    </row>
    <row r="2" spans="1:23" ht="60.6" customHeight="1" x14ac:dyDescent="0.25">
      <c r="A2" s="34" t="s">
        <v>54</v>
      </c>
      <c r="B2" s="35" t="s">
        <v>36</v>
      </c>
      <c r="C2" s="35"/>
      <c r="D2" s="35"/>
      <c r="E2" s="35"/>
      <c r="F2" s="35"/>
      <c r="Q2" s="14" t="s">
        <v>43</v>
      </c>
      <c r="R2" s="23" t="s">
        <v>44</v>
      </c>
    </row>
    <row r="3" spans="1:23" ht="15.75" x14ac:dyDescent="0.25">
      <c r="Q3" s="64">
        <f>+AVERAGE(N6:N42)</f>
        <v>55</v>
      </c>
      <c r="R3" s="65">
        <v>100</v>
      </c>
      <c r="S3" s="66">
        <f>Q3/R3</f>
        <v>0.55000000000000004</v>
      </c>
    </row>
    <row r="4" spans="1:23" ht="15.75" x14ac:dyDescent="0.25">
      <c r="A4" s="29" t="s">
        <v>108</v>
      </c>
      <c r="B4" s="25" t="s">
        <v>109</v>
      </c>
      <c r="C4" s="25"/>
      <c r="D4" s="25"/>
      <c r="E4" s="25"/>
      <c r="F4" s="25"/>
      <c r="J4" s="25"/>
      <c r="K4" s="25"/>
      <c r="L4" s="25"/>
      <c r="M4" s="25"/>
      <c r="N4" s="25"/>
      <c r="Q4" s="24" t="s">
        <v>45</v>
      </c>
      <c r="R4" s="72"/>
      <c r="S4" s="73"/>
    </row>
    <row r="5" spans="1:23" x14ac:dyDescent="0.25">
      <c r="A5" s="30" t="s">
        <v>110</v>
      </c>
      <c r="B5" s="31" t="s">
        <v>111</v>
      </c>
      <c r="C5" s="31"/>
      <c r="D5" s="31"/>
      <c r="E5" s="31"/>
      <c r="F5" s="31"/>
      <c r="Q5" s="24" t="s">
        <v>47</v>
      </c>
      <c r="R5" s="238"/>
      <c r="S5" s="238"/>
    </row>
    <row r="6" spans="1:23" ht="62.25" x14ac:dyDescent="0.25">
      <c r="C6" s="48" t="s">
        <v>104</v>
      </c>
      <c r="D6" s="281" t="s">
        <v>112</v>
      </c>
      <c r="E6" s="281" t="s">
        <v>113</v>
      </c>
      <c r="J6" s="51" t="s">
        <v>114</v>
      </c>
      <c r="K6" s="51" t="s">
        <v>115</v>
      </c>
      <c r="L6" s="52" t="s">
        <v>4</v>
      </c>
      <c r="M6" s="3" t="s">
        <v>42</v>
      </c>
    </row>
    <row r="7" spans="1:23" x14ac:dyDescent="0.25">
      <c r="C7" s="2" t="s">
        <v>106</v>
      </c>
      <c r="D7" s="280">
        <v>150</v>
      </c>
      <c r="E7" s="280">
        <v>150</v>
      </c>
      <c r="J7">
        <f>+IF(C7="Biodiverzní",1,IF(C7="Intenzivní",0.75,0.5))</f>
        <v>1</v>
      </c>
      <c r="K7" s="49">
        <f>+E7/D7</f>
        <v>1</v>
      </c>
      <c r="L7">
        <v>100</v>
      </c>
      <c r="M7" s="54">
        <f>+L7*K7*J7</f>
        <v>100</v>
      </c>
      <c r="N7">
        <f>+IF(M7=0,"-",M7)</f>
        <v>100</v>
      </c>
      <c r="W7" s="53" t="s">
        <v>116</v>
      </c>
    </row>
    <row r="8" spans="1:23" x14ac:dyDescent="0.25">
      <c r="W8" s="13" t="s">
        <v>117</v>
      </c>
    </row>
    <row r="9" spans="1:23" x14ac:dyDescent="0.25">
      <c r="W9" s="13" t="s">
        <v>118</v>
      </c>
    </row>
    <row r="11" spans="1:23" x14ac:dyDescent="0.25">
      <c r="A11" s="30" t="s">
        <v>119</v>
      </c>
      <c r="B11" s="31" t="s">
        <v>120</v>
      </c>
      <c r="C11" s="31"/>
      <c r="D11" s="31"/>
      <c r="E11" s="31"/>
      <c r="F11" s="31"/>
    </row>
    <row r="12" spans="1:23" ht="47.25" x14ac:dyDescent="0.25">
      <c r="C12" s="48" t="s">
        <v>104</v>
      </c>
      <c r="D12" s="281" t="s">
        <v>121</v>
      </c>
      <c r="E12" s="281" t="s">
        <v>122</v>
      </c>
      <c r="J12" s="51" t="s">
        <v>123</v>
      </c>
      <c r="K12" s="51" t="s">
        <v>124</v>
      </c>
      <c r="L12" s="52" t="s">
        <v>4</v>
      </c>
      <c r="M12" s="3" t="s">
        <v>42</v>
      </c>
      <c r="W12" s="13" t="s">
        <v>125</v>
      </c>
    </row>
    <row r="13" spans="1:23" x14ac:dyDescent="0.25">
      <c r="C13" s="2" t="s">
        <v>105</v>
      </c>
      <c r="D13" s="280">
        <v>150</v>
      </c>
      <c r="E13" s="280">
        <v>0</v>
      </c>
      <c r="J13">
        <f>+IF(C13="Biodiverzní",1,IF(C13="Intenzivní",0.75,0.5))</f>
        <v>0.5</v>
      </c>
      <c r="K13" s="49">
        <f>+E13/D13</f>
        <v>0</v>
      </c>
      <c r="L13">
        <v>100</v>
      </c>
      <c r="M13" s="54">
        <f>+L13*K13*J13</f>
        <v>0</v>
      </c>
      <c r="N13" t="str">
        <f>+IF(M13=0,"-",M13)</f>
        <v>-</v>
      </c>
    </row>
    <row r="15" spans="1:23" x14ac:dyDescent="0.25">
      <c r="A15" s="29" t="s">
        <v>126</v>
      </c>
      <c r="B15" s="25" t="s">
        <v>127</v>
      </c>
      <c r="C15" s="25"/>
      <c r="D15" s="25"/>
      <c r="E15" s="25"/>
      <c r="F15" s="25"/>
      <c r="J15" s="25"/>
      <c r="K15" s="25"/>
      <c r="L15" s="25"/>
      <c r="M15" s="25"/>
      <c r="N15" s="25"/>
    </row>
    <row r="16" spans="1:23" x14ac:dyDescent="0.25">
      <c r="A16" s="30" t="s">
        <v>128</v>
      </c>
      <c r="B16" s="31" t="s">
        <v>129</v>
      </c>
      <c r="C16" s="31"/>
      <c r="D16" s="31"/>
      <c r="E16" s="31"/>
      <c r="F16" s="31"/>
    </row>
    <row r="17" spans="1:14" ht="62.25" x14ac:dyDescent="0.25">
      <c r="C17" s="48" t="s">
        <v>104</v>
      </c>
      <c r="D17" s="281" t="s">
        <v>112</v>
      </c>
      <c r="E17" s="281" t="s">
        <v>113</v>
      </c>
      <c r="J17" s="51" t="s">
        <v>123</v>
      </c>
      <c r="K17" s="51" t="s">
        <v>124</v>
      </c>
      <c r="L17" s="52" t="s">
        <v>4</v>
      </c>
      <c r="M17" s="3" t="s">
        <v>42</v>
      </c>
    </row>
    <row r="18" spans="1:14" x14ac:dyDescent="0.25">
      <c r="C18" s="2" t="s">
        <v>105</v>
      </c>
      <c r="D18" s="280">
        <v>150</v>
      </c>
      <c r="E18" s="280">
        <v>0</v>
      </c>
      <c r="J18">
        <f>+IF(C18="Biodiverzní",1,IF(C18="Intenzivní",0.75,0.5))</f>
        <v>0.5</v>
      </c>
      <c r="K18" s="49">
        <f>+E18/D18</f>
        <v>0</v>
      </c>
      <c r="L18">
        <v>100</v>
      </c>
      <c r="M18" s="54">
        <f>+L18*K18*J18</f>
        <v>0</v>
      </c>
      <c r="N18" t="str">
        <f>+IF(M18=0,"-",M18)</f>
        <v>-</v>
      </c>
    </row>
    <row r="21" spans="1:14" x14ac:dyDescent="0.25">
      <c r="A21" s="30" t="s">
        <v>130</v>
      </c>
      <c r="B21" s="31" t="s">
        <v>131</v>
      </c>
      <c r="C21" s="31"/>
      <c r="D21" s="31"/>
      <c r="E21" s="31"/>
      <c r="F21" s="31"/>
    </row>
    <row r="22" spans="1:14" ht="62.25" x14ac:dyDescent="0.25">
      <c r="C22" s="48" t="s">
        <v>104</v>
      </c>
      <c r="D22" s="281" t="s">
        <v>112</v>
      </c>
      <c r="E22" s="281" t="s">
        <v>113</v>
      </c>
      <c r="J22" s="51" t="s">
        <v>123</v>
      </c>
      <c r="K22" s="51" t="s">
        <v>124</v>
      </c>
      <c r="L22" s="52" t="s">
        <v>4</v>
      </c>
      <c r="M22" s="3" t="s">
        <v>42</v>
      </c>
    </row>
    <row r="23" spans="1:14" x14ac:dyDescent="0.25">
      <c r="C23" s="2" t="s">
        <v>105</v>
      </c>
      <c r="D23" s="280">
        <v>150</v>
      </c>
      <c r="E23" s="280">
        <v>0</v>
      </c>
      <c r="J23">
        <f>+IF(C23="Biodiverzní",1,IF(C23="Intenzivní",0.75,0.5))</f>
        <v>0.5</v>
      </c>
      <c r="K23" s="49">
        <f>+E23/D23</f>
        <v>0</v>
      </c>
      <c r="L23">
        <v>100</v>
      </c>
      <c r="M23" s="54">
        <f>+L23*K23*J23</f>
        <v>0</v>
      </c>
      <c r="N23" t="str">
        <f>+IF(M23=0,"-",M23)</f>
        <v>-</v>
      </c>
    </row>
    <row r="26" spans="1:14" x14ac:dyDescent="0.25">
      <c r="A26" s="30" t="s">
        <v>132</v>
      </c>
      <c r="B26" s="31" t="s">
        <v>133</v>
      </c>
      <c r="C26" s="31"/>
      <c r="D26" s="31"/>
      <c r="E26" s="31"/>
      <c r="F26" s="31"/>
    </row>
    <row r="27" spans="1:14" ht="62.25" x14ac:dyDescent="0.25">
      <c r="C27" s="48" t="s">
        <v>104</v>
      </c>
      <c r="D27" s="281" t="s">
        <v>112</v>
      </c>
      <c r="E27" s="281" t="s">
        <v>113</v>
      </c>
      <c r="J27" s="51" t="s">
        <v>123</v>
      </c>
      <c r="K27" s="51" t="s">
        <v>124</v>
      </c>
      <c r="L27" s="52" t="s">
        <v>4</v>
      </c>
      <c r="M27" s="3" t="s">
        <v>42</v>
      </c>
    </row>
    <row r="28" spans="1:14" x14ac:dyDescent="0.25">
      <c r="C28" s="2" t="s">
        <v>105</v>
      </c>
      <c r="D28" s="280">
        <v>150</v>
      </c>
      <c r="E28" s="280">
        <v>0</v>
      </c>
      <c r="J28">
        <f>+IF(C28="Biodiverzní",1,IF(C28="Intenzivní",0.75,0.5))</f>
        <v>0.5</v>
      </c>
      <c r="K28" s="49">
        <f>+E28/D28</f>
        <v>0</v>
      </c>
      <c r="L28">
        <v>100</v>
      </c>
      <c r="M28" s="54">
        <f>+L28*K28*J28</f>
        <v>0</v>
      </c>
      <c r="N28" t="str">
        <f>+IF(M28=0,"-",M28)</f>
        <v>-</v>
      </c>
    </row>
    <row r="31" spans="1:14" x14ac:dyDescent="0.25">
      <c r="A31" s="29" t="s">
        <v>134</v>
      </c>
      <c r="B31" s="25" t="s">
        <v>135</v>
      </c>
      <c r="C31" s="25"/>
      <c r="D31" s="25"/>
      <c r="E31" s="25"/>
      <c r="F31" s="25"/>
      <c r="J31" s="25"/>
      <c r="K31" s="25"/>
      <c r="L31" s="25"/>
      <c r="M31" s="25"/>
      <c r="N31" s="25"/>
    </row>
    <row r="32" spans="1:14" ht="107.25" x14ac:dyDescent="0.25">
      <c r="C32" s="48" t="s">
        <v>136</v>
      </c>
      <c r="D32" s="281" t="s">
        <v>137</v>
      </c>
      <c r="E32" s="281" t="s">
        <v>138</v>
      </c>
      <c r="J32" s="51" t="s">
        <v>101</v>
      </c>
      <c r="K32" s="51" t="s">
        <v>139</v>
      </c>
      <c r="L32" s="52" t="s">
        <v>4</v>
      </c>
      <c r="M32" s="3" t="s">
        <v>42</v>
      </c>
    </row>
    <row r="33" spans="1:14" x14ac:dyDescent="0.25">
      <c r="B33" t="s">
        <v>140</v>
      </c>
      <c r="C33" s="2" t="s">
        <v>141</v>
      </c>
      <c r="D33" s="280">
        <v>150</v>
      </c>
      <c r="E33" s="280">
        <v>0</v>
      </c>
      <c r="J33">
        <f>+IF(C33="Smart",1,IF(C33="Manuální",0.75,IF(C33="pasivní",0.5,0)))</f>
        <v>0.5</v>
      </c>
      <c r="K33" s="49">
        <f>+E33/D33</f>
        <v>0</v>
      </c>
      <c r="L33">
        <v>100</v>
      </c>
      <c r="M33" s="54">
        <f>+L33*K33*J33</f>
        <v>0</v>
      </c>
      <c r="N33" t="str">
        <f>+IF(M33=0,"-",M33)</f>
        <v>-</v>
      </c>
    </row>
    <row r="36" spans="1:14" x14ac:dyDescent="0.25">
      <c r="A36" s="29" t="s">
        <v>142</v>
      </c>
      <c r="B36" s="25" t="s">
        <v>143</v>
      </c>
      <c r="C36" s="25"/>
      <c r="D36" s="25"/>
      <c r="E36" s="25"/>
      <c r="F36" s="25"/>
      <c r="J36" s="25"/>
      <c r="K36" s="25"/>
      <c r="L36" s="25"/>
      <c r="M36" s="25"/>
      <c r="N36" s="25"/>
    </row>
    <row r="37" spans="1:14" x14ac:dyDescent="0.25">
      <c r="C37" s="48" t="s">
        <v>136</v>
      </c>
      <c r="D37" s="281" t="s">
        <v>144</v>
      </c>
      <c r="J37" t="s">
        <v>145</v>
      </c>
      <c r="L37" s="52" t="s">
        <v>4</v>
      </c>
      <c r="M37" s="3" t="s">
        <v>42</v>
      </c>
    </row>
    <row r="38" spans="1:14" x14ac:dyDescent="0.25">
      <c r="B38" t="s">
        <v>146</v>
      </c>
      <c r="C38" s="2"/>
      <c r="D38" s="280">
        <v>10</v>
      </c>
      <c r="J38">
        <v>1</v>
      </c>
      <c r="L38">
        <v>100</v>
      </c>
      <c r="M38" s="54">
        <f>+J38*D38</f>
        <v>10</v>
      </c>
      <c r="N38">
        <f>+IF(M38=0,"-",M38)</f>
        <v>10</v>
      </c>
    </row>
    <row r="40" spans="1:14" x14ac:dyDescent="0.25">
      <c r="B40" t="s">
        <v>147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zoomScaleNormal="100" workbookViewId="0">
      <selection activeCell="F20" sqref="F20"/>
    </sheetView>
  </sheetViews>
  <sheetFormatPr defaultRowHeight="15" x14ac:dyDescent="0.25"/>
  <cols>
    <col min="1" max="1" width="5.5703125" customWidth="1"/>
    <col min="2" max="2" width="61.7109375" customWidth="1"/>
    <col min="3" max="3" width="16.5703125" customWidth="1"/>
    <col min="4" max="11" width="11.42578125" customWidth="1"/>
  </cols>
  <sheetData>
    <row r="1" spans="1:12" x14ac:dyDescent="0.25">
      <c r="A1" s="479" t="s">
        <v>155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</row>
    <row r="2" spans="1:12" x14ac:dyDescent="0.25">
      <c r="A2" s="223"/>
      <c r="B2" s="278" t="s">
        <v>156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1:12" ht="14.45" customHeight="1" x14ac:dyDescent="0.25">
      <c r="A3" s="254"/>
      <c r="B3" s="480" t="s">
        <v>394</v>
      </c>
      <c r="C3" s="480"/>
      <c r="D3" s="477" t="s">
        <v>157</v>
      </c>
      <c r="E3" s="477"/>
      <c r="F3" s="477"/>
      <c r="G3" s="477"/>
      <c r="H3" s="477"/>
      <c r="I3" s="477"/>
      <c r="J3" s="477"/>
      <c r="K3" s="477"/>
      <c r="L3" s="78"/>
    </row>
    <row r="4" spans="1:12" ht="72.75" customHeight="1" x14ac:dyDescent="0.25">
      <c r="A4" s="254"/>
      <c r="B4" s="480"/>
      <c r="C4" s="480"/>
      <c r="D4" s="255" t="s">
        <v>158</v>
      </c>
      <c r="E4" s="256" t="s">
        <v>159</v>
      </c>
      <c r="F4" s="257" t="s">
        <v>160</v>
      </c>
      <c r="G4" s="257" t="s">
        <v>161</v>
      </c>
      <c r="H4" s="256" t="s">
        <v>162</v>
      </c>
      <c r="I4" s="257" t="s">
        <v>163</v>
      </c>
      <c r="J4" s="258" t="s">
        <v>164</v>
      </c>
      <c r="K4" s="259" t="s">
        <v>165</v>
      </c>
      <c r="L4" s="78"/>
    </row>
    <row r="5" spans="1:12" x14ac:dyDescent="0.25">
      <c r="A5" s="78"/>
      <c r="B5" s="260" t="s">
        <v>379</v>
      </c>
      <c r="C5" s="78"/>
      <c r="D5" s="261" t="s">
        <v>167</v>
      </c>
      <c r="E5" s="262" t="s">
        <v>168</v>
      </c>
      <c r="F5" s="263" t="s">
        <v>169</v>
      </c>
      <c r="G5" s="263" t="s">
        <v>170</v>
      </c>
      <c r="H5" s="262" t="s">
        <v>167</v>
      </c>
      <c r="I5" s="263" t="s">
        <v>171</v>
      </c>
      <c r="J5" s="264" t="s">
        <v>172</v>
      </c>
      <c r="K5" s="265" t="s">
        <v>173</v>
      </c>
      <c r="L5" s="78"/>
    </row>
    <row r="6" spans="1:12" x14ac:dyDescent="0.25">
      <c r="A6" s="78"/>
      <c r="B6" s="246"/>
      <c r="C6" s="78"/>
      <c r="D6" s="247"/>
      <c r="E6" s="248"/>
      <c r="F6" s="249"/>
      <c r="G6" s="249"/>
      <c r="H6" s="248"/>
      <c r="I6" s="249"/>
      <c r="J6" s="250"/>
      <c r="K6" s="251"/>
      <c r="L6" s="78"/>
    </row>
    <row r="7" spans="1:12" x14ac:dyDescent="0.25">
      <c r="A7" s="78"/>
      <c r="B7" s="260"/>
      <c r="C7" s="78"/>
      <c r="D7" s="266"/>
      <c r="E7" s="267"/>
      <c r="F7" s="268"/>
      <c r="G7" s="268"/>
      <c r="H7" s="267"/>
      <c r="I7" s="268"/>
      <c r="J7" s="269"/>
      <c r="K7" s="270"/>
      <c r="L7" s="78"/>
    </row>
    <row r="8" spans="1:12" hidden="1" x14ac:dyDescent="0.25">
      <c r="A8" s="78"/>
      <c r="B8" s="78" t="s">
        <v>174</v>
      </c>
      <c r="C8" s="78"/>
      <c r="D8" s="226">
        <f>(D6-_pomocné!G$63)*(_pomocné!$F$64/(_pomocné!G$64-_pomocné!G$63))</f>
        <v>-1.7607890251337664E-2</v>
      </c>
      <c r="E8" s="226">
        <f>(E6-_pomocné!H$63)*(_pomocné!$F$64/(_pomocné!H$64-_pomocné!H$63))</f>
        <v>-1.2345439254485752E-2</v>
      </c>
      <c r="F8" s="226">
        <f>(F6-_pomocné!I$63)*(_pomocné!$F$64/(_pomocné!I$64-_pomocné!I$63))</f>
        <v>-1.3247137219758393E-2</v>
      </c>
      <c r="G8" s="226">
        <f>(G6-_pomocné!J$63)*(_pomocné!$F$64/(_pomocné!J$64-_pomocné!J$63))</f>
        <v>-1.7915922700385035E-2</v>
      </c>
      <c r="H8" s="226">
        <f>(H6-_pomocné!K$63)*(_pomocné!$F$64/(_pomocné!K$64-_pomocné!K$63))</f>
        <v>-1.7428641779680152E-2</v>
      </c>
      <c r="I8" s="226">
        <f>(I6-_pomocné!L$63)*(_pomocné!$F$64/(_pomocné!L$64-_pomocné!L$63))</f>
        <v>-1.6795462805724711E-3</v>
      </c>
      <c r="J8" s="226">
        <f>(J6-_pomocné!M$63)*(_pomocné!$F$64/(_pomocné!M$64-_pomocné!M$63))</f>
        <v>-7.2291459758643548E-3</v>
      </c>
      <c r="K8" s="226">
        <f>(K6-_pomocné!N$63)*(_pomocné!$F$64/(_pomocné!N$64-_pomocné!N$63))</f>
        <v>0</v>
      </c>
      <c r="L8" s="78"/>
    </row>
    <row r="9" spans="1:12" hidden="1" x14ac:dyDescent="0.25">
      <c r="A9" s="78"/>
      <c r="B9" s="78" t="s">
        <v>175</v>
      </c>
      <c r="C9" s="78"/>
      <c r="D9" s="227">
        <f>D8*_pomocné!G62</f>
        <v>-2.6411835377006493E-3</v>
      </c>
      <c r="E9" s="227">
        <f>E8*_pomocné!H62</f>
        <v>-2.4690878508971505E-3</v>
      </c>
      <c r="F9" s="227">
        <f>F8*_pomocné!I62</f>
        <v>-1.3247137219758393E-3</v>
      </c>
      <c r="G9" s="227">
        <f>G8*_pomocné!J62</f>
        <v>-1.7915922700385035E-3</v>
      </c>
      <c r="H9" s="227">
        <f>H8*_pomocné!K62</f>
        <v>-3.4857283559360307E-3</v>
      </c>
      <c r="I9" s="227">
        <f>I8*_pomocné!L62</f>
        <v>-8.3977314028623566E-5</v>
      </c>
      <c r="J9" s="227">
        <f>J8*_pomocné!M62</f>
        <v>-7.2291459758643548E-4</v>
      </c>
      <c r="K9" s="227">
        <f>K8*_pomocné!N62</f>
        <v>0</v>
      </c>
      <c r="L9" s="78"/>
    </row>
    <row r="10" spans="1:12" x14ac:dyDescent="0.25">
      <c r="A10" s="223"/>
      <c r="B10" s="278" t="s">
        <v>381</v>
      </c>
      <c r="C10" s="278"/>
      <c r="D10" s="278"/>
      <c r="E10" s="278"/>
      <c r="F10" s="278"/>
      <c r="G10" s="278"/>
      <c r="H10" s="278"/>
      <c r="I10" s="278"/>
      <c r="J10" s="278"/>
      <c r="K10" s="278"/>
      <c r="L10" s="278"/>
    </row>
    <row r="11" spans="1:12" ht="51.75" x14ac:dyDescent="0.25">
      <c r="A11" s="78"/>
      <c r="B11" s="478" t="s">
        <v>166</v>
      </c>
      <c r="C11" s="271" t="s">
        <v>380</v>
      </c>
      <c r="D11" s="78"/>
      <c r="E11" s="78"/>
      <c r="F11" s="78"/>
      <c r="G11" s="78"/>
      <c r="H11" s="78"/>
      <c r="I11" s="78"/>
      <c r="J11" s="78"/>
      <c r="K11" s="78"/>
      <c r="L11" s="78"/>
    </row>
    <row r="12" spans="1:12" x14ac:dyDescent="0.25">
      <c r="A12" s="78"/>
      <c r="B12" s="478"/>
      <c r="C12" s="272" t="s">
        <v>176</v>
      </c>
      <c r="D12" s="78"/>
      <c r="E12" s="78"/>
      <c r="F12" s="78"/>
      <c r="G12" s="78"/>
      <c r="H12" s="78"/>
      <c r="I12" s="78"/>
      <c r="J12" s="78"/>
      <c r="K12" s="78"/>
      <c r="L12" s="78"/>
    </row>
    <row r="13" spans="1:12" x14ac:dyDescent="0.25">
      <c r="A13" s="78"/>
      <c r="B13" s="308" t="str">
        <f>IF(SUM(D6:K6)=0,"Vložte data z EPD do řádku 6!",B6)</f>
        <v>Vložte data z EPD do řádku 6!</v>
      </c>
      <c r="C13" s="307">
        <f>SUM(D9:K9)</f>
        <v>-1.2519197648163231E-2</v>
      </c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25">
      <c r="A14" s="78"/>
      <c r="B14" s="273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12" x14ac:dyDescent="0.25">
      <c r="A15" s="479" t="s">
        <v>177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79"/>
    </row>
    <row r="16" spans="1:12" x14ac:dyDescent="0.25">
      <c r="A16" s="273"/>
      <c r="B16" s="31" t="s">
        <v>382</v>
      </c>
      <c r="C16" s="171" t="s">
        <v>176</v>
      </c>
      <c r="D16" s="78"/>
      <c r="E16" s="78"/>
      <c r="F16" s="78"/>
      <c r="G16" s="78"/>
      <c r="H16" s="78"/>
      <c r="I16" s="78"/>
      <c r="J16" s="78"/>
      <c r="K16" s="78"/>
      <c r="L16" s="78"/>
    </row>
    <row r="17" spans="1:12" x14ac:dyDescent="0.25">
      <c r="A17" s="78"/>
      <c r="B17" s="78" t="s">
        <v>80</v>
      </c>
      <c r="C17" s="274">
        <v>3.4221203917079266</v>
      </c>
      <c r="D17" s="78"/>
      <c r="E17" s="78"/>
      <c r="F17" s="78"/>
      <c r="G17" s="78"/>
      <c r="H17" s="78"/>
      <c r="I17" s="78"/>
      <c r="J17" s="78"/>
      <c r="K17" s="78"/>
      <c r="L17" s="78"/>
    </row>
    <row r="18" spans="1:12" x14ac:dyDescent="0.25">
      <c r="A18" s="78"/>
      <c r="B18" s="78" t="s">
        <v>179</v>
      </c>
      <c r="C18" s="274">
        <v>5.914547219688731</v>
      </c>
      <c r="D18" s="78"/>
      <c r="E18" s="78"/>
      <c r="F18" s="78"/>
      <c r="G18" s="78"/>
      <c r="H18" s="78"/>
      <c r="I18" s="78"/>
      <c r="J18" s="78"/>
      <c r="K18" s="78"/>
      <c r="L18" s="78"/>
    </row>
    <row r="19" spans="1:12" x14ac:dyDescent="0.25">
      <c r="A19" s="78"/>
      <c r="B19" s="78" t="s">
        <v>180</v>
      </c>
      <c r="C19" s="274">
        <v>1.7465126879201704</v>
      </c>
      <c r="D19" s="78"/>
      <c r="E19" s="78"/>
      <c r="F19" s="78"/>
      <c r="G19" s="78"/>
      <c r="H19" s="78"/>
      <c r="I19" s="78"/>
      <c r="J19" s="78"/>
      <c r="K19" s="78"/>
      <c r="L19" s="78"/>
    </row>
    <row r="20" spans="1:12" x14ac:dyDescent="0.25">
      <c r="A20" s="78"/>
      <c r="B20" s="78" t="s">
        <v>75</v>
      </c>
      <c r="C20" s="274">
        <v>0.4780157904383725</v>
      </c>
      <c r="D20" s="78"/>
      <c r="E20" s="78"/>
      <c r="F20" s="78"/>
      <c r="G20" s="78"/>
      <c r="H20" s="78"/>
      <c r="I20" s="78"/>
      <c r="J20" s="78"/>
      <c r="K20" s="78"/>
      <c r="L20" s="78"/>
    </row>
    <row r="21" spans="1:12" x14ac:dyDescent="0.25">
      <c r="A21" s="78"/>
      <c r="B21" s="78" t="s">
        <v>181</v>
      </c>
      <c r="C21" s="274">
        <v>6.7320258426917965</v>
      </c>
      <c r="D21" s="78"/>
      <c r="E21" s="78"/>
      <c r="F21" s="78"/>
      <c r="G21" s="78"/>
      <c r="H21" s="78"/>
      <c r="I21" s="78"/>
      <c r="J21" s="78"/>
      <c r="K21" s="78"/>
      <c r="L21" s="78"/>
    </row>
    <row r="22" spans="1:12" x14ac:dyDescent="0.25">
      <c r="A22" s="78"/>
      <c r="B22" s="78" t="s">
        <v>182</v>
      </c>
      <c r="C22" s="274">
        <v>42.052696371236046</v>
      </c>
      <c r="D22" s="78"/>
      <c r="E22" s="78"/>
      <c r="F22" s="78"/>
      <c r="G22" s="78"/>
      <c r="H22" s="78"/>
      <c r="I22" s="78"/>
      <c r="J22" s="78"/>
      <c r="K22" s="78"/>
      <c r="L22" s="78"/>
    </row>
    <row r="23" spans="1:12" x14ac:dyDescent="0.25">
      <c r="A23" s="78"/>
      <c r="B23" s="78" t="s">
        <v>183</v>
      </c>
      <c r="C23" s="274">
        <v>16.461098759193018</v>
      </c>
      <c r="D23" s="78"/>
      <c r="E23" s="78"/>
      <c r="F23" s="78"/>
      <c r="G23" s="78"/>
      <c r="H23" s="78"/>
      <c r="I23" s="78"/>
      <c r="J23" s="78"/>
      <c r="K23" s="78"/>
      <c r="L23" s="78"/>
    </row>
    <row r="24" spans="1:12" x14ac:dyDescent="0.25">
      <c r="A24" s="78"/>
      <c r="B24" s="78" t="s">
        <v>184</v>
      </c>
      <c r="C24" s="274">
        <v>9.8547869447950553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12" x14ac:dyDescent="0.25">
      <c r="A25" s="78"/>
      <c r="B25" s="78" t="s">
        <v>96</v>
      </c>
      <c r="C25" s="274">
        <v>20.400240703022778</v>
      </c>
      <c r="D25" s="78"/>
      <c r="E25" s="78"/>
      <c r="F25" s="78"/>
      <c r="G25" s="78"/>
      <c r="H25" s="78"/>
      <c r="I25" s="78"/>
      <c r="J25" s="78"/>
      <c r="K25" s="78"/>
      <c r="L25" s="78"/>
    </row>
    <row r="26" spans="1:12" x14ac:dyDescent="0.25">
      <c r="A26" s="78"/>
      <c r="B26" s="78" t="s">
        <v>185</v>
      </c>
      <c r="C26" s="274">
        <v>41.444931774810193</v>
      </c>
      <c r="D26" s="78"/>
      <c r="E26" s="78"/>
      <c r="F26" s="78"/>
      <c r="G26" s="78"/>
      <c r="H26" s="78"/>
      <c r="I26" s="78"/>
      <c r="J26" s="78"/>
      <c r="K26" s="78"/>
      <c r="L26" s="78"/>
    </row>
    <row r="27" spans="1:12" x14ac:dyDescent="0.25">
      <c r="A27" s="78"/>
      <c r="B27" s="78" t="s">
        <v>73</v>
      </c>
      <c r="C27" s="274">
        <v>44.754153296483466</v>
      </c>
      <c r="D27" s="78"/>
      <c r="E27" s="78"/>
      <c r="F27" s="78"/>
      <c r="G27" s="78"/>
      <c r="H27" s="78"/>
      <c r="I27" s="78"/>
      <c r="J27" s="78"/>
      <c r="K27" s="78"/>
      <c r="L27" s="78"/>
    </row>
    <row r="28" spans="1:12" x14ac:dyDescent="0.25">
      <c r="A28" s="78"/>
      <c r="B28" s="78" t="s">
        <v>186</v>
      </c>
      <c r="C28" s="274">
        <v>38.846163849524935</v>
      </c>
      <c r="D28" s="78"/>
      <c r="E28" s="78"/>
      <c r="F28" s="78"/>
      <c r="G28" s="78"/>
      <c r="H28" s="78"/>
      <c r="I28" s="78"/>
      <c r="J28" s="78"/>
      <c r="K28" s="78"/>
      <c r="L28" s="78"/>
    </row>
    <row r="29" spans="1:12" x14ac:dyDescent="0.25">
      <c r="A29" s="78"/>
      <c r="B29" s="78" t="s">
        <v>187</v>
      </c>
      <c r="C29" s="274">
        <v>49.685115394445383</v>
      </c>
      <c r="D29" s="78"/>
      <c r="E29" s="78"/>
      <c r="F29" s="78"/>
      <c r="G29" s="78"/>
      <c r="H29" s="78"/>
      <c r="I29" s="78"/>
      <c r="J29" s="78"/>
      <c r="K29" s="78"/>
      <c r="L29" s="78"/>
    </row>
    <row r="30" spans="1:12" x14ac:dyDescent="0.25">
      <c r="A30" s="78"/>
      <c r="B30" s="78" t="s">
        <v>188</v>
      </c>
      <c r="C30" s="274">
        <v>47.661903039418704</v>
      </c>
      <c r="D30" s="78"/>
      <c r="E30" s="78"/>
      <c r="F30" s="78"/>
      <c r="G30" s="78"/>
      <c r="H30" s="78"/>
      <c r="I30" s="78"/>
      <c r="J30" s="78"/>
      <c r="K30" s="78"/>
      <c r="L30" s="78"/>
    </row>
    <row r="31" spans="1:12" x14ac:dyDescent="0.25">
      <c r="A31" s="78"/>
      <c r="B31" s="78" t="s">
        <v>87</v>
      </c>
      <c r="C31" s="274">
        <v>21.796939024225644</v>
      </c>
      <c r="D31" s="78"/>
      <c r="E31" s="78"/>
      <c r="F31" s="78"/>
      <c r="G31" s="78"/>
      <c r="H31" s="78"/>
      <c r="I31" s="78"/>
      <c r="J31" s="78"/>
      <c r="K31" s="78"/>
      <c r="L31" s="78"/>
    </row>
    <row r="32" spans="1:12" x14ac:dyDescent="0.25">
      <c r="A32" s="78"/>
      <c r="B32" s="245"/>
      <c r="C32" s="252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25">
      <c r="A33" s="78"/>
      <c r="B33" s="245"/>
      <c r="C33" s="252"/>
      <c r="D33" s="78"/>
      <c r="E33" s="78"/>
      <c r="F33" s="78"/>
      <c r="G33" s="78"/>
      <c r="H33" s="78"/>
      <c r="I33" s="78"/>
      <c r="J33" s="78"/>
      <c r="K33" s="78"/>
      <c r="L33" s="78"/>
    </row>
    <row r="34" spans="1:12" x14ac:dyDescent="0.25">
      <c r="A34" s="78"/>
      <c r="B34" s="245"/>
      <c r="C34" s="252"/>
      <c r="D34" s="78"/>
      <c r="E34" s="78"/>
      <c r="F34" s="78"/>
      <c r="G34" s="78"/>
      <c r="H34" s="78"/>
      <c r="I34" s="78"/>
      <c r="J34" s="78"/>
      <c r="K34" s="78"/>
      <c r="L34" s="78"/>
    </row>
    <row r="35" spans="1:12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1:12" x14ac:dyDescent="0.25">
      <c r="A36" s="273"/>
      <c r="B36" s="31" t="s">
        <v>383</v>
      </c>
      <c r="C36" s="171" t="s">
        <v>176</v>
      </c>
      <c r="D36" s="78"/>
      <c r="E36" s="78"/>
      <c r="F36" s="78"/>
      <c r="G36" s="78"/>
      <c r="H36" s="78"/>
      <c r="I36" s="78"/>
      <c r="J36" s="78"/>
      <c r="K36" s="78"/>
      <c r="L36" s="78"/>
    </row>
    <row r="37" spans="1:12" x14ac:dyDescent="0.25">
      <c r="A37" s="78"/>
      <c r="B37" s="78" t="s">
        <v>80</v>
      </c>
      <c r="C37" s="274">
        <v>3.4221203917079266</v>
      </c>
      <c r="D37" s="78"/>
      <c r="E37" s="78"/>
      <c r="F37" s="78"/>
      <c r="G37" s="78"/>
      <c r="H37" s="78"/>
      <c r="I37" s="78"/>
      <c r="J37" s="78"/>
      <c r="K37" s="78"/>
      <c r="L37" s="78"/>
    </row>
    <row r="38" spans="1:12" x14ac:dyDescent="0.25">
      <c r="A38" s="78"/>
      <c r="B38" s="78" t="s">
        <v>84</v>
      </c>
      <c r="C38" s="274">
        <v>10.982930970444873</v>
      </c>
      <c r="D38" s="78"/>
      <c r="E38" s="78"/>
      <c r="F38" s="78"/>
      <c r="G38" s="78"/>
      <c r="H38" s="78"/>
      <c r="I38" s="78"/>
      <c r="J38" s="78"/>
      <c r="K38" s="78"/>
    </row>
    <row r="39" spans="1:12" x14ac:dyDescent="0.25">
      <c r="A39" s="78"/>
      <c r="B39" s="78" t="s">
        <v>190</v>
      </c>
      <c r="C39" s="274">
        <v>10.693575331650425</v>
      </c>
      <c r="D39" s="78"/>
      <c r="E39" s="78"/>
      <c r="F39" s="78"/>
      <c r="G39" s="78"/>
      <c r="H39" s="78"/>
      <c r="I39" s="78"/>
      <c r="J39" s="78"/>
      <c r="K39" s="78"/>
    </row>
    <row r="40" spans="1:12" x14ac:dyDescent="0.25">
      <c r="A40" s="78"/>
      <c r="B40" s="78" t="s">
        <v>179</v>
      </c>
      <c r="C40" s="274">
        <v>5.914547219688731</v>
      </c>
      <c r="D40" s="78"/>
      <c r="E40" s="78"/>
      <c r="F40" s="78"/>
      <c r="G40" s="78"/>
      <c r="H40" s="78"/>
      <c r="I40" s="78"/>
      <c r="J40" s="78"/>
      <c r="K40" s="78"/>
    </row>
    <row r="41" spans="1:12" x14ac:dyDescent="0.25">
      <c r="A41" s="78"/>
      <c r="B41" s="78" t="s">
        <v>180</v>
      </c>
      <c r="C41" s="274">
        <v>1.7465126879201704</v>
      </c>
      <c r="D41" s="78"/>
      <c r="E41" s="78"/>
      <c r="F41" s="78"/>
      <c r="G41" s="78"/>
      <c r="H41" s="78"/>
      <c r="I41" s="78"/>
      <c r="J41" s="78"/>
      <c r="K41" s="78"/>
    </row>
    <row r="42" spans="1:12" x14ac:dyDescent="0.25">
      <c r="A42" s="78"/>
      <c r="B42" s="78" t="s">
        <v>75</v>
      </c>
      <c r="C42" s="274">
        <v>0.4780157904383725</v>
      </c>
      <c r="D42" s="78"/>
      <c r="E42" s="78"/>
      <c r="F42" s="78"/>
      <c r="G42" s="78"/>
      <c r="H42" s="78"/>
      <c r="I42" s="78"/>
      <c r="J42" s="78"/>
      <c r="K42" s="78"/>
    </row>
    <row r="43" spans="1:12" x14ac:dyDescent="0.25">
      <c r="A43" s="78"/>
      <c r="B43" s="78" t="s">
        <v>181</v>
      </c>
      <c r="C43" s="274">
        <v>6.7320258426917965</v>
      </c>
      <c r="D43" s="78"/>
      <c r="E43" s="78"/>
      <c r="F43" s="78"/>
      <c r="G43" s="78"/>
      <c r="H43" s="78"/>
      <c r="I43" s="78"/>
      <c r="J43" s="78"/>
      <c r="K43" s="78"/>
    </row>
    <row r="44" spans="1:12" x14ac:dyDescent="0.25">
      <c r="A44" s="78"/>
      <c r="B44" s="78" t="s">
        <v>182</v>
      </c>
      <c r="C44" s="274">
        <v>42.052696371236046</v>
      </c>
      <c r="D44" s="78"/>
      <c r="E44" s="78"/>
      <c r="F44" s="78"/>
      <c r="G44" s="78"/>
      <c r="H44" s="78"/>
      <c r="I44" s="78"/>
      <c r="J44" s="78"/>
      <c r="K44" s="78"/>
    </row>
    <row r="45" spans="1:12" x14ac:dyDescent="0.25">
      <c r="A45" s="78"/>
      <c r="B45" s="78" t="s">
        <v>191</v>
      </c>
      <c r="C45" s="274">
        <v>23.993109632754376</v>
      </c>
      <c r="D45" s="78"/>
      <c r="E45" s="78"/>
      <c r="F45" s="78"/>
      <c r="G45" s="78"/>
      <c r="H45" s="78"/>
      <c r="I45" s="78"/>
      <c r="J45" s="78"/>
      <c r="K45" s="78"/>
    </row>
    <row r="46" spans="1:12" x14ac:dyDescent="0.25">
      <c r="A46" s="78"/>
      <c r="B46" s="78" t="s">
        <v>183</v>
      </c>
      <c r="C46" s="274">
        <v>16.461098759193018</v>
      </c>
      <c r="D46" s="78"/>
      <c r="E46" s="78"/>
      <c r="F46" s="78"/>
      <c r="G46" s="78"/>
      <c r="H46" s="78"/>
      <c r="I46" s="78"/>
      <c r="J46" s="78"/>
      <c r="K46" s="78"/>
    </row>
    <row r="47" spans="1:12" x14ac:dyDescent="0.25">
      <c r="A47" s="78"/>
      <c r="B47" s="78" t="s">
        <v>184</v>
      </c>
      <c r="C47" s="274">
        <v>9.8547869447950553</v>
      </c>
      <c r="D47" s="78"/>
      <c r="E47" s="78"/>
      <c r="F47" s="78"/>
      <c r="G47" s="78"/>
      <c r="H47" s="78"/>
      <c r="I47" s="78"/>
      <c r="J47" s="78"/>
      <c r="K47" s="78"/>
    </row>
    <row r="48" spans="1:12" x14ac:dyDescent="0.25">
      <c r="A48" s="78"/>
      <c r="B48" s="78" t="s">
        <v>96</v>
      </c>
      <c r="C48" s="274">
        <v>20.400240703022778</v>
      </c>
      <c r="D48" s="78"/>
      <c r="E48" s="78"/>
      <c r="F48" s="78"/>
      <c r="G48" s="78"/>
      <c r="H48" s="78"/>
      <c r="I48" s="78"/>
      <c r="J48" s="78"/>
      <c r="K48" s="78"/>
    </row>
    <row r="49" spans="1:11" x14ac:dyDescent="0.25">
      <c r="A49" s="78"/>
      <c r="B49" s="78" t="s">
        <v>73</v>
      </c>
      <c r="C49" s="274">
        <v>44.754153296483466</v>
      </c>
      <c r="D49" s="78"/>
      <c r="E49" s="78"/>
      <c r="F49" s="78"/>
      <c r="G49" s="78"/>
      <c r="H49" s="78"/>
      <c r="I49" s="78"/>
      <c r="J49" s="78"/>
      <c r="K49" s="78"/>
    </row>
    <row r="50" spans="1:11" x14ac:dyDescent="0.25">
      <c r="A50" s="78"/>
      <c r="B50" s="78" t="s">
        <v>186</v>
      </c>
      <c r="C50" s="274">
        <v>38.846163849524935</v>
      </c>
      <c r="D50" s="78"/>
      <c r="E50" s="78"/>
      <c r="F50" s="78"/>
      <c r="G50" s="78"/>
      <c r="H50" s="78"/>
      <c r="I50" s="78"/>
      <c r="J50" s="78"/>
      <c r="K50" s="78"/>
    </row>
    <row r="51" spans="1:11" x14ac:dyDescent="0.25">
      <c r="A51" s="78"/>
      <c r="B51" s="78" t="s">
        <v>187</v>
      </c>
      <c r="C51" s="274">
        <v>49.685115394445383</v>
      </c>
      <c r="D51" s="78"/>
      <c r="E51" s="78"/>
      <c r="F51" s="78"/>
      <c r="G51" s="78"/>
      <c r="H51" s="78"/>
      <c r="I51" s="78"/>
      <c r="J51" s="78"/>
      <c r="K51" s="78"/>
    </row>
    <row r="52" spans="1:11" x14ac:dyDescent="0.25">
      <c r="A52" s="78"/>
      <c r="B52" s="78" t="s">
        <v>188</v>
      </c>
      <c r="C52" s="274">
        <v>47.661903039418704</v>
      </c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78"/>
      <c r="B53" s="78" t="s">
        <v>87</v>
      </c>
      <c r="C53" s="274">
        <v>21.796939024225644</v>
      </c>
      <c r="D53" s="78"/>
      <c r="E53" s="78"/>
      <c r="F53" s="78"/>
      <c r="G53" s="78"/>
      <c r="H53" s="78"/>
      <c r="I53" s="78"/>
      <c r="J53" s="78"/>
      <c r="K53" s="78"/>
    </row>
    <row r="54" spans="1:11" x14ac:dyDescent="0.25">
      <c r="A54" s="78"/>
      <c r="B54" s="78" t="s">
        <v>192</v>
      </c>
      <c r="C54" s="274">
        <v>0.44469677812341118</v>
      </c>
      <c r="D54" s="78"/>
      <c r="E54" s="78"/>
      <c r="F54" s="78"/>
      <c r="G54" s="78"/>
      <c r="H54" s="78"/>
      <c r="I54" s="78"/>
      <c r="J54" s="78"/>
      <c r="K54" s="78"/>
    </row>
    <row r="55" spans="1:11" x14ac:dyDescent="0.25">
      <c r="A55" s="78"/>
      <c r="B55" s="78" t="s">
        <v>193</v>
      </c>
      <c r="C55" s="274">
        <v>11.948480294659937</v>
      </c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78"/>
      <c r="B56" s="78" t="s">
        <v>194</v>
      </c>
      <c r="C56" s="274">
        <v>10.809847400529904</v>
      </c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78"/>
      <c r="B57" s="78" t="s">
        <v>195</v>
      </c>
      <c r="C57" s="274">
        <v>15.979371221372066</v>
      </c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78"/>
      <c r="B58" s="78" t="s">
        <v>196</v>
      </c>
      <c r="C58" s="274">
        <v>14.117249249401162</v>
      </c>
      <c r="D58" s="78"/>
      <c r="E58" s="78"/>
      <c r="F58" s="78"/>
      <c r="G58" s="78"/>
      <c r="H58" s="78"/>
      <c r="I58" s="78"/>
      <c r="J58" s="78"/>
      <c r="K58" s="78"/>
    </row>
    <row r="59" spans="1:11" x14ac:dyDescent="0.25">
      <c r="A59" s="78"/>
      <c r="B59" s="78" t="s">
        <v>197</v>
      </c>
      <c r="C59" s="274">
        <v>11.09027557890234</v>
      </c>
      <c r="D59" s="78"/>
      <c r="E59" s="78"/>
      <c r="F59" s="78"/>
      <c r="G59" s="78"/>
      <c r="H59" s="78"/>
      <c r="I59" s="78"/>
      <c r="J59" s="78"/>
      <c r="K59" s="78"/>
    </row>
    <row r="60" spans="1:11" x14ac:dyDescent="0.25">
      <c r="A60" s="78"/>
      <c r="B60" s="245"/>
      <c r="C60" s="252"/>
      <c r="D60" s="78"/>
      <c r="E60" s="78"/>
      <c r="F60" s="78"/>
      <c r="G60" s="78"/>
      <c r="H60" s="78"/>
      <c r="I60" s="78"/>
      <c r="J60" s="78"/>
      <c r="K60" s="78"/>
    </row>
    <row r="61" spans="1:11" x14ac:dyDescent="0.25">
      <c r="A61" s="78"/>
      <c r="B61" s="245"/>
      <c r="C61" s="252"/>
      <c r="D61" s="78"/>
      <c r="E61" s="78"/>
      <c r="F61" s="78"/>
      <c r="G61" s="78"/>
      <c r="H61" s="78"/>
      <c r="I61" s="78"/>
      <c r="J61" s="78"/>
      <c r="K61" s="78"/>
    </row>
    <row r="62" spans="1:11" x14ac:dyDescent="0.25">
      <c r="A62" s="78"/>
      <c r="B62" s="245"/>
      <c r="C62" s="252"/>
      <c r="D62" s="78"/>
      <c r="E62" s="78"/>
      <c r="F62" s="78"/>
      <c r="G62" s="78"/>
      <c r="H62" s="78"/>
      <c r="I62" s="78"/>
      <c r="J62" s="78"/>
      <c r="K62" s="78"/>
    </row>
    <row r="63" spans="1:11" x14ac:dyDescent="0.25">
      <c r="A63" s="78"/>
      <c r="B63" s="78"/>
      <c r="C63" s="275"/>
      <c r="D63" s="78"/>
      <c r="E63" s="78"/>
      <c r="F63" s="78"/>
      <c r="G63" s="78"/>
      <c r="H63" s="78"/>
      <c r="I63" s="78"/>
      <c r="J63" s="78"/>
      <c r="K63" s="78"/>
    </row>
    <row r="64" spans="1:11" x14ac:dyDescent="0.25">
      <c r="A64" s="273"/>
      <c r="B64" s="31" t="s">
        <v>384</v>
      </c>
      <c r="C64" s="171" t="s">
        <v>176</v>
      </c>
      <c r="D64" s="78"/>
      <c r="E64" s="78"/>
      <c r="F64" s="78"/>
      <c r="G64" s="78"/>
      <c r="H64" s="78"/>
      <c r="I64" s="78"/>
      <c r="J64" s="78"/>
      <c r="K64" s="78"/>
    </row>
    <row r="65" spans="1:11" x14ac:dyDescent="0.25">
      <c r="A65" s="78"/>
      <c r="B65" s="78" t="s">
        <v>80</v>
      </c>
      <c r="C65" s="274">
        <v>3.4221203917079266</v>
      </c>
      <c r="D65" s="78"/>
      <c r="E65" s="78"/>
      <c r="F65" s="78"/>
      <c r="G65" s="78"/>
      <c r="H65" s="78"/>
      <c r="I65" s="78"/>
      <c r="J65" s="78"/>
      <c r="K65" s="78"/>
    </row>
    <row r="66" spans="1:11" x14ac:dyDescent="0.25">
      <c r="A66" s="78"/>
      <c r="B66" s="78" t="s">
        <v>179</v>
      </c>
      <c r="C66" s="274">
        <v>5.914547219688731</v>
      </c>
      <c r="D66" s="78"/>
      <c r="E66" s="78"/>
      <c r="F66" s="78"/>
      <c r="G66" s="78"/>
      <c r="H66" s="78"/>
      <c r="I66" s="78"/>
      <c r="J66" s="78"/>
      <c r="K66" s="78"/>
    </row>
    <row r="67" spans="1:11" x14ac:dyDescent="0.25">
      <c r="A67" s="78"/>
      <c r="B67" s="78" t="s">
        <v>180</v>
      </c>
      <c r="C67" s="274">
        <v>1.7465126879201704</v>
      </c>
      <c r="D67" s="78"/>
      <c r="E67" s="78"/>
      <c r="F67" s="78"/>
      <c r="G67" s="78"/>
      <c r="H67" s="78"/>
      <c r="I67" s="78"/>
      <c r="J67" s="78"/>
      <c r="K67" s="78"/>
    </row>
    <row r="68" spans="1:11" x14ac:dyDescent="0.25">
      <c r="A68" s="78"/>
      <c r="B68" s="78" t="s">
        <v>75</v>
      </c>
      <c r="C68" s="274">
        <v>0.4780157904383725</v>
      </c>
      <c r="D68" s="78"/>
      <c r="E68" s="78"/>
      <c r="F68" s="78"/>
      <c r="G68" s="78"/>
      <c r="H68" s="78"/>
      <c r="I68" s="78"/>
      <c r="J68" s="78"/>
      <c r="K68" s="78"/>
    </row>
    <row r="69" spans="1:11" x14ac:dyDescent="0.25">
      <c r="A69" s="78"/>
      <c r="B69" s="78" t="s">
        <v>181</v>
      </c>
      <c r="C69" s="274">
        <v>6.7320258426917965</v>
      </c>
      <c r="D69" s="78"/>
      <c r="E69" s="78"/>
      <c r="F69" s="78"/>
      <c r="G69" s="78"/>
      <c r="H69" s="78"/>
      <c r="I69" s="78"/>
      <c r="J69" s="78"/>
      <c r="K69" s="78"/>
    </row>
    <row r="70" spans="1:11" x14ac:dyDescent="0.25">
      <c r="A70" s="78"/>
      <c r="B70" s="78" t="s">
        <v>182</v>
      </c>
      <c r="C70" s="274">
        <v>42.052696371236046</v>
      </c>
      <c r="D70" s="78"/>
      <c r="E70" s="78"/>
      <c r="F70" s="78"/>
      <c r="G70" s="78"/>
      <c r="H70" s="78"/>
      <c r="I70" s="78"/>
      <c r="J70" s="78"/>
      <c r="K70" s="78"/>
    </row>
    <row r="71" spans="1:11" x14ac:dyDescent="0.25">
      <c r="A71" s="78"/>
      <c r="B71" s="78" t="s">
        <v>183</v>
      </c>
      <c r="C71" s="274">
        <v>16.461098759193018</v>
      </c>
      <c r="D71" s="78"/>
      <c r="E71" s="78"/>
      <c r="F71" s="78"/>
      <c r="G71" s="78"/>
      <c r="H71" s="78"/>
      <c r="I71" s="78"/>
      <c r="J71" s="78"/>
      <c r="K71" s="78"/>
    </row>
    <row r="72" spans="1:11" x14ac:dyDescent="0.25">
      <c r="A72" s="78"/>
      <c r="B72" s="78" t="s">
        <v>184</v>
      </c>
      <c r="C72" s="274">
        <v>9.8547869447950553</v>
      </c>
      <c r="D72" s="78"/>
      <c r="E72" s="78"/>
      <c r="F72" s="78"/>
      <c r="G72" s="78"/>
      <c r="H72" s="78"/>
      <c r="I72" s="78"/>
      <c r="J72" s="78"/>
      <c r="K72" s="78"/>
    </row>
    <row r="73" spans="1:11" x14ac:dyDescent="0.25">
      <c r="A73" s="78"/>
      <c r="B73" s="78" t="s">
        <v>96</v>
      </c>
      <c r="C73" s="274">
        <v>20.400240703022778</v>
      </c>
      <c r="D73" s="78"/>
      <c r="E73" s="78"/>
      <c r="F73" s="78"/>
      <c r="G73" s="78"/>
      <c r="H73" s="78"/>
      <c r="I73" s="78"/>
      <c r="J73" s="78"/>
      <c r="K73" s="78"/>
    </row>
    <row r="74" spans="1:11" x14ac:dyDescent="0.25">
      <c r="A74" s="78"/>
      <c r="B74" s="78" t="s">
        <v>73</v>
      </c>
      <c r="C74" s="274">
        <v>44.754153296483466</v>
      </c>
      <c r="D74" s="78"/>
      <c r="E74" s="78"/>
      <c r="F74" s="78"/>
      <c r="G74" s="78"/>
      <c r="H74" s="78"/>
      <c r="I74" s="78"/>
      <c r="J74" s="78"/>
      <c r="K74" s="78"/>
    </row>
    <row r="75" spans="1:11" x14ac:dyDescent="0.25">
      <c r="A75" s="78"/>
      <c r="B75" s="78" t="s">
        <v>186</v>
      </c>
      <c r="C75" s="274">
        <v>38.846163849524935</v>
      </c>
      <c r="D75" s="78"/>
      <c r="E75" s="78"/>
      <c r="F75" s="78"/>
      <c r="G75" s="78"/>
      <c r="H75" s="78"/>
      <c r="I75" s="78"/>
      <c r="J75" s="78"/>
      <c r="K75" s="78"/>
    </row>
    <row r="76" spans="1:11" x14ac:dyDescent="0.25">
      <c r="A76" s="78"/>
      <c r="B76" s="78" t="s">
        <v>187</v>
      </c>
      <c r="C76" s="274">
        <v>49.685115394445383</v>
      </c>
      <c r="D76" s="78"/>
      <c r="E76" s="78"/>
      <c r="F76" s="78"/>
      <c r="G76" s="78"/>
      <c r="H76" s="78"/>
      <c r="I76" s="78"/>
      <c r="J76" s="78"/>
      <c r="K76" s="78"/>
    </row>
    <row r="77" spans="1:11" x14ac:dyDescent="0.25">
      <c r="A77" s="78"/>
      <c r="B77" s="78" t="s">
        <v>188</v>
      </c>
      <c r="C77" s="274">
        <v>47.661903039418704</v>
      </c>
      <c r="D77" s="78"/>
      <c r="E77" s="78"/>
      <c r="F77" s="78"/>
      <c r="G77" s="78"/>
      <c r="H77" s="78"/>
      <c r="I77" s="78"/>
      <c r="J77" s="78"/>
      <c r="K77" s="78"/>
    </row>
    <row r="78" spans="1:11" x14ac:dyDescent="0.25">
      <c r="A78" s="78"/>
      <c r="B78" s="78" t="s">
        <v>87</v>
      </c>
      <c r="C78" s="274">
        <v>21.796939024225644</v>
      </c>
      <c r="D78" s="78"/>
      <c r="E78" s="78"/>
      <c r="F78" s="78"/>
      <c r="G78" s="78"/>
      <c r="H78" s="78"/>
      <c r="I78" s="78"/>
      <c r="J78" s="78"/>
      <c r="K78" s="78"/>
    </row>
    <row r="79" spans="1:11" x14ac:dyDescent="0.25">
      <c r="A79" s="78"/>
      <c r="B79" s="78" t="s">
        <v>192</v>
      </c>
      <c r="C79" s="274">
        <v>0.44469677812341118</v>
      </c>
      <c r="D79" s="78"/>
      <c r="E79" s="78"/>
      <c r="F79" s="78"/>
      <c r="G79" s="78"/>
      <c r="H79" s="78"/>
      <c r="I79" s="78"/>
      <c r="J79" s="78"/>
      <c r="K79" s="78"/>
    </row>
    <row r="80" spans="1:11" x14ac:dyDescent="0.25">
      <c r="A80" s="78"/>
      <c r="B80" s="245"/>
      <c r="C80" s="252"/>
      <c r="D80" s="78"/>
      <c r="E80" s="78"/>
      <c r="F80" s="78"/>
      <c r="G80" s="78"/>
      <c r="H80" s="78"/>
      <c r="I80" s="78"/>
      <c r="J80" s="78"/>
      <c r="K80" s="78"/>
    </row>
    <row r="81" spans="1:11" x14ac:dyDescent="0.25">
      <c r="A81" s="78"/>
      <c r="B81" s="245"/>
      <c r="C81" s="252"/>
      <c r="D81" s="78"/>
      <c r="E81" s="78"/>
      <c r="F81" s="78"/>
      <c r="G81" s="78"/>
      <c r="H81" s="78"/>
      <c r="I81" s="78"/>
      <c r="J81" s="78"/>
      <c r="K81" s="78"/>
    </row>
    <row r="82" spans="1:11" x14ac:dyDescent="0.25">
      <c r="A82" s="78"/>
      <c r="B82" s="245"/>
      <c r="C82" s="252"/>
      <c r="D82" s="78"/>
      <c r="E82" s="78"/>
      <c r="F82" s="78"/>
      <c r="G82" s="78"/>
      <c r="H82" s="78"/>
      <c r="I82" s="78"/>
      <c r="J82" s="78"/>
      <c r="K82" s="78"/>
    </row>
    <row r="83" spans="1:1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1:11" x14ac:dyDescent="0.25">
      <c r="A84" s="273"/>
      <c r="B84" s="31" t="s">
        <v>385</v>
      </c>
      <c r="C84" s="171" t="s">
        <v>176</v>
      </c>
      <c r="D84" s="78"/>
      <c r="E84" s="78"/>
      <c r="F84" s="78"/>
      <c r="G84" s="78"/>
      <c r="H84" s="78"/>
      <c r="I84" s="78"/>
      <c r="J84" s="78"/>
      <c r="K84" s="78"/>
    </row>
    <row r="85" spans="1:11" x14ac:dyDescent="0.25">
      <c r="A85" s="78"/>
      <c r="B85" s="78" t="s">
        <v>84</v>
      </c>
      <c r="C85" s="274">
        <v>10.982930970444873</v>
      </c>
      <c r="D85" s="78"/>
      <c r="E85" s="78"/>
      <c r="F85" s="78"/>
      <c r="G85" s="78"/>
      <c r="H85" s="78"/>
      <c r="I85" s="78"/>
      <c r="J85" s="78"/>
      <c r="K85" s="78"/>
    </row>
    <row r="86" spans="1:11" x14ac:dyDescent="0.25">
      <c r="A86" s="78"/>
      <c r="B86" s="78" t="s">
        <v>200</v>
      </c>
      <c r="C86" s="274">
        <v>5.3430666103297542</v>
      </c>
      <c r="D86" s="78"/>
      <c r="E86" s="78"/>
      <c r="F86" s="78"/>
      <c r="G86" s="78"/>
      <c r="H86" s="78"/>
      <c r="I86" s="78"/>
      <c r="J86" s="78"/>
      <c r="K86" s="78"/>
    </row>
    <row r="87" spans="1:11" x14ac:dyDescent="0.25">
      <c r="A87" s="78"/>
      <c r="B87" s="78" t="s">
        <v>190</v>
      </c>
      <c r="C87" s="274">
        <v>10.693575331650425</v>
      </c>
      <c r="D87" s="78"/>
      <c r="E87" s="78"/>
      <c r="F87" s="78"/>
      <c r="G87" s="78"/>
      <c r="H87" s="78"/>
      <c r="I87" s="78"/>
      <c r="J87" s="78"/>
      <c r="K87" s="78"/>
    </row>
    <row r="88" spans="1:11" x14ac:dyDescent="0.25">
      <c r="A88" s="78"/>
      <c r="B88" s="78" t="s">
        <v>201</v>
      </c>
      <c r="C88" s="274">
        <v>1.6105702989789437</v>
      </c>
      <c r="D88" s="78"/>
      <c r="E88" s="78"/>
      <c r="F88" s="78"/>
      <c r="G88" s="78"/>
      <c r="H88" s="78"/>
      <c r="I88" s="78"/>
      <c r="J88" s="78"/>
      <c r="K88" s="78"/>
    </row>
    <row r="89" spans="1:11" x14ac:dyDescent="0.25">
      <c r="A89" s="78"/>
      <c r="B89" s="78" t="s">
        <v>202</v>
      </c>
      <c r="C89" s="274">
        <v>1.5195839801579383</v>
      </c>
      <c r="D89" s="78"/>
      <c r="E89" s="78"/>
      <c r="F89" s="78"/>
      <c r="G89" s="78"/>
      <c r="H89" s="78"/>
      <c r="I89" s="78"/>
      <c r="J89" s="78"/>
      <c r="K89" s="78"/>
    </row>
    <row r="90" spans="1:11" x14ac:dyDescent="0.25">
      <c r="A90" s="78"/>
      <c r="B90" s="78" t="s">
        <v>89</v>
      </c>
      <c r="C90" s="274">
        <v>3.4021765635286942</v>
      </c>
      <c r="D90" s="78"/>
      <c r="E90" s="78"/>
      <c r="F90" s="78"/>
      <c r="G90" s="78"/>
      <c r="H90" s="78"/>
      <c r="I90" s="78"/>
      <c r="J90" s="78"/>
      <c r="K90" s="78"/>
    </row>
    <row r="91" spans="1:11" x14ac:dyDescent="0.25">
      <c r="A91" s="78"/>
      <c r="B91" s="78" t="s">
        <v>203</v>
      </c>
      <c r="C91" s="274">
        <v>2.9965534035500823</v>
      </c>
      <c r="D91" s="78"/>
      <c r="E91" s="78"/>
      <c r="F91" s="78"/>
      <c r="G91" s="78"/>
      <c r="H91" s="78"/>
      <c r="I91" s="78"/>
      <c r="J91" s="78"/>
      <c r="K91" s="78"/>
    </row>
    <row r="92" spans="1:11" x14ac:dyDescent="0.25">
      <c r="A92" s="78"/>
      <c r="B92" s="78" t="s">
        <v>204</v>
      </c>
      <c r="C92" s="274">
        <v>21.063401308009723</v>
      </c>
      <c r="D92" s="78"/>
      <c r="E92" s="78"/>
      <c r="F92" s="78"/>
      <c r="G92" s="78"/>
      <c r="H92" s="78"/>
      <c r="I92" s="78"/>
      <c r="J92" s="78"/>
      <c r="K92" s="78"/>
    </row>
    <row r="93" spans="1:11" x14ac:dyDescent="0.25">
      <c r="A93" s="78"/>
      <c r="B93" s="78" t="s">
        <v>205</v>
      </c>
      <c r="C93" s="274">
        <v>3.09492424848438</v>
      </c>
      <c r="D93" s="78"/>
      <c r="E93" s="78"/>
      <c r="F93" s="78"/>
      <c r="G93" s="78"/>
      <c r="H93" s="78"/>
      <c r="I93" s="78"/>
      <c r="J93" s="78"/>
      <c r="K93" s="78"/>
    </row>
    <row r="94" spans="1:11" x14ac:dyDescent="0.25">
      <c r="A94" s="78"/>
      <c r="B94" s="78" t="s">
        <v>206</v>
      </c>
      <c r="C94" s="274">
        <v>10.593140071145175</v>
      </c>
      <c r="D94" s="78"/>
      <c r="E94" s="78"/>
      <c r="F94" s="78"/>
      <c r="G94" s="78"/>
      <c r="H94" s="78"/>
      <c r="I94" s="78"/>
      <c r="J94" s="78"/>
      <c r="K94" s="78"/>
    </row>
    <row r="95" spans="1:11" x14ac:dyDescent="0.25">
      <c r="A95" s="78"/>
      <c r="B95" s="78" t="s">
        <v>192</v>
      </c>
      <c r="C95" s="274">
        <v>0.44469677812341118</v>
      </c>
      <c r="D95" s="78"/>
      <c r="E95" s="78"/>
      <c r="F95" s="78"/>
      <c r="G95" s="78"/>
      <c r="H95" s="78"/>
      <c r="I95" s="78"/>
      <c r="J95" s="78"/>
      <c r="K95" s="78"/>
    </row>
    <row r="96" spans="1:11" x14ac:dyDescent="0.25">
      <c r="A96" s="78"/>
      <c r="B96" s="78" t="s">
        <v>207</v>
      </c>
      <c r="C96" s="274">
        <v>10.314121978173981</v>
      </c>
      <c r="D96" s="78"/>
      <c r="E96" s="78"/>
      <c r="F96" s="78"/>
      <c r="G96" s="78"/>
      <c r="H96" s="78"/>
      <c r="I96" s="78"/>
      <c r="J96" s="78"/>
      <c r="K96" s="78"/>
    </row>
    <row r="97" spans="1:11" x14ac:dyDescent="0.25">
      <c r="A97" s="78"/>
      <c r="B97" s="78" t="s">
        <v>193</v>
      </c>
      <c r="C97" s="274">
        <v>11.948480294659937</v>
      </c>
      <c r="D97" s="78"/>
      <c r="E97" s="78"/>
      <c r="F97" s="78"/>
      <c r="G97" s="78"/>
      <c r="H97" s="78"/>
      <c r="I97" s="78"/>
      <c r="J97" s="78"/>
      <c r="K97" s="78"/>
    </row>
    <row r="98" spans="1:11" x14ac:dyDescent="0.25">
      <c r="A98" s="78"/>
      <c r="B98" s="78" t="s">
        <v>194</v>
      </c>
      <c r="C98" s="274">
        <v>10.809847400529904</v>
      </c>
      <c r="D98" s="78"/>
      <c r="E98" s="78"/>
      <c r="F98" s="78"/>
      <c r="G98" s="78"/>
      <c r="H98" s="78"/>
      <c r="I98" s="78"/>
      <c r="J98" s="78"/>
      <c r="K98" s="78"/>
    </row>
    <row r="99" spans="1:11" x14ac:dyDescent="0.25">
      <c r="A99" s="78"/>
      <c r="B99" s="78" t="s">
        <v>195</v>
      </c>
      <c r="C99" s="274">
        <v>15.979371221372066</v>
      </c>
      <c r="D99" s="78"/>
      <c r="E99" s="78"/>
      <c r="F99" s="78"/>
      <c r="G99" s="78"/>
      <c r="H99" s="78"/>
      <c r="I99" s="78"/>
      <c r="J99" s="78"/>
      <c r="K99" s="78"/>
    </row>
    <row r="100" spans="1:11" x14ac:dyDescent="0.25">
      <c r="A100" s="78"/>
      <c r="B100" s="78" t="s">
        <v>196</v>
      </c>
      <c r="C100" s="274">
        <v>14.117249249401162</v>
      </c>
      <c r="D100" s="78"/>
      <c r="E100" s="78"/>
      <c r="F100" s="78"/>
      <c r="G100" s="78"/>
      <c r="H100" s="78"/>
      <c r="I100" s="78"/>
      <c r="J100" s="78"/>
      <c r="K100" s="78"/>
    </row>
    <row r="101" spans="1:11" x14ac:dyDescent="0.25">
      <c r="A101" s="78"/>
      <c r="B101" s="78" t="s">
        <v>197</v>
      </c>
      <c r="C101" s="274">
        <v>11.09027557890234</v>
      </c>
      <c r="D101" s="78"/>
      <c r="E101" s="78"/>
      <c r="F101" s="78"/>
      <c r="G101" s="78"/>
      <c r="H101" s="78"/>
      <c r="I101" s="78"/>
      <c r="J101" s="78"/>
      <c r="K101" s="78"/>
    </row>
    <row r="102" spans="1:11" x14ac:dyDescent="0.25">
      <c r="A102" s="78"/>
      <c r="B102" s="78" t="s">
        <v>94</v>
      </c>
      <c r="C102" s="274">
        <v>11.007207374188983</v>
      </c>
      <c r="D102" s="78"/>
      <c r="E102" s="78"/>
      <c r="F102" s="78"/>
      <c r="G102" s="78"/>
      <c r="H102" s="78"/>
      <c r="I102" s="78"/>
      <c r="J102" s="78"/>
      <c r="K102" s="78"/>
    </row>
    <row r="103" spans="1:11" x14ac:dyDescent="0.25">
      <c r="A103" s="78"/>
      <c r="B103" s="245"/>
      <c r="C103" s="252"/>
      <c r="D103" s="78"/>
      <c r="E103" s="78"/>
      <c r="F103" s="78"/>
      <c r="G103" s="78"/>
      <c r="H103" s="78"/>
      <c r="I103" s="78"/>
      <c r="J103" s="78"/>
      <c r="K103" s="78"/>
    </row>
    <row r="104" spans="1:11" x14ac:dyDescent="0.25">
      <c r="A104" s="78"/>
      <c r="B104" s="245"/>
      <c r="C104" s="252"/>
      <c r="D104" s="78"/>
      <c r="E104" s="78"/>
      <c r="F104" s="78"/>
      <c r="G104" s="78"/>
      <c r="H104" s="78"/>
      <c r="I104" s="78"/>
      <c r="J104" s="78"/>
      <c r="K104" s="78"/>
    </row>
    <row r="105" spans="1:1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1:11" x14ac:dyDescent="0.25">
      <c r="A106" s="273"/>
      <c r="B106" s="31" t="s">
        <v>386</v>
      </c>
      <c r="C106" s="171" t="s">
        <v>176</v>
      </c>
      <c r="D106" s="78"/>
      <c r="E106" s="78"/>
      <c r="F106" s="78"/>
      <c r="G106" s="78"/>
      <c r="H106" s="78"/>
      <c r="I106" s="78"/>
      <c r="J106" s="78"/>
      <c r="K106" s="78"/>
    </row>
    <row r="107" spans="1:11" x14ac:dyDescent="0.25">
      <c r="A107" s="78"/>
      <c r="B107" s="78" t="s">
        <v>209</v>
      </c>
      <c r="C107" s="274">
        <v>7.4857792949189719</v>
      </c>
      <c r="D107" s="78"/>
      <c r="E107" s="78"/>
      <c r="F107" s="78"/>
      <c r="G107" s="78"/>
      <c r="H107" s="78"/>
      <c r="I107" s="78"/>
      <c r="J107" s="78"/>
      <c r="K107" s="78"/>
    </row>
    <row r="108" spans="1:11" x14ac:dyDescent="0.25">
      <c r="A108" s="78"/>
      <c r="B108" s="78" t="s">
        <v>201</v>
      </c>
      <c r="C108" s="274">
        <v>1.6105702989789437</v>
      </c>
      <c r="D108" s="78"/>
      <c r="E108" s="78"/>
      <c r="F108" s="78"/>
      <c r="G108" s="78"/>
      <c r="H108" s="78"/>
      <c r="I108" s="78"/>
      <c r="J108" s="78"/>
      <c r="K108" s="78"/>
    </row>
    <row r="109" spans="1:11" x14ac:dyDescent="0.25">
      <c r="A109" s="78"/>
      <c r="B109" s="78" t="s">
        <v>202</v>
      </c>
      <c r="C109" s="274">
        <v>1.5195839801579383</v>
      </c>
      <c r="D109" s="78"/>
      <c r="E109" s="78"/>
      <c r="F109" s="78"/>
      <c r="G109" s="78"/>
      <c r="H109" s="78"/>
      <c r="I109" s="78"/>
      <c r="J109" s="78"/>
      <c r="K109" s="78"/>
    </row>
    <row r="110" spans="1:11" x14ac:dyDescent="0.25">
      <c r="A110" s="78"/>
      <c r="B110" s="78" t="s">
        <v>210</v>
      </c>
      <c r="C110" s="274">
        <v>4.6579643158248007</v>
      </c>
      <c r="D110" s="78"/>
      <c r="E110" s="78"/>
      <c r="F110" s="78"/>
      <c r="G110" s="78"/>
      <c r="H110" s="78"/>
      <c r="I110" s="78"/>
      <c r="J110" s="78"/>
      <c r="K110" s="78"/>
    </row>
    <row r="111" spans="1:11" x14ac:dyDescent="0.25">
      <c r="A111" s="78"/>
      <c r="B111" s="78" t="s">
        <v>211</v>
      </c>
      <c r="C111" s="274">
        <v>3.594960872325494</v>
      </c>
      <c r="D111" s="78"/>
      <c r="E111" s="78"/>
      <c r="F111" s="78"/>
      <c r="G111" s="78"/>
      <c r="H111" s="78"/>
      <c r="I111" s="78"/>
      <c r="J111" s="78"/>
      <c r="K111" s="78"/>
    </row>
    <row r="112" spans="1:11" x14ac:dyDescent="0.25">
      <c r="A112" s="78"/>
      <c r="B112" s="78" t="s">
        <v>98</v>
      </c>
      <c r="C112" s="274">
        <v>94.734547238278878</v>
      </c>
      <c r="D112" s="78"/>
      <c r="E112" s="78"/>
      <c r="F112" s="78"/>
      <c r="G112" s="78"/>
      <c r="H112" s="78"/>
      <c r="I112" s="78"/>
      <c r="J112" s="78"/>
      <c r="K112" s="78"/>
    </row>
    <row r="113" spans="1:11" x14ac:dyDescent="0.25">
      <c r="A113" s="78"/>
      <c r="B113" s="78" t="s">
        <v>212</v>
      </c>
      <c r="C113" s="274">
        <v>5.0077975851773475</v>
      </c>
      <c r="D113" s="78"/>
      <c r="E113" s="78"/>
      <c r="F113" s="78"/>
      <c r="G113" s="78"/>
      <c r="H113" s="78"/>
      <c r="I113" s="78"/>
      <c r="J113" s="78"/>
      <c r="K113" s="78"/>
    </row>
    <row r="114" spans="1:11" x14ac:dyDescent="0.25">
      <c r="A114" s="78"/>
      <c r="B114" s="78" t="s">
        <v>91</v>
      </c>
      <c r="C114" s="274">
        <v>11.841852267846363</v>
      </c>
      <c r="D114" s="78"/>
      <c r="E114" s="78"/>
      <c r="F114" s="78"/>
      <c r="G114" s="78"/>
      <c r="H114" s="78"/>
      <c r="I114" s="78"/>
      <c r="J114" s="78"/>
      <c r="K114" s="78"/>
    </row>
    <row r="115" spans="1:11" x14ac:dyDescent="0.25">
      <c r="A115" s="78"/>
      <c r="B115" s="78" t="s">
        <v>89</v>
      </c>
      <c r="C115" s="274">
        <v>3.4021765635286942</v>
      </c>
      <c r="D115" s="78"/>
      <c r="E115" s="78"/>
      <c r="F115" s="78"/>
      <c r="G115" s="78"/>
      <c r="H115" s="78"/>
      <c r="I115" s="78"/>
      <c r="J115" s="78"/>
      <c r="K115" s="78"/>
    </row>
    <row r="116" spans="1:11" x14ac:dyDescent="0.25">
      <c r="A116" s="78"/>
      <c r="B116" s="78" t="s">
        <v>203</v>
      </c>
      <c r="C116" s="274">
        <v>2.9965534035500823</v>
      </c>
      <c r="D116" s="78"/>
      <c r="E116" s="78"/>
      <c r="F116" s="78"/>
      <c r="G116" s="78"/>
      <c r="H116" s="78"/>
      <c r="I116" s="78"/>
      <c r="J116" s="78"/>
      <c r="K116" s="78"/>
    </row>
    <row r="117" spans="1:11" x14ac:dyDescent="0.25">
      <c r="A117" s="78"/>
      <c r="B117" s="78" t="s">
        <v>204</v>
      </c>
      <c r="C117" s="274">
        <v>21.063401308009723</v>
      </c>
      <c r="D117" s="78"/>
      <c r="E117" s="78"/>
      <c r="F117" s="78"/>
      <c r="G117" s="78"/>
      <c r="H117" s="78"/>
      <c r="I117" s="78"/>
      <c r="J117" s="78"/>
      <c r="K117" s="78"/>
    </row>
    <row r="118" spans="1:11" x14ac:dyDescent="0.25">
      <c r="A118" s="78"/>
      <c r="B118" s="78" t="s">
        <v>205</v>
      </c>
      <c r="C118" s="274">
        <v>3.09492424848438</v>
      </c>
      <c r="D118" s="78"/>
      <c r="E118" s="78"/>
      <c r="F118" s="78"/>
      <c r="G118" s="78"/>
      <c r="H118" s="78"/>
      <c r="I118" s="78"/>
      <c r="J118" s="78"/>
      <c r="K118" s="78"/>
    </row>
    <row r="119" spans="1:11" x14ac:dyDescent="0.25">
      <c r="A119" s="78"/>
      <c r="B119" s="78" t="s">
        <v>213</v>
      </c>
      <c r="C119" s="274">
        <v>5.007797584729075</v>
      </c>
      <c r="D119" s="78"/>
      <c r="E119" s="78"/>
      <c r="F119" s="78"/>
      <c r="G119" s="78"/>
      <c r="H119" s="78"/>
      <c r="I119" s="78"/>
      <c r="J119" s="78"/>
      <c r="K119" s="78"/>
    </row>
    <row r="120" spans="1:11" x14ac:dyDescent="0.25">
      <c r="A120" s="78"/>
      <c r="B120" s="78" t="s">
        <v>214</v>
      </c>
      <c r="C120" s="274">
        <v>48.271203722198592</v>
      </c>
      <c r="D120" s="78"/>
      <c r="E120" s="78"/>
      <c r="F120" s="78"/>
      <c r="G120" s="78"/>
      <c r="H120" s="78"/>
      <c r="I120" s="78"/>
      <c r="J120" s="78"/>
      <c r="K120" s="78"/>
    </row>
    <row r="121" spans="1:11" x14ac:dyDescent="0.25">
      <c r="A121" s="78"/>
      <c r="B121" s="78" t="s">
        <v>215</v>
      </c>
      <c r="C121" s="274">
        <v>13.670221307439714</v>
      </c>
      <c r="D121" s="78"/>
      <c r="E121" s="78"/>
      <c r="F121" s="78"/>
      <c r="G121" s="78"/>
      <c r="H121" s="78"/>
      <c r="I121" s="78"/>
      <c r="J121" s="78"/>
      <c r="K121" s="78"/>
    </row>
    <row r="122" spans="1:11" x14ac:dyDescent="0.25">
      <c r="A122" s="78"/>
      <c r="B122" s="78" t="s">
        <v>216</v>
      </c>
      <c r="C122" s="274">
        <v>11.394448285344803</v>
      </c>
      <c r="D122" s="78"/>
      <c r="E122" s="78"/>
      <c r="F122" s="78"/>
      <c r="G122" s="78"/>
      <c r="H122" s="78"/>
      <c r="I122" s="78"/>
      <c r="J122" s="78"/>
      <c r="K122" s="78"/>
    </row>
    <row r="123" spans="1:11" x14ac:dyDescent="0.25">
      <c r="A123" s="78"/>
      <c r="B123" s="78" t="s">
        <v>217</v>
      </c>
      <c r="C123" s="274">
        <v>5.0326136399169812</v>
      </c>
      <c r="D123" s="78"/>
      <c r="E123" s="78"/>
      <c r="F123" s="78"/>
      <c r="G123" s="78"/>
      <c r="H123" s="78"/>
      <c r="I123" s="78"/>
      <c r="J123" s="78"/>
      <c r="K123" s="78"/>
    </row>
    <row r="124" spans="1:11" x14ac:dyDescent="0.25">
      <c r="A124" s="78"/>
      <c r="B124" s="78" t="s">
        <v>94</v>
      </c>
      <c r="C124" s="274">
        <v>11.007207374188983</v>
      </c>
      <c r="D124" s="78"/>
      <c r="E124" s="78"/>
      <c r="F124" s="78"/>
      <c r="G124" s="78"/>
      <c r="H124" s="78"/>
      <c r="I124" s="78"/>
      <c r="J124" s="78"/>
      <c r="K124" s="78"/>
    </row>
    <row r="125" spans="1:11" x14ac:dyDescent="0.25">
      <c r="A125" s="78"/>
      <c r="B125" s="78" t="s">
        <v>218</v>
      </c>
      <c r="C125" s="274">
        <v>12.553756366294285</v>
      </c>
      <c r="D125" s="78"/>
      <c r="E125" s="78"/>
      <c r="F125" s="78"/>
      <c r="G125" s="78"/>
      <c r="H125" s="78"/>
      <c r="I125" s="78"/>
      <c r="J125" s="78"/>
      <c r="K125" s="78"/>
    </row>
    <row r="126" spans="1:11" x14ac:dyDescent="0.25">
      <c r="A126" s="78"/>
      <c r="B126" s="245"/>
      <c r="C126" s="252"/>
      <c r="D126" s="78"/>
      <c r="E126" s="78"/>
      <c r="F126" s="78"/>
      <c r="G126" s="78"/>
      <c r="H126" s="78"/>
      <c r="I126" s="78"/>
      <c r="J126" s="78"/>
      <c r="K126" s="78"/>
    </row>
    <row r="127" spans="1:11" x14ac:dyDescent="0.25">
      <c r="A127" s="78"/>
      <c r="B127" s="245"/>
      <c r="C127" s="252"/>
      <c r="D127" s="78"/>
      <c r="E127" s="78"/>
      <c r="F127" s="78"/>
      <c r="G127" s="78"/>
      <c r="H127" s="78"/>
      <c r="I127" s="78"/>
      <c r="J127" s="78"/>
      <c r="K127" s="78"/>
    </row>
    <row r="128" spans="1:11" x14ac:dyDescent="0.25">
      <c r="A128" s="78"/>
      <c r="B128" s="245"/>
      <c r="C128" s="252"/>
      <c r="D128" s="78"/>
      <c r="E128" s="78"/>
      <c r="F128" s="78"/>
      <c r="G128" s="78"/>
      <c r="H128" s="78"/>
      <c r="I128" s="78"/>
      <c r="J128" s="78"/>
      <c r="K128" s="78"/>
    </row>
    <row r="129" spans="1:1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</row>
    <row r="130" spans="1:11" x14ac:dyDescent="0.25">
      <c r="A130" s="78"/>
      <c r="B130" s="31" t="s">
        <v>387</v>
      </c>
      <c r="C130" s="171" t="s">
        <v>38</v>
      </c>
      <c r="D130" s="78"/>
      <c r="E130" s="78"/>
      <c r="F130" s="78"/>
      <c r="G130" s="78"/>
      <c r="H130" s="78"/>
      <c r="I130" s="78"/>
      <c r="J130" s="78"/>
      <c r="K130" s="78"/>
    </row>
    <row r="131" spans="1:11" x14ac:dyDescent="0.25">
      <c r="A131" s="78"/>
      <c r="B131" s="78" t="s">
        <v>61</v>
      </c>
      <c r="C131" s="276" t="s">
        <v>219</v>
      </c>
      <c r="D131" s="78"/>
      <c r="E131" s="78"/>
      <c r="F131" s="78"/>
      <c r="G131" s="78"/>
      <c r="H131" s="78"/>
      <c r="I131" s="78"/>
      <c r="J131" s="78"/>
      <c r="K131" s="78"/>
    </row>
    <row r="132" spans="1:11" x14ac:dyDescent="0.25">
      <c r="A132" s="78"/>
      <c r="B132" s="78" t="s">
        <v>220</v>
      </c>
      <c r="C132" s="277" t="s">
        <v>221</v>
      </c>
      <c r="D132" s="78"/>
      <c r="E132" s="78"/>
      <c r="F132" s="78"/>
      <c r="G132" s="78"/>
      <c r="H132" s="78"/>
      <c r="I132" s="78"/>
      <c r="J132" s="78"/>
      <c r="K132" s="78"/>
    </row>
    <row r="133" spans="1:11" x14ac:dyDescent="0.25">
      <c r="A133" s="78"/>
      <c r="B133" s="78" t="s">
        <v>222</v>
      </c>
      <c r="C133" s="277" t="s">
        <v>223</v>
      </c>
      <c r="D133" s="78"/>
      <c r="E133" s="78"/>
      <c r="F133" s="78"/>
      <c r="G133" s="78"/>
      <c r="H133" s="78"/>
      <c r="I133" s="78"/>
      <c r="J133" s="78"/>
      <c r="K133" s="78"/>
    </row>
    <row r="134" spans="1:11" x14ac:dyDescent="0.25">
      <c r="A134" s="78"/>
      <c r="B134" s="78" t="s">
        <v>98</v>
      </c>
      <c r="C134" s="277" t="s">
        <v>223</v>
      </c>
      <c r="D134" s="78"/>
      <c r="E134" s="78"/>
      <c r="F134" s="78"/>
      <c r="G134" s="78"/>
      <c r="H134" s="78"/>
      <c r="I134" s="78"/>
      <c r="J134" s="78"/>
      <c r="K134" s="78"/>
    </row>
    <row r="135" spans="1:1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</row>
    <row r="136" spans="1:1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</row>
    <row r="137" spans="1:1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</row>
    <row r="138" spans="1:1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</row>
    <row r="139" spans="1:1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</row>
    <row r="140" spans="1:1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</row>
    <row r="141" spans="1:1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</row>
    <row r="142" spans="1:1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</row>
    <row r="143" spans="1:1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</row>
    <row r="144" spans="1:1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</row>
  </sheetData>
  <sheetProtection algorithmName="SHA-512" hashValue="WjxHDMI5g8Qgs4oG5iZWtBgJSzi6iOYaFL56LrZHaJW7gaHs4sK8vWH3b6pvLas3pTQO27POm7/hg2TghS5C1g==" saltValue="iB8Wml5b56UpgW5wWSoxsQ==" spinCount="100000" sheet="1" objects="1" scenarios="1"/>
  <sortState ref="B107:C125">
    <sortCondition ref="B107"/>
  </sortState>
  <mergeCells count="5">
    <mergeCell ref="D3:K3"/>
    <mergeCell ref="B11:B12"/>
    <mergeCell ref="A1:L1"/>
    <mergeCell ref="A15:L15"/>
    <mergeCell ref="B3:C4"/>
  </mergeCells>
  <dataValidations disablePrompts="1" count="1">
    <dataValidation type="decimal" allowBlank="1" showInputMessage="1" showErrorMessage="1" sqref="K6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16" sqref="B16"/>
    </sheetView>
  </sheetViews>
  <sheetFormatPr defaultRowHeight="15" x14ac:dyDescent="0.25"/>
  <cols>
    <col min="1" max="1" width="64.42578125" customWidth="1"/>
    <col min="2" max="2" width="16.28515625" customWidth="1"/>
  </cols>
  <sheetData>
    <row r="1" spans="1:13" x14ac:dyDescent="0.25">
      <c r="A1" s="479" t="s">
        <v>224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78"/>
    </row>
    <row r="2" spans="1:13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x14ac:dyDescent="0.25">
      <c r="A3" s="78" t="s">
        <v>225</v>
      </c>
      <c r="B3" s="245"/>
      <c r="C3" s="78" t="s">
        <v>226</v>
      </c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25">
      <c r="A4" s="78" t="s">
        <v>227</v>
      </c>
      <c r="B4" s="245"/>
      <c r="C4" s="78" t="s">
        <v>228</v>
      </c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25">
      <c r="A5" s="283" t="s">
        <v>229</v>
      </c>
      <c r="B5" s="309" t="str">
        <f>IF(ISERROR(B4/B3),"---",B4/B3)</f>
        <v>---</v>
      </c>
      <c r="C5" s="78" t="s">
        <v>226</v>
      </c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3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3" x14ac:dyDescent="0.25">
      <c r="A7" s="479" t="s">
        <v>230</v>
      </c>
      <c r="B7" s="479"/>
      <c r="C7" s="479"/>
      <c r="D7" s="479"/>
      <c r="E7" s="479"/>
      <c r="F7" s="479"/>
      <c r="G7" s="479"/>
      <c r="H7" s="479"/>
      <c r="I7" s="479"/>
      <c r="J7" s="479"/>
      <c r="K7" s="479"/>
      <c r="L7" s="479"/>
      <c r="M7" s="78"/>
    </row>
    <row r="8" spans="1:13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</row>
    <row r="9" spans="1:13" x14ac:dyDescent="0.25">
      <c r="A9" s="78" t="s">
        <v>231</v>
      </c>
      <c r="B9" s="245"/>
      <c r="C9" s="78" t="s">
        <v>232</v>
      </c>
      <c r="D9" s="78"/>
      <c r="E9" s="78"/>
      <c r="F9" s="78"/>
      <c r="G9" s="78"/>
      <c r="H9" s="78"/>
      <c r="I9" s="78"/>
      <c r="J9" s="78"/>
      <c r="K9" s="78"/>
      <c r="L9" s="78"/>
      <c r="M9" s="78"/>
    </row>
    <row r="10" spans="1:13" x14ac:dyDescent="0.25">
      <c r="A10" s="78" t="s">
        <v>233</v>
      </c>
      <c r="B10" s="245"/>
      <c r="C10" s="78" t="s">
        <v>234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13" x14ac:dyDescent="0.25">
      <c r="A11" s="283" t="s">
        <v>229</v>
      </c>
      <c r="B11" s="309" t="str">
        <f>IF(ISERROR(B10/B9),"---",B10/B9)</f>
        <v>---</v>
      </c>
      <c r="C11" s="78" t="s">
        <v>226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1:13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3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13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1:13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1:13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1:13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1:13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1:13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1:13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1:13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1:13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1:13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1:13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1:13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13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1:13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1:13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1:13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1:13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1:13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1:13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1:13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1:13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1:13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1:13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1:13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1:13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1:13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1:13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1:13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1:13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1:13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1:13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1:13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1:13" x14ac:dyDescent="0.25">
      <c r="M52" s="78"/>
    </row>
  </sheetData>
  <sheetProtection algorithmName="SHA-512" hashValue="qJHRZg4s59+WViaC1g2ZlvG/nywM2jmGH1f9ibb5RSYUxLau5zS8mwirHlXzaeQSLPvOYc4k4w7aEH7vrnWI1w==" saltValue="KkAD1QluNzr+FQuxpd35Cw==" spinCount="100000" sheet="1" objects="1" scenarios="1"/>
  <mergeCells count="2">
    <mergeCell ref="A1:L1"/>
    <mergeCell ref="A7:L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zoomScaleNormal="100" workbookViewId="0">
      <selection activeCell="F54" sqref="F54"/>
    </sheetView>
  </sheetViews>
  <sheetFormatPr defaultRowHeight="15" x14ac:dyDescent="0.25"/>
  <cols>
    <col min="2" max="3" width="12.85546875" customWidth="1"/>
    <col min="4" max="4" width="12.140625" style="67" customWidth="1"/>
    <col min="5" max="5" width="12.85546875" customWidth="1"/>
    <col min="6" max="14" width="16.42578125" customWidth="1"/>
    <col min="15" max="15" width="12.85546875" customWidth="1"/>
    <col min="16" max="18" width="12.7109375" customWidth="1"/>
  </cols>
  <sheetData>
    <row r="1" spans="1:18" x14ac:dyDescent="0.25">
      <c r="A1" s="482" t="s">
        <v>235</v>
      </c>
      <c r="D1"/>
    </row>
    <row r="2" spans="1:18" x14ac:dyDescent="0.25">
      <c r="A2" s="482"/>
      <c r="B2" s="160" t="s">
        <v>178</v>
      </c>
      <c r="C2" s="40"/>
      <c r="E2" s="31" t="s">
        <v>189</v>
      </c>
      <c r="F2" s="40"/>
      <c r="H2" s="31" t="s">
        <v>198</v>
      </c>
      <c r="I2" s="40"/>
      <c r="K2" s="31" t="s">
        <v>199</v>
      </c>
      <c r="L2" s="40"/>
      <c r="N2" s="31" t="s">
        <v>208</v>
      </c>
      <c r="O2" s="40"/>
      <c r="Q2" s="31" t="s">
        <v>59</v>
      </c>
      <c r="R2" s="40"/>
    </row>
    <row r="3" spans="1:18" x14ac:dyDescent="0.25">
      <c r="A3" s="482"/>
      <c r="B3" t="s">
        <v>236</v>
      </c>
      <c r="C3" t="s">
        <v>237</v>
      </c>
      <c r="E3" t="s">
        <v>236</v>
      </c>
      <c r="F3" t="s">
        <v>237</v>
      </c>
      <c r="H3" t="s">
        <v>236</v>
      </c>
      <c r="I3" t="s">
        <v>237</v>
      </c>
      <c r="K3" t="s">
        <v>236</v>
      </c>
      <c r="L3" t="s">
        <v>237</v>
      </c>
      <c r="N3" t="s">
        <v>236</v>
      </c>
      <c r="O3" t="s">
        <v>237</v>
      </c>
      <c r="Q3" t="s">
        <v>236</v>
      </c>
      <c r="R3" t="s">
        <v>237</v>
      </c>
    </row>
    <row r="4" spans="1:18" x14ac:dyDescent="0.25">
      <c r="A4" s="482"/>
      <c r="B4" t="s">
        <v>219</v>
      </c>
      <c r="C4" s="79">
        <v>80</v>
      </c>
      <c r="E4" t="s">
        <v>219</v>
      </c>
      <c r="F4" s="79">
        <v>100</v>
      </c>
      <c r="H4" t="s">
        <v>219</v>
      </c>
      <c r="I4" s="79">
        <v>80</v>
      </c>
      <c r="K4" t="s">
        <v>219</v>
      </c>
      <c r="L4" s="79">
        <v>1000</v>
      </c>
      <c r="N4" t="s">
        <v>219</v>
      </c>
      <c r="O4" s="79">
        <v>1000</v>
      </c>
      <c r="Q4" t="s">
        <v>219</v>
      </c>
      <c r="R4" s="79">
        <v>1000</v>
      </c>
    </row>
    <row r="5" spans="1:18" x14ac:dyDescent="0.25">
      <c r="A5" s="482"/>
      <c r="B5" t="s">
        <v>221</v>
      </c>
      <c r="C5" s="79">
        <v>160</v>
      </c>
      <c r="E5" t="s">
        <v>221</v>
      </c>
      <c r="F5" s="79">
        <v>200</v>
      </c>
      <c r="H5" t="s">
        <v>221</v>
      </c>
      <c r="I5" s="79">
        <v>160</v>
      </c>
      <c r="K5" t="s">
        <v>221</v>
      </c>
      <c r="L5" s="79">
        <v>2000</v>
      </c>
      <c r="N5" t="s">
        <v>221</v>
      </c>
      <c r="O5" s="79">
        <v>2000</v>
      </c>
      <c r="Q5" t="s">
        <v>221</v>
      </c>
      <c r="R5" s="79">
        <v>2000</v>
      </c>
    </row>
    <row r="6" spans="1:18" x14ac:dyDescent="0.25">
      <c r="A6" s="482"/>
      <c r="B6" t="s">
        <v>223</v>
      </c>
      <c r="C6" s="79">
        <v>240</v>
      </c>
      <c r="E6" t="s">
        <v>223</v>
      </c>
      <c r="F6" s="79">
        <v>300</v>
      </c>
      <c r="H6" t="s">
        <v>223</v>
      </c>
      <c r="I6" s="79">
        <v>240</v>
      </c>
      <c r="K6" t="s">
        <v>223</v>
      </c>
      <c r="L6" s="79">
        <v>3000</v>
      </c>
      <c r="N6" t="s">
        <v>223</v>
      </c>
      <c r="O6" s="79">
        <v>3000</v>
      </c>
      <c r="Q6" t="s">
        <v>223</v>
      </c>
      <c r="R6" s="79">
        <v>3000</v>
      </c>
    </row>
    <row r="7" spans="1:18" x14ac:dyDescent="0.25">
      <c r="A7" s="482"/>
      <c r="B7" t="s">
        <v>238</v>
      </c>
      <c r="C7" s="79">
        <v>0</v>
      </c>
      <c r="E7" t="s">
        <v>238</v>
      </c>
      <c r="F7" s="79">
        <v>0</v>
      </c>
      <c r="H7" t="s">
        <v>238</v>
      </c>
      <c r="I7" s="79">
        <v>0</v>
      </c>
      <c r="K7" t="s">
        <v>238</v>
      </c>
      <c r="L7" s="79">
        <v>0</v>
      </c>
      <c r="N7" t="s">
        <v>238</v>
      </c>
      <c r="O7" s="79">
        <v>0</v>
      </c>
      <c r="Q7" t="s">
        <v>238</v>
      </c>
      <c r="R7" s="79">
        <v>0</v>
      </c>
    </row>
    <row r="8" spans="1:18" x14ac:dyDescent="0.25">
      <c r="A8" s="482"/>
    </row>
    <row r="10" spans="1:18" x14ac:dyDescent="0.25">
      <c r="A10" s="482" t="s">
        <v>151</v>
      </c>
      <c r="B10" s="160"/>
      <c r="C10" s="160" t="s">
        <v>104</v>
      </c>
      <c r="D10" s="160"/>
      <c r="E10" s="160"/>
      <c r="F10" s="160" t="s">
        <v>70</v>
      </c>
    </row>
    <row r="11" spans="1:18" ht="14.45" customHeight="1" x14ac:dyDescent="0.25">
      <c r="A11" s="482"/>
      <c r="B11" s="170">
        <v>1</v>
      </c>
      <c r="C11" s="163" t="s">
        <v>46</v>
      </c>
      <c r="D11" s="163"/>
      <c r="E11" s="161"/>
      <c r="F11" s="157">
        <v>0.24</v>
      </c>
    </row>
    <row r="12" spans="1:18" x14ac:dyDescent="0.25">
      <c r="A12" s="482"/>
      <c r="B12" s="170">
        <v>2</v>
      </c>
      <c r="C12" s="163" t="s">
        <v>239</v>
      </c>
      <c r="D12" s="163"/>
      <c r="E12" s="161"/>
      <c r="F12" s="157">
        <v>0.24</v>
      </c>
    </row>
    <row r="13" spans="1:18" x14ac:dyDescent="0.25">
      <c r="A13" s="482"/>
      <c r="B13" s="170">
        <v>4</v>
      </c>
      <c r="C13" s="163" t="s">
        <v>58</v>
      </c>
      <c r="D13" s="163"/>
      <c r="E13" s="161"/>
      <c r="F13" s="157">
        <v>0.24</v>
      </c>
    </row>
    <row r="14" spans="1:18" x14ac:dyDescent="0.25">
      <c r="A14" s="482"/>
      <c r="B14" s="170">
        <v>5</v>
      </c>
      <c r="C14" s="163" t="s">
        <v>59</v>
      </c>
      <c r="D14" s="163"/>
      <c r="E14" s="161"/>
      <c r="F14" s="157">
        <v>0.28000000000000003</v>
      </c>
    </row>
    <row r="15" spans="1:18" x14ac:dyDescent="0.25">
      <c r="A15" s="482"/>
      <c r="B15" s="162"/>
      <c r="C15" s="162"/>
      <c r="D15" s="162"/>
      <c r="E15" s="161"/>
      <c r="F15" s="156">
        <f>+SUM(F11:F14)</f>
        <v>1</v>
      </c>
    </row>
    <row r="16" spans="1:18" x14ac:dyDescent="0.25">
      <c r="B16" s="161"/>
      <c r="C16" s="161"/>
      <c r="D16" s="162"/>
      <c r="E16" s="161"/>
    </row>
    <row r="17" spans="1:13" ht="14.45" customHeight="1" x14ac:dyDescent="0.25">
      <c r="A17" s="482" t="s">
        <v>152</v>
      </c>
      <c r="B17" s="160"/>
      <c r="C17" s="160" t="s">
        <v>104</v>
      </c>
      <c r="D17" s="160"/>
      <c r="E17" s="160"/>
      <c r="F17" s="160" t="s">
        <v>70</v>
      </c>
      <c r="H17" t="s">
        <v>240</v>
      </c>
    </row>
    <row r="18" spans="1:13" x14ac:dyDescent="0.25">
      <c r="A18" s="482"/>
      <c r="B18" s="168">
        <v>1</v>
      </c>
      <c r="C18" s="164" t="s">
        <v>241</v>
      </c>
      <c r="D18" s="164"/>
      <c r="E18" s="164"/>
      <c r="F18" s="158">
        <f>+F19+F20</f>
        <v>0.31</v>
      </c>
      <c r="H18" s="158">
        <f>+H19+H20</f>
        <v>0.4</v>
      </c>
    </row>
    <row r="19" spans="1:13" x14ac:dyDescent="0.25">
      <c r="A19" s="482"/>
      <c r="B19" s="169" t="s">
        <v>79</v>
      </c>
      <c r="C19" s="161" t="s">
        <v>242</v>
      </c>
      <c r="D19" s="162"/>
      <c r="E19" s="161"/>
      <c r="F19" s="157">
        <v>0.06</v>
      </c>
      <c r="H19" s="157">
        <v>0.1</v>
      </c>
    </row>
    <row r="20" spans="1:13" x14ac:dyDescent="0.25">
      <c r="A20" s="482"/>
      <c r="B20" s="169" t="s">
        <v>82</v>
      </c>
      <c r="C20" s="161" t="s">
        <v>243</v>
      </c>
      <c r="D20" s="162"/>
      <c r="E20" s="161"/>
      <c r="F20" s="157">
        <v>0.25</v>
      </c>
      <c r="H20" s="157">
        <v>0.3</v>
      </c>
    </row>
    <row r="21" spans="1:13" x14ac:dyDescent="0.25">
      <c r="A21" s="482"/>
      <c r="B21" s="168">
        <v>2</v>
      </c>
      <c r="C21" s="164" t="s">
        <v>244</v>
      </c>
      <c r="D21" s="164"/>
      <c r="E21" s="164"/>
      <c r="F21" s="158">
        <f>+F22+F23</f>
        <v>0.31</v>
      </c>
      <c r="H21" s="158">
        <f>+H22+H23</f>
        <v>0.4</v>
      </c>
    </row>
    <row r="22" spans="1:13" x14ac:dyDescent="0.25">
      <c r="A22" s="482"/>
      <c r="B22" s="169" t="s">
        <v>86</v>
      </c>
      <c r="C22" s="161" t="s">
        <v>245</v>
      </c>
      <c r="D22" s="162"/>
      <c r="E22" s="161"/>
      <c r="F22" s="157">
        <v>0.06</v>
      </c>
      <c r="H22" s="157">
        <v>0.1</v>
      </c>
    </row>
    <row r="23" spans="1:13" x14ac:dyDescent="0.25">
      <c r="A23" s="482"/>
      <c r="B23" s="169" t="s">
        <v>88</v>
      </c>
      <c r="C23" s="161" t="s">
        <v>246</v>
      </c>
      <c r="D23" s="162"/>
      <c r="E23" s="161"/>
      <c r="F23" s="157">
        <v>0.25</v>
      </c>
      <c r="H23" s="157">
        <v>0.3</v>
      </c>
    </row>
    <row r="24" spans="1:13" x14ac:dyDescent="0.25">
      <c r="A24" s="482"/>
      <c r="B24" s="168">
        <v>3</v>
      </c>
      <c r="C24" s="164" t="s">
        <v>247</v>
      </c>
      <c r="D24" s="164"/>
      <c r="E24" s="164"/>
      <c r="F24" s="158">
        <f>+F25</f>
        <v>0.25</v>
      </c>
      <c r="H24" s="158">
        <f>+H25</f>
        <v>0</v>
      </c>
    </row>
    <row r="25" spans="1:13" x14ac:dyDescent="0.25">
      <c r="A25" s="482"/>
      <c r="B25" s="169" t="s">
        <v>92</v>
      </c>
      <c r="C25" s="161" t="s">
        <v>243</v>
      </c>
      <c r="D25" s="162"/>
      <c r="E25" s="161"/>
      <c r="F25" s="157">
        <v>0.25</v>
      </c>
      <c r="H25" s="211">
        <v>0</v>
      </c>
    </row>
    <row r="26" spans="1:13" x14ac:dyDescent="0.25">
      <c r="A26" s="482"/>
      <c r="B26" s="168">
        <v>4</v>
      </c>
      <c r="C26" s="164" t="s">
        <v>58</v>
      </c>
      <c r="D26" s="164"/>
      <c r="E26" s="164"/>
      <c r="F26" s="158">
        <f>+F27</f>
        <v>0.06</v>
      </c>
      <c r="H26" s="158">
        <f>+H27</f>
        <v>0.1</v>
      </c>
    </row>
    <row r="27" spans="1:13" x14ac:dyDescent="0.25">
      <c r="A27" s="482"/>
      <c r="B27" s="169" t="s">
        <v>95</v>
      </c>
      <c r="C27" s="161" t="s">
        <v>242</v>
      </c>
      <c r="D27" s="162"/>
      <c r="E27" s="161"/>
      <c r="F27" s="157">
        <v>0.06</v>
      </c>
      <c r="H27" s="157">
        <v>0.1</v>
      </c>
    </row>
    <row r="28" spans="1:13" x14ac:dyDescent="0.25">
      <c r="A28" s="482"/>
      <c r="B28" s="168">
        <v>5</v>
      </c>
      <c r="C28" s="164" t="s">
        <v>59</v>
      </c>
      <c r="D28" s="164"/>
      <c r="E28" s="164"/>
      <c r="F28" s="158">
        <f>+F29</f>
        <v>7.0000000000000007E-2</v>
      </c>
      <c r="H28" s="158">
        <f>+H29</f>
        <v>0.1</v>
      </c>
    </row>
    <row r="29" spans="1:13" x14ac:dyDescent="0.25">
      <c r="A29" s="482"/>
      <c r="B29" s="167" t="s">
        <v>97</v>
      </c>
      <c r="C29" s="161" t="s">
        <v>248</v>
      </c>
      <c r="D29" s="162"/>
      <c r="E29" s="161"/>
      <c r="F29" s="157">
        <v>7.0000000000000007E-2</v>
      </c>
      <c r="H29" s="157">
        <v>0.1</v>
      </c>
    </row>
    <row r="30" spans="1:13" x14ac:dyDescent="0.25">
      <c r="A30" s="482"/>
      <c r="B30" s="161"/>
      <c r="C30" s="161"/>
      <c r="D30" s="162"/>
      <c r="E30" s="161"/>
      <c r="F30" s="156">
        <f>+F19+F20+F22+F23+F25+F27+F29</f>
        <v>1</v>
      </c>
      <c r="H30" s="156">
        <f>+H19+H20+H22+H23+H25+H27+H29</f>
        <v>1</v>
      </c>
    </row>
    <row r="31" spans="1:13" x14ac:dyDescent="0.25">
      <c r="B31" s="161"/>
      <c r="C31" s="161"/>
      <c r="D31" s="162"/>
      <c r="E31" s="161"/>
    </row>
    <row r="32" spans="1:13" ht="45" customHeight="1" x14ac:dyDescent="0.25">
      <c r="A32" s="482" t="s">
        <v>153</v>
      </c>
      <c r="B32" s="160"/>
      <c r="C32" s="237" t="s">
        <v>104</v>
      </c>
      <c r="D32" s="237"/>
      <c r="E32" s="237"/>
      <c r="F32" s="237" t="s">
        <v>70</v>
      </c>
      <c r="G32" s="483" t="s">
        <v>249</v>
      </c>
      <c r="H32" s="74"/>
      <c r="I32" s="237" t="s">
        <v>250</v>
      </c>
      <c r="J32" s="237"/>
      <c r="K32" s="237"/>
      <c r="L32" s="237"/>
      <c r="M32" s="237" t="s">
        <v>38</v>
      </c>
    </row>
    <row r="33" spans="1:15" x14ac:dyDescent="0.25">
      <c r="A33" s="482"/>
      <c r="B33" s="170">
        <v>1</v>
      </c>
      <c r="C33" s="162" t="s">
        <v>251</v>
      </c>
      <c r="D33" s="162"/>
      <c r="E33" s="162"/>
      <c r="F33" s="157">
        <v>0.2</v>
      </c>
      <c r="G33" s="483"/>
      <c r="I33" t="s">
        <v>252</v>
      </c>
      <c r="M33" s="166" t="s">
        <v>223</v>
      </c>
    </row>
    <row r="34" spans="1:15" x14ac:dyDescent="0.25">
      <c r="A34" s="482"/>
      <c r="B34" s="170">
        <v>2</v>
      </c>
      <c r="C34" s="162" t="s">
        <v>253</v>
      </c>
      <c r="D34" s="162"/>
      <c r="E34" s="162"/>
      <c r="F34" s="157">
        <v>0.4</v>
      </c>
      <c r="G34" s="157">
        <v>0.2</v>
      </c>
      <c r="I34" t="s">
        <v>254</v>
      </c>
      <c r="M34" s="166" t="s">
        <v>223</v>
      </c>
    </row>
    <row r="35" spans="1:15" x14ac:dyDescent="0.25">
      <c r="A35" s="482"/>
      <c r="B35" s="170">
        <v>3</v>
      </c>
      <c r="C35" s="162" t="s">
        <v>255</v>
      </c>
      <c r="D35" s="162"/>
      <c r="E35" s="162"/>
      <c r="F35" s="157">
        <v>0.4</v>
      </c>
      <c r="G35" s="157">
        <v>0.2</v>
      </c>
      <c r="I35" t="s">
        <v>256</v>
      </c>
      <c r="M35" s="166" t="s">
        <v>223</v>
      </c>
    </row>
    <row r="36" spans="1:15" x14ac:dyDescent="0.25">
      <c r="A36" s="482"/>
      <c r="B36" s="163"/>
      <c r="C36" s="162"/>
      <c r="D36" s="162"/>
      <c r="E36" s="162"/>
      <c r="F36" s="159">
        <f>+SUM(F33:F35)</f>
        <v>1</v>
      </c>
      <c r="I36" t="s">
        <v>257</v>
      </c>
      <c r="M36" s="166" t="s">
        <v>221</v>
      </c>
    </row>
    <row r="37" spans="1:15" x14ac:dyDescent="0.25">
      <c r="A37" s="482"/>
      <c r="I37" t="s">
        <v>258</v>
      </c>
      <c r="M37" s="166" t="s">
        <v>219</v>
      </c>
    </row>
    <row r="38" spans="1:15" x14ac:dyDescent="0.25">
      <c r="A38" s="482"/>
      <c r="I38" t="s">
        <v>100</v>
      </c>
      <c r="M38" s="166" t="s">
        <v>223</v>
      </c>
    </row>
    <row r="39" spans="1:15" x14ac:dyDescent="0.25">
      <c r="A39" s="482"/>
      <c r="I39" t="s">
        <v>259</v>
      </c>
      <c r="M39" s="166" t="s">
        <v>219</v>
      </c>
    </row>
    <row r="40" spans="1:15" x14ac:dyDescent="0.25">
      <c r="A40" s="482"/>
      <c r="B40" s="163"/>
      <c r="C40" s="162"/>
      <c r="D40" s="162"/>
      <c r="E40" s="162"/>
      <c r="F40" s="162"/>
      <c r="I40" t="s">
        <v>260</v>
      </c>
      <c r="M40" s="166" t="s">
        <v>219</v>
      </c>
    </row>
    <row r="41" spans="1:15" x14ac:dyDescent="0.25">
      <c r="A41" s="482"/>
      <c r="B41" s="163"/>
      <c r="C41" s="162"/>
      <c r="D41" s="162"/>
      <c r="E41" s="162"/>
      <c r="F41" s="162"/>
      <c r="I41" t="s">
        <v>261</v>
      </c>
      <c r="M41" s="166" t="s">
        <v>221</v>
      </c>
    </row>
    <row r="42" spans="1:15" x14ac:dyDescent="0.25">
      <c r="A42" s="482"/>
      <c r="B42" s="162"/>
      <c r="C42" s="162"/>
      <c r="D42" s="162"/>
      <c r="E42" s="162"/>
      <c r="I42" t="s">
        <v>262</v>
      </c>
      <c r="M42" s="166" t="s">
        <v>219</v>
      </c>
    </row>
    <row r="43" spans="1:15" x14ac:dyDescent="0.25">
      <c r="B43" s="162"/>
      <c r="C43" s="162"/>
      <c r="D43" s="162"/>
      <c r="E43" s="162"/>
    </row>
    <row r="44" spans="1:15" x14ac:dyDescent="0.25">
      <c r="A44" s="482" t="s">
        <v>154</v>
      </c>
      <c r="B44" s="160"/>
      <c r="C44" s="160" t="s">
        <v>104</v>
      </c>
      <c r="D44" s="160"/>
      <c r="E44" s="160"/>
      <c r="F44" s="160" t="s">
        <v>70</v>
      </c>
      <c r="H44" s="31" t="s">
        <v>136</v>
      </c>
      <c r="I44" s="31" t="s">
        <v>263</v>
      </c>
      <c r="K44" s="31" t="s">
        <v>264</v>
      </c>
      <c r="L44" s="31" t="s">
        <v>263</v>
      </c>
      <c r="N44" s="31" t="s">
        <v>265</v>
      </c>
      <c r="O44" s="31" t="s">
        <v>263</v>
      </c>
    </row>
    <row r="45" spans="1:15" x14ac:dyDescent="0.25">
      <c r="A45" s="482"/>
      <c r="B45" s="170">
        <v>1</v>
      </c>
      <c r="C45" s="162" t="s">
        <v>135</v>
      </c>
      <c r="D45" s="162"/>
      <c r="E45" s="162"/>
      <c r="F45" s="157">
        <v>0.3</v>
      </c>
      <c r="H45" t="s">
        <v>103</v>
      </c>
      <c r="I45" s="79">
        <v>1</v>
      </c>
      <c r="K45" s="28" t="s">
        <v>105</v>
      </c>
      <c r="L45" s="301">
        <v>0.7</v>
      </c>
      <c r="N45" s="28" t="s">
        <v>266</v>
      </c>
      <c r="O45" s="302">
        <v>0.4</v>
      </c>
    </row>
    <row r="46" spans="1:15" x14ac:dyDescent="0.25">
      <c r="A46" s="482"/>
      <c r="B46" s="170">
        <v>2</v>
      </c>
      <c r="C46" s="162" t="s">
        <v>267</v>
      </c>
      <c r="D46" s="162"/>
      <c r="E46" s="162"/>
      <c r="F46" s="157">
        <v>0.3</v>
      </c>
      <c r="H46" t="s">
        <v>102</v>
      </c>
      <c r="I46" s="79">
        <v>0.6</v>
      </c>
      <c r="K46" s="28" t="s">
        <v>268</v>
      </c>
      <c r="L46" s="79">
        <v>0.8</v>
      </c>
      <c r="N46" s="28" t="s">
        <v>269</v>
      </c>
      <c r="O46" s="279">
        <v>0.6</v>
      </c>
    </row>
    <row r="47" spans="1:15" x14ac:dyDescent="0.25">
      <c r="A47" s="482"/>
      <c r="B47" s="170">
        <v>3</v>
      </c>
      <c r="C47" s="162" t="s">
        <v>270</v>
      </c>
      <c r="D47" s="162"/>
      <c r="E47" s="162"/>
      <c r="F47" s="157">
        <v>0.4</v>
      </c>
      <c r="H47" t="s">
        <v>271</v>
      </c>
      <c r="I47" s="79">
        <v>0.8</v>
      </c>
      <c r="K47" s="28" t="s">
        <v>272</v>
      </c>
      <c r="L47" s="79">
        <v>0.9</v>
      </c>
      <c r="N47" s="28" t="s">
        <v>273</v>
      </c>
      <c r="O47" s="279">
        <v>0.9</v>
      </c>
    </row>
    <row r="48" spans="1:15" x14ac:dyDescent="0.25">
      <c r="A48" s="482"/>
      <c r="B48" s="162"/>
      <c r="C48" s="162"/>
      <c r="D48" s="162"/>
      <c r="E48" s="162"/>
      <c r="F48" s="159">
        <f>+SUM(F45:F47)</f>
        <v>1</v>
      </c>
      <c r="K48" s="28" t="s">
        <v>106</v>
      </c>
      <c r="L48" s="79">
        <v>1</v>
      </c>
      <c r="N48" s="28" t="s">
        <v>107</v>
      </c>
      <c r="O48" s="279">
        <v>1</v>
      </c>
    </row>
    <row r="49" spans="1:14" x14ac:dyDescent="0.25">
      <c r="B49" s="67"/>
      <c r="C49" s="67"/>
      <c r="E49" s="67"/>
    </row>
    <row r="50" spans="1:14" ht="14.45" customHeight="1" x14ac:dyDescent="0.25">
      <c r="A50" s="482" t="s">
        <v>274</v>
      </c>
      <c r="B50" s="253" t="s">
        <v>275</v>
      </c>
      <c r="C50" s="160"/>
      <c r="D50" s="160"/>
      <c r="E50" s="253" t="s">
        <v>276</v>
      </c>
      <c r="F50" s="160"/>
      <c r="G50" s="160"/>
      <c r="K50" s="160" t="s">
        <v>277</v>
      </c>
      <c r="L50" s="160"/>
      <c r="M50" s="160"/>
      <c r="N50" s="160"/>
    </row>
    <row r="51" spans="1:14" ht="17.25" x14ac:dyDescent="0.25">
      <c r="A51" s="482"/>
      <c r="B51" t="s">
        <v>38</v>
      </c>
      <c r="C51" t="s">
        <v>3</v>
      </c>
      <c r="E51" t="s">
        <v>38</v>
      </c>
      <c r="F51" t="s">
        <v>3</v>
      </c>
      <c r="G51" s="67"/>
      <c r="K51" t="s">
        <v>278</v>
      </c>
      <c r="M51" s="301">
        <v>5</v>
      </c>
      <c r="N51" t="s">
        <v>279</v>
      </c>
    </row>
    <row r="52" spans="1:14" x14ac:dyDescent="0.25">
      <c r="A52" s="482"/>
      <c r="B52" t="s">
        <v>219</v>
      </c>
      <c r="C52" s="301">
        <v>80</v>
      </c>
      <c r="E52" t="s">
        <v>219</v>
      </c>
      <c r="F52" s="301">
        <v>100</v>
      </c>
      <c r="G52" s="67"/>
      <c r="K52" s="67"/>
    </row>
    <row r="53" spans="1:14" x14ac:dyDescent="0.25">
      <c r="A53" s="482"/>
      <c r="B53" t="s">
        <v>221</v>
      </c>
      <c r="C53" s="301">
        <v>60</v>
      </c>
      <c r="E53" t="s">
        <v>221</v>
      </c>
      <c r="F53" s="301">
        <v>70</v>
      </c>
      <c r="G53" s="67"/>
    </row>
    <row r="54" spans="1:14" x14ac:dyDescent="0.25">
      <c r="A54" s="482"/>
      <c r="B54" t="s">
        <v>223</v>
      </c>
      <c r="C54" s="301">
        <v>0</v>
      </c>
      <c r="E54" t="s">
        <v>223</v>
      </c>
      <c r="F54" s="301">
        <v>0</v>
      </c>
      <c r="G54" s="67"/>
    </row>
    <row r="55" spans="1:14" x14ac:dyDescent="0.25">
      <c r="A55" s="482"/>
      <c r="B55" t="s">
        <v>238</v>
      </c>
      <c r="C55" s="301">
        <v>0</v>
      </c>
      <c r="E55" t="s">
        <v>238</v>
      </c>
      <c r="F55" s="301">
        <v>0</v>
      </c>
      <c r="G55" s="67"/>
    </row>
    <row r="56" spans="1:14" x14ac:dyDescent="0.25">
      <c r="A56" s="482"/>
    </row>
    <row r="57" spans="1:14" x14ac:dyDescent="0.25">
      <c r="A57" s="482"/>
      <c r="B57" s="236" t="s">
        <v>81</v>
      </c>
      <c r="C57" s="239" t="s">
        <v>280</v>
      </c>
    </row>
    <row r="58" spans="1:14" x14ac:dyDescent="0.25">
      <c r="A58" s="482"/>
      <c r="B58" s="236" t="s">
        <v>74</v>
      </c>
      <c r="C58" s="239" t="s">
        <v>149</v>
      </c>
    </row>
    <row r="60" spans="1:14" ht="45" x14ac:dyDescent="0.25">
      <c r="A60" s="484" t="s">
        <v>281</v>
      </c>
      <c r="B60" s="160" t="s">
        <v>282</v>
      </c>
      <c r="C60" s="160"/>
      <c r="D60" s="160"/>
      <c r="E60" s="160"/>
      <c r="F60" s="160"/>
      <c r="G60" s="233" t="s">
        <v>158</v>
      </c>
      <c r="H60" s="233" t="s">
        <v>159</v>
      </c>
      <c r="I60" s="233" t="s">
        <v>160</v>
      </c>
      <c r="J60" s="233" t="s">
        <v>161</v>
      </c>
      <c r="K60" s="233" t="s">
        <v>162</v>
      </c>
      <c r="L60" s="233" t="s">
        <v>163</v>
      </c>
      <c r="M60" s="233" t="s">
        <v>164</v>
      </c>
      <c r="N60" s="233" t="s">
        <v>165</v>
      </c>
    </row>
    <row r="61" spans="1:14" x14ac:dyDescent="0.25">
      <c r="A61" s="484"/>
      <c r="F61" s="235" t="s">
        <v>283</v>
      </c>
      <c r="G61" s="228" t="s">
        <v>284</v>
      </c>
      <c r="H61" s="229" t="s">
        <v>285</v>
      </c>
      <c r="I61" s="230" t="s">
        <v>286</v>
      </c>
      <c r="J61" s="230" t="s">
        <v>287</v>
      </c>
      <c r="K61" s="229" t="s">
        <v>284</v>
      </c>
      <c r="L61" s="230" t="s">
        <v>232</v>
      </c>
      <c r="M61" s="231" t="s">
        <v>288</v>
      </c>
      <c r="N61" s="232" t="s">
        <v>173</v>
      </c>
    </row>
    <row r="62" spans="1:14" x14ac:dyDescent="0.25">
      <c r="A62" s="484"/>
      <c r="B62" t="s">
        <v>289</v>
      </c>
      <c r="G62" s="224">
        <v>0.15</v>
      </c>
      <c r="H62" s="224">
        <v>0.2</v>
      </c>
      <c r="I62" s="224">
        <v>0.1</v>
      </c>
      <c r="J62" s="224">
        <v>0.1</v>
      </c>
      <c r="K62" s="224">
        <v>0.2</v>
      </c>
      <c r="L62" s="224">
        <v>0.05</v>
      </c>
      <c r="M62" s="224">
        <v>0.1</v>
      </c>
      <c r="N62" s="224">
        <v>0.1</v>
      </c>
    </row>
    <row r="63" spans="1:14" x14ac:dyDescent="0.25">
      <c r="A63" s="484"/>
      <c r="B63" t="s">
        <v>290</v>
      </c>
      <c r="F63" s="234">
        <v>0</v>
      </c>
      <c r="G63" s="225">
        <v>2.9400000000000003E-2</v>
      </c>
      <c r="H63" s="225">
        <v>2.333E-3</v>
      </c>
      <c r="I63" s="225">
        <v>1.506E-5</v>
      </c>
      <c r="J63" s="225">
        <v>4.7199999999999997E-6</v>
      </c>
      <c r="K63" s="225">
        <v>3.0040000000000001E-2</v>
      </c>
      <c r="L63" s="225">
        <v>3.485E-5</v>
      </c>
      <c r="M63" s="225">
        <v>3.5759999999999996E-4</v>
      </c>
      <c r="N63" s="225">
        <v>0</v>
      </c>
    </row>
    <row r="64" spans="1:14" x14ac:dyDescent="0.25">
      <c r="A64" s="484"/>
      <c r="B64" t="s">
        <v>291</v>
      </c>
      <c r="F64" s="234">
        <v>100</v>
      </c>
      <c r="G64" s="225">
        <v>167</v>
      </c>
      <c r="H64" s="225">
        <v>18.900000000000002</v>
      </c>
      <c r="I64" s="225">
        <v>0.11370000000000001</v>
      </c>
      <c r="J64" s="225">
        <v>2.6350000000000002E-2</v>
      </c>
      <c r="K64" s="225">
        <v>172.39000000000001</v>
      </c>
      <c r="L64" s="225">
        <v>2.0750000000000002</v>
      </c>
      <c r="M64" s="225">
        <v>4.9470000000000001</v>
      </c>
      <c r="N64" s="225">
        <v>1</v>
      </c>
    </row>
    <row r="65" spans="1:14" x14ac:dyDescent="0.25">
      <c r="A65" s="484"/>
    </row>
    <row r="68" spans="1:14" ht="14.45" customHeight="1" x14ac:dyDescent="0.25">
      <c r="A68" s="484" t="s">
        <v>292</v>
      </c>
      <c r="B68" s="481" t="s">
        <v>293</v>
      </c>
      <c r="C68" s="481"/>
      <c r="D68" s="481"/>
      <c r="F68" s="481" t="s">
        <v>294</v>
      </c>
      <c r="G68" s="481"/>
      <c r="H68" s="481"/>
      <c r="I68" s="481"/>
      <c r="J68" s="481"/>
      <c r="K68" s="481"/>
      <c r="L68" s="481"/>
      <c r="M68" s="481"/>
      <c r="N68" s="481"/>
    </row>
    <row r="69" spans="1:14" x14ac:dyDescent="0.25">
      <c r="A69" s="484"/>
      <c r="B69" s="80" t="s">
        <v>295</v>
      </c>
      <c r="C69" s="80" t="s">
        <v>296</v>
      </c>
      <c r="D69" s="80" t="s">
        <v>297</v>
      </c>
      <c r="H69" s="67" t="e">
        <f>+F71</f>
        <v>#REF!</v>
      </c>
      <c r="I69" s="67" t="e">
        <f>+F72</f>
        <v>#REF!</v>
      </c>
      <c r="J69" s="67" t="e">
        <f>+F73</f>
        <v>#REF!</v>
      </c>
      <c r="K69" s="67" t="e">
        <f>+F74</f>
        <v>#REF!</v>
      </c>
      <c r="L69" s="67" t="e">
        <f>+F75</f>
        <v>#REF!</v>
      </c>
    </row>
    <row r="70" spans="1:14" x14ac:dyDescent="0.25">
      <c r="A70" s="484"/>
      <c r="B70" s="81">
        <v>0.8</v>
      </c>
      <c r="C70" s="81">
        <v>0.9</v>
      </c>
      <c r="D70" s="81">
        <v>1</v>
      </c>
      <c r="F70" s="67"/>
      <c r="G70" s="243" t="s">
        <v>298</v>
      </c>
      <c r="H70" s="244" t="s">
        <v>35</v>
      </c>
      <c r="I70" s="244" t="s">
        <v>78</v>
      </c>
      <c r="J70" s="244" t="s">
        <v>99</v>
      </c>
      <c r="K70" s="244" t="s">
        <v>54</v>
      </c>
      <c r="L70" s="244" t="s">
        <v>148</v>
      </c>
      <c r="M70" s="67"/>
    </row>
    <row r="71" spans="1:14" x14ac:dyDescent="0.25">
      <c r="A71" s="484"/>
      <c r="B71" s="81">
        <v>0.8</v>
      </c>
      <c r="C71" s="81">
        <v>1</v>
      </c>
      <c r="D71" s="81">
        <v>1</v>
      </c>
      <c r="F71" s="241" t="e">
        <f>+#REF!</f>
        <v>#REF!</v>
      </c>
      <c r="G71" s="244" t="s">
        <v>35</v>
      </c>
      <c r="H71" s="244" t="e">
        <f t="shared" ref="H71:L75" si="0">+$F71*H$69</f>
        <v>#REF!</v>
      </c>
      <c r="I71" s="244" t="e">
        <f t="shared" si="0"/>
        <v>#REF!</v>
      </c>
      <c r="J71" s="244" t="e">
        <f t="shared" si="0"/>
        <v>#REF!</v>
      </c>
      <c r="K71" s="244" t="e">
        <f t="shared" si="0"/>
        <v>#REF!</v>
      </c>
      <c r="L71" s="244" t="e">
        <f t="shared" si="0"/>
        <v>#REF!</v>
      </c>
      <c r="M71" s="240" t="e">
        <f>+SUM(H71:K71)</f>
        <v>#REF!</v>
      </c>
      <c r="N71" s="242" t="e">
        <f>+IF(M71=1,B70,IF(M71=2,C70,IF(M71&gt;2,D70,0)))</f>
        <v>#REF!</v>
      </c>
    </row>
    <row r="72" spans="1:14" x14ac:dyDescent="0.25">
      <c r="A72" s="484"/>
      <c r="B72" s="81">
        <v>0.8</v>
      </c>
      <c r="C72" s="81">
        <v>0.9</v>
      </c>
      <c r="D72" s="81">
        <v>1</v>
      </c>
      <c r="F72" s="241" t="e">
        <f>+#REF!</f>
        <v>#REF!</v>
      </c>
      <c r="G72" s="244" t="s">
        <v>78</v>
      </c>
      <c r="H72" s="244" t="e">
        <f t="shared" si="0"/>
        <v>#REF!</v>
      </c>
      <c r="I72" s="244" t="e">
        <f t="shared" si="0"/>
        <v>#REF!</v>
      </c>
      <c r="J72" s="244" t="e">
        <f t="shared" si="0"/>
        <v>#REF!</v>
      </c>
      <c r="K72" s="244" t="e">
        <f t="shared" si="0"/>
        <v>#REF!</v>
      </c>
      <c r="L72" s="244" t="e">
        <f t="shared" si="0"/>
        <v>#REF!</v>
      </c>
      <c r="M72" s="240" t="e">
        <f>+SUM(H72:K72)</f>
        <v>#REF!</v>
      </c>
      <c r="N72" s="242" t="e">
        <f>+IF(M72=1,B71,IF(M72=2,C71,IF(M72&gt;2,D71,0)))</f>
        <v>#REF!</v>
      </c>
    </row>
    <row r="73" spans="1:14" x14ac:dyDescent="0.25">
      <c r="A73" s="484"/>
      <c r="B73" s="81">
        <v>0</v>
      </c>
      <c r="C73" s="81">
        <v>0.9</v>
      </c>
      <c r="D73" s="81">
        <v>1</v>
      </c>
      <c r="F73" s="241" t="e">
        <f>+#REF!</f>
        <v>#REF!</v>
      </c>
      <c r="G73" s="244" t="s">
        <v>99</v>
      </c>
      <c r="H73" s="244" t="e">
        <f t="shared" si="0"/>
        <v>#REF!</v>
      </c>
      <c r="I73" s="244" t="e">
        <f t="shared" si="0"/>
        <v>#REF!</v>
      </c>
      <c r="J73" s="244" t="e">
        <f t="shared" si="0"/>
        <v>#REF!</v>
      </c>
      <c r="K73" s="244" t="e">
        <f t="shared" si="0"/>
        <v>#REF!</v>
      </c>
      <c r="L73" s="244" t="e">
        <f t="shared" si="0"/>
        <v>#REF!</v>
      </c>
      <c r="M73" s="240" t="e">
        <f>+SUM(H73:K73)</f>
        <v>#REF!</v>
      </c>
      <c r="N73" s="242" t="e">
        <f>+IF(M73=1,B72,IF(M73=2,C72,IF(M73&gt;2,D72,0)))</f>
        <v>#REF!</v>
      </c>
    </row>
    <row r="74" spans="1:14" x14ac:dyDescent="0.25">
      <c r="A74" s="484"/>
      <c r="B74" s="81">
        <v>0</v>
      </c>
      <c r="C74" s="81">
        <v>1</v>
      </c>
      <c r="D74" s="81">
        <v>1</v>
      </c>
      <c r="F74" s="241" t="e">
        <f>+#REF!</f>
        <v>#REF!</v>
      </c>
      <c r="G74" s="244" t="s">
        <v>54</v>
      </c>
      <c r="H74" s="244" t="e">
        <f t="shared" si="0"/>
        <v>#REF!</v>
      </c>
      <c r="I74" s="244" t="e">
        <f t="shared" si="0"/>
        <v>#REF!</v>
      </c>
      <c r="J74" s="244" t="e">
        <f t="shared" si="0"/>
        <v>#REF!</v>
      </c>
      <c r="K74" s="244" t="e">
        <f t="shared" si="0"/>
        <v>#REF!</v>
      </c>
      <c r="L74" s="244" t="e">
        <f t="shared" si="0"/>
        <v>#REF!</v>
      </c>
      <c r="M74" s="240" t="e">
        <f>+SUM(H74:K74)</f>
        <v>#REF!</v>
      </c>
      <c r="N74" s="242" t="e">
        <f>+IF(M74=1,B73,IF(M74=2,C73,IF(M74&gt;2,D73,0)))</f>
        <v>#REF!</v>
      </c>
    </row>
    <row r="75" spans="1:14" x14ac:dyDescent="0.25">
      <c r="A75" s="484"/>
      <c r="F75" s="241" t="e">
        <f>+#REF!</f>
        <v>#REF!</v>
      </c>
      <c r="G75" s="244" t="s">
        <v>148</v>
      </c>
      <c r="H75" s="244" t="e">
        <f t="shared" si="0"/>
        <v>#REF!</v>
      </c>
      <c r="I75" s="244" t="e">
        <f t="shared" si="0"/>
        <v>#REF!</v>
      </c>
      <c r="J75" s="244" t="e">
        <f t="shared" si="0"/>
        <v>#REF!</v>
      </c>
      <c r="K75" s="244" t="e">
        <f t="shared" si="0"/>
        <v>#REF!</v>
      </c>
      <c r="L75" s="244" t="e">
        <f t="shared" si="0"/>
        <v>#REF!</v>
      </c>
      <c r="M75" s="240" t="e">
        <f>+SUM(H75:K75)</f>
        <v>#REF!</v>
      </c>
      <c r="N75" s="242" t="e">
        <f>+IF(M75=1,B74,IF(M75=2,C74,IF(M75&gt;2,D74,0)))</f>
        <v>#REF!</v>
      </c>
    </row>
    <row r="76" spans="1:14" x14ac:dyDescent="0.25">
      <c r="A76" s="484"/>
    </row>
  </sheetData>
  <sortState ref="I33:M42">
    <sortCondition ref="I33:I42"/>
  </sortState>
  <mergeCells count="11">
    <mergeCell ref="B68:D68"/>
    <mergeCell ref="A1:A8"/>
    <mergeCell ref="A10:A15"/>
    <mergeCell ref="A17:A30"/>
    <mergeCell ref="G32:G33"/>
    <mergeCell ref="A60:A65"/>
    <mergeCell ref="A32:A42"/>
    <mergeCell ref="A44:A48"/>
    <mergeCell ref="A68:A76"/>
    <mergeCell ref="F68:N68"/>
    <mergeCell ref="A50:A58"/>
  </mergeCells>
  <conditionalFormatting sqref="G71:G75">
    <cfRule type="expression" dxfId="1" priority="2">
      <formula>F71=1</formula>
    </cfRule>
  </conditionalFormatting>
  <conditionalFormatting sqref="B69:D69 H70:L70">
    <cfRule type="expression" dxfId="0" priority="1">
      <formula>B68=1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9AC69D67459F41962B4897677937D7" ma:contentTypeVersion="4" ma:contentTypeDescription="Vytvoří nový dokument" ma:contentTypeScope="" ma:versionID="eecb5e08b9288ed6475e0b67dda33d8a">
  <xsd:schema xmlns:xsd="http://www.w3.org/2001/XMLSchema" xmlns:xs="http://www.w3.org/2001/XMLSchema" xmlns:p="http://schemas.microsoft.com/office/2006/metadata/properties" xmlns:ns2="bbb0ce87-0b8a-4b0e-a313-14aaf85cbdaa" targetNamespace="http://schemas.microsoft.com/office/2006/metadata/properties" ma:root="true" ma:fieldsID="a168af613850cb4d0c31af3a3cb1c5ab" ns2:_="">
    <xsd:import namespace="bbb0ce87-0b8a-4b0e-a313-14aaf85cb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0ce87-0b8a-4b0e-a313-14aaf85cb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B1AB17-C854-47E7-AB4A-0FBAD842F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0ce87-0b8a-4b0e-a313-14aaf85cb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2C185E-9EAC-4875-8DAA-3AE5EBABE6A1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bbb0ce87-0b8a-4b0e-a313-14aaf85cbdaa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B6A2B-2A57-45D1-864A-12FCD72924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12</vt:i4>
      </vt:variant>
      <vt:variant>
        <vt:lpstr>Pojmenované oblasti</vt:lpstr>
      </vt:variant>
      <vt:variant>
        <vt:i4>40</vt:i4>
      </vt:variant>
    </vt:vector>
  </HeadingPairs>
  <TitlesOfParts>
    <vt:vector size="52" baseType="lpstr">
      <vt:lpstr>Varianty rozdělení financí</vt:lpstr>
      <vt:lpstr>Oblast A (1)</vt:lpstr>
      <vt:lpstr>Výsledkový list</vt:lpstr>
      <vt:lpstr>Zadání - Oblast A</vt:lpstr>
      <vt:lpstr>Zadání - Oblast B</vt:lpstr>
      <vt:lpstr>Oblast D (1)</vt:lpstr>
      <vt:lpstr>Katalog materiálů</vt:lpstr>
      <vt:lpstr>Ekviv. tloušťka stěn a stropů</vt:lpstr>
      <vt:lpstr>_pomocné</vt:lpstr>
      <vt:lpstr>Indikátory a váhy</vt:lpstr>
      <vt:lpstr>Závazné dokumenty</vt:lpstr>
      <vt:lpstr>Návaznost opatření na dokumenty</vt:lpstr>
      <vt:lpstr>AN</vt:lpstr>
      <vt:lpstr>destovka</vt:lpstr>
      <vt:lpstr>Faktor_snížení_k</vt:lpstr>
      <vt:lpstr>I_IV</vt:lpstr>
      <vt:lpstr>jmenovitá_provozní_teplota_článku_NOCT</vt:lpstr>
      <vt:lpstr>lnksvisle</vt:lpstr>
      <vt:lpstr>lnkvodor</vt:lpstr>
      <vt:lpstr>lotvor</vt:lpstr>
      <vt:lpstr>ltipodter</vt:lpstr>
      <vt:lpstr>ltisteny</vt:lpstr>
      <vt:lpstr>ltistrstr</vt:lpstr>
      <vt:lpstr>nksvisle</vt:lpstr>
      <vt:lpstr>nkvodor</vt:lpstr>
      <vt:lpstr>Objem_AKU</vt:lpstr>
      <vt:lpstr>'Výsledkový list'!Oblast_tisku</vt:lpstr>
      <vt:lpstr>'Zadání - Oblast A'!Oblast_tisku</vt:lpstr>
      <vt:lpstr>'Zadání - Oblast B'!Oblast_tisku</vt:lpstr>
      <vt:lpstr>osoby</vt:lpstr>
      <vt:lpstr>otvor</vt:lpstr>
      <vt:lpstr>Plocha_FV_panelů</vt:lpstr>
      <vt:lpstr>Pohltivost_FV_α</vt:lpstr>
      <vt:lpstr>Ref_účinnost_href</vt:lpstr>
      <vt:lpstr>rfcni</vt:lpstr>
      <vt:lpstr>Snížení_účinnosti_1000na200_ΔηG</vt:lpstr>
      <vt:lpstr>Součinitel_prostupu_tepla_z_FV_do_okolí_U</vt:lpstr>
      <vt:lpstr>Spotřeba_na_osobu</vt:lpstr>
      <vt:lpstr>Srážka_vlivem_elektrických_ztrát_p</vt:lpstr>
      <vt:lpstr>stineni</vt:lpstr>
      <vt:lpstr>strecha</vt:lpstr>
      <vt:lpstr>Špičkový_výkon_systému_Ppk</vt:lpstr>
      <vt:lpstr>t_sv</vt:lpstr>
      <vt:lpstr>t_tv</vt:lpstr>
      <vt:lpstr>tipodter</vt:lpstr>
      <vt:lpstr>tisteny</vt:lpstr>
      <vt:lpstr>tistrstr</vt:lpstr>
      <vt:lpstr>trida</vt:lpstr>
      <vt:lpstr>tridabody</vt:lpstr>
      <vt:lpstr>tridabodyc</vt:lpstr>
      <vt:lpstr>typdomu</vt:lpstr>
      <vt:lpstr>Výkonový_teplotní_součinitel_βγ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divisja4</dc:creator>
  <cp:keywords/>
  <dc:description/>
  <cp:lastModifiedBy>Nix Michal</cp:lastModifiedBy>
  <cp:revision/>
  <cp:lastPrinted>2021-09-22T13:48:30Z</cp:lastPrinted>
  <dcterms:created xsi:type="dcterms:W3CDTF">2021-06-16T08:18:04Z</dcterms:created>
  <dcterms:modified xsi:type="dcterms:W3CDTF">2021-09-22T14:03:33Z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0x0101007B9AC69D67459F41962B4897677937D7</vt:lpwstr>
  </property>
</Properties>
</file>