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57405" windowHeight="12600"/>
  </bookViews>
  <sheets>
    <sheet name="Мультфильм" sheetId="1" r:id="rId1"/>
    <sheet name="Типы препятствий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3" i="1"/>
  <c r="C3" s="1"/>
  <c r="D3"/>
  <c r="E3"/>
  <c r="F3"/>
  <c r="G3"/>
  <c r="H3"/>
  <c r="L3"/>
  <c r="V3"/>
  <c r="W3"/>
  <c r="X3"/>
  <c r="Y3"/>
  <c r="Z3"/>
  <c r="AA3"/>
  <c r="AB3"/>
  <c r="AE3"/>
  <c r="AF3"/>
  <c r="AH3"/>
  <c r="AI3"/>
  <c r="AJ3"/>
  <c r="AK3"/>
  <c r="AL3"/>
  <c r="AM3"/>
  <c r="AN3"/>
  <c r="AO3"/>
  <c r="AP3"/>
  <c r="AR3"/>
  <c r="A4"/>
  <c r="C4" s="1"/>
  <c r="D4"/>
  <c r="E4"/>
  <c r="F4"/>
  <c r="G4"/>
  <c r="H4"/>
  <c r="L4"/>
  <c r="V4"/>
  <c r="W4"/>
  <c r="X4"/>
  <c r="Y4"/>
  <c r="Z4"/>
  <c r="AA4"/>
  <c r="AB4"/>
  <c r="AE4"/>
  <c r="AF4"/>
  <c r="AH4"/>
  <c r="AI4"/>
  <c r="AJ4"/>
  <c r="AK4"/>
  <c r="AL4"/>
  <c r="AM4"/>
  <c r="AN4"/>
  <c r="AO4"/>
  <c r="AP4"/>
  <c r="AR4"/>
  <c r="A5"/>
  <c r="C5" s="1"/>
  <c r="D5"/>
  <c r="E5"/>
  <c r="F5"/>
  <c r="G5"/>
  <c r="H5"/>
  <c r="L5"/>
  <c r="V5"/>
  <c r="W5"/>
  <c r="X5"/>
  <c r="Y5"/>
  <c r="Z5"/>
  <c r="AA5"/>
  <c r="AB5"/>
  <c r="AE5"/>
  <c r="AF5"/>
  <c r="AH5"/>
  <c r="AI5"/>
  <c r="AJ5"/>
  <c r="AK5"/>
  <c r="AL5"/>
  <c r="AM5"/>
  <c r="AN5"/>
  <c r="AO5"/>
  <c r="AP5"/>
  <c r="AR5"/>
  <c r="A6"/>
  <c r="C6" s="1"/>
  <c r="D6"/>
  <c r="E6"/>
  <c r="F6"/>
  <c r="G6"/>
  <c r="H6"/>
  <c r="L6"/>
  <c r="V6"/>
  <c r="W6"/>
  <c r="X6"/>
  <c r="Y6"/>
  <c r="Z6"/>
  <c r="AA6"/>
  <c r="AB6"/>
  <c r="AC6"/>
  <c r="AE6"/>
  <c r="AF6"/>
  <c r="AH6"/>
  <c r="AI6"/>
  <c r="AJ6"/>
  <c r="AK6"/>
  <c r="AL6"/>
  <c r="AM6"/>
  <c r="AN6"/>
  <c r="AO6"/>
  <c r="AP6"/>
  <c r="AR6"/>
  <c r="AR2"/>
  <c r="CC4"/>
  <c r="CC5"/>
  <c r="CC6" s="1"/>
  <c r="CC3"/>
  <c r="CA3"/>
  <c r="CA4" s="1"/>
  <c r="AN2"/>
  <c r="BZ3"/>
  <c r="BZ2"/>
  <c r="AO2" s="1"/>
  <c r="BY4"/>
  <c r="BY5" s="1"/>
  <c r="BY3"/>
  <c r="BV3"/>
  <c r="BV4" s="1"/>
  <c r="BV5" s="1"/>
  <c r="BW3"/>
  <c r="BW2"/>
  <c r="BX3"/>
  <c r="BX4" s="1"/>
  <c r="BX5" s="1"/>
  <c r="BX6" s="1"/>
  <c r="AM2"/>
  <c r="AL2"/>
  <c r="BU4"/>
  <c r="BU5" s="1"/>
  <c r="BU6" s="1"/>
  <c r="BU3"/>
  <c r="A2"/>
  <c r="D2" s="1"/>
  <c r="AK2"/>
  <c r="BT3"/>
  <c r="BT2"/>
  <c r="CB2" s="1"/>
  <c r="AP2" s="1"/>
  <c r="BS4"/>
  <c r="BS2"/>
  <c r="AJ2" s="1"/>
  <c r="AI2"/>
  <c r="BR4"/>
  <c r="BR5" s="1"/>
  <c r="BR6" s="1"/>
  <c r="BR3"/>
  <c r="BQ4"/>
  <c r="BQ5" s="1"/>
  <c r="BQ6" s="1"/>
  <c r="AH2"/>
  <c r="BQ3"/>
  <c r="BP3"/>
  <c r="BP4"/>
  <c r="BP5"/>
  <c r="BP6"/>
  <c r="AF2"/>
  <c r="AE2"/>
  <c r="BP2"/>
  <c r="CO7"/>
  <c r="AC2" s="1"/>
  <c r="BO2"/>
  <c r="AB2" s="1"/>
  <c r="BH4"/>
  <c r="BG4" s="1"/>
  <c r="BT4" s="1"/>
  <c r="BL4"/>
  <c r="BL5" s="1"/>
  <c r="BL6" s="1"/>
  <c r="BH3"/>
  <c r="BG3" s="1"/>
  <c r="BF4"/>
  <c r="BF5" s="1"/>
  <c r="BF6" s="1"/>
  <c r="BF3"/>
  <c r="AA2"/>
  <c r="Z2"/>
  <c r="BN3"/>
  <c r="BN4" s="1"/>
  <c r="BN5" s="1"/>
  <c r="BN6" s="1"/>
  <c r="Y2"/>
  <c r="X2"/>
  <c r="BM3"/>
  <c r="BM4" s="1"/>
  <c r="BM5" s="1"/>
  <c r="BM6" s="1"/>
  <c r="W2"/>
  <c r="BL3"/>
  <c r="V2"/>
  <c r="L2"/>
  <c r="H2"/>
  <c r="G2"/>
  <c r="F2"/>
  <c r="E2"/>
  <c r="BJ3"/>
  <c r="BJ4" s="1"/>
  <c r="BJ5" s="1"/>
  <c r="BJ6" s="1"/>
  <c r="BI3"/>
  <c r="BI4" s="1"/>
  <c r="AC5" l="1"/>
  <c r="AC4"/>
  <c r="AC3"/>
  <c r="BH5"/>
  <c r="BI5"/>
  <c r="BI6" s="1"/>
  <c r="BY6"/>
  <c r="CB4"/>
  <c r="CA5"/>
  <c r="BZ4"/>
  <c r="CB3"/>
  <c r="BG5"/>
  <c r="BO3"/>
  <c r="BO4" s="1"/>
  <c r="BO5" s="1"/>
  <c r="BO6" s="1"/>
  <c r="BS3"/>
  <c r="BW4"/>
  <c r="BV6"/>
  <c r="BW6" s="1"/>
  <c r="BW5"/>
  <c r="C2"/>
  <c r="BK3"/>
  <c r="BK4" s="1"/>
  <c r="BK5" s="1"/>
  <c r="BK6" s="1"/>
  <c r="BG6" l="1"/>
  <c r="BT6" s="1"/>
  <c r="BZ6" s="1"/>
  <c r="BT5"/>
  <c r="BZ5" s="1"/>
  <c r="BS5"/>
  <c r="BH6"/>
  <c r="BS6" s="1"/>
  <c r="CA6"/>
  <c r="CB6" s="1"/>
  <c r="CB5"/>
</calcChain>
</file>

<file path=xl/sharedStrings.xml><?xml version="1.0" encoding="utf-8"?>
<sst xmlns="http://schemas.openxmlformats.org/spreadsheetml/2006/main" count="118" uniqueCount="111">
  <si>
    <t>Speed</t>
  </si>
  <si>
    <t>SpeedIsValid</t>
  </si>
  <si>
    <t>SpeedFromSky</t>
  </si>
  <si>
    <t>SpeedFromEarth</t>
  </si>
  <si>
    <t>SpeedRestriction</t>
  </si>
  <si>
    <t>TargetSpeed</t>
  </si>
  <si>
    <t>Acceleration</t>
  </si>
  <si>
    <t>DesignSpeed</t>
  </si>
  <si>
    <t>PressureTC</t>
  </si>
  <si>
    <t>PressureTM</t>
  </si>
  <si>
    <t>PressureUR</t>
  </si>
  <si>
    <t>BreakingFactor</t>
  </si>
  <si>
    <t>Longitude</t>
  </si>
  <si>
    <t>Latitude</t>
  </si>
  <si>
    <t>gpsValid</t>
  </si>
  <si>
    <t>SystemWarningLevel</t>
  </si>
  <si>
    <t>FullSetWarningLevel</t>
  </si>
  <si>
    <t>IsPressureOk</t>
  </si>
  <si>
    <t>IsEpvReady</t>
  </si>
  <si>
    <t>IsEpvReleased</t>
  </si>
  <si>
    <t>ModulesActivityString</t>
  </si>
  <si>
    <t>Milage</t>
  </si>
  <si>
    <t>Light</t>
  </si>
  <si>
    <t>AlsnFreqTarget</t>
  </si>
  <si>
    <t>AlsnFreqFact</t>
  </si>
  <si>
    <t>AutolockTypeTarget</t>
  </si>
  <si>
    <t>AutolockTypeFact</t>
  </si>
  <si>
    <t>Time</t>
  </si>
  <si>
    <t>Date</t>
  </si>
  <si>
    <t>IsRegistrationTapeActive</t>
  </si>
  <si>
    <t>DriveModeTarget</t>
  </si>
  <si>
    <t>DriveModeFact</t>
  </si>
  <si>
    <t>IronWheels</t>
  </si>
  <si>
    <t>IsVigilanceRequired</t>
  </si>
  <si>
    <t>IsTractionOn</t>
  </si>
  <si>
    <t>Direction</t>
  </si>
  <si>
    <t>Ordinate</t>
  </si>
  <si>
    <t>NextStatinName</t>
  </si>
  <si>
    <t>NextTargetKind</t>
  </si>
  <si>
    <t>NextTargetName</t>
  </si>
  <si>
    <t>NextTargetDistance</t>
  </si>
  <si>
    <t>SautTargetDistance</t>
  </si>
  <si>
    <t>NotificationText</t>
  </si>
  <si>
    <t>TrackNumber</t>
  </si>
  <si>
    <t>MachinistNumber</t>
  </si>
  <si>
    <t>TrainNumber</t>
  </si>
  <si>
    <t>WagonCount</t>
  </si>
  <si>
    <t>AxlesCount</t>
  </si>
  <si>
    <t>TrainMass</t>
  </si>
  <si>
    <t>ManualOrdinateEnable</t>
  </si>
  <si>
    <t>ManualOrdinate</t>
  </si>
  <si>
    <t>ManualOrdinateIncreaseDirection</t>
  </si>
  <si>
    <t>AutolockSpeed</t>
  </si>
  <si>
    <t>TsvcIsOnline</t>
  </si>
  <si>
    <t>TsvcIsMachinistCheerful</t>
  </si>
  <si>
    <t>TsvcIsVigilanceRequired</t>
  </si>
  <si>
    <t>TsvcIsPreAlarmActive</t>
  </si>
  <si>
    <t>60.4688</t>
  </si>
  <si>
    <t>56.884</t>
  </si>
  <si>
    <t>Скорость</t>
  </si>
  <si>
    <t>Ускоренье</t>
  </si>
  <si>
    <t>Целевая</t>
  </si>
  <si>
    <t>Ограничение</t>
  </si>
  <si>
    <t>Крутизна кривой</t>
  </si>
  <si>
    <t>Конструктивная скорость</t>
  </si>
  <si>
    <t>Коэф. Торможенья</t>
  </si>
  <si>
    <t>12345678---C</t>
  </si>
  <si>
    <t>Светофор</t>
  </si>
  <si>
    <t>Частота АЛСН</t>
  </si>
  <si>
    <t>Тип АБ</t>
  </si>
  <si>
    <t>нормас</t>
  </si>
  <si>
    <t>Время</t>
  </si>
  <si>
    <t>Временной шаг</t>
  </si>
  <si>
    <t>Начальное время</t>
  </si>
  <si>
    <t>Вся дата</t>
  </si>
  <si>
    <t>Режим движения</t>
  </si>
  <si>
    <t>Режим движения (РМП)</t>
  </si>
  <si>
    <t>Запрос бдительности</t>
  </si>
  <si>
    <t>Тяха</t>
  </si>
  <si>
    <t>Направленье</t>
  </si>
  <si>
    <t>Ордината</t>
  </si>
  <si>
    <t>Начальная ордината</t>
  </si>
  <si>
    <t>Станция</t>
  </si>
  <si>
    <t>Кузяки</t>
  </si>
  <si>
    <t>Тип цели</t>
  </si>
  <si>
    <t>ID типа цели</t>
  </si>
  <si>
    <t>Название цели</t>
  </si>
  <si>
    <t>Н5</t>
  </si>
  <si>
    <t>Оп. место</t>
  </si>
  <si>
    <t>Мост</t>
  </si>
  <si>
    <t>Переезд</t>
  </si>
  <si>
    <t>Платформа</t>
  </si>
  <si>
    <t>Туннель</t>
  </si>
  <si>
    <t>Стрелка</t>
  </si>
  <si>
    <t>ТКС</t>
  </si>
  <si>
    <t>ГПУ САУТ</t>
  </si>
  <si>
    <t>Тупик</t>
  </si>
  <si>
    <t>Ордината цели</t>
  </si>
  <si>
    <t>X, м</t>
  </si>
  <si>
    <t>Расстояние, м</t>
  </si>
  <si>
    <t>Ордината цели САУТ</t>
  </si>
  <si>
    <t>Расстояние до цели САУТ</t>
  </si>
  <si>
    <t>Номер пути</t>
  </si>
  <si>
    <t>60.4689</t>
  </si>
  <si>
    <t>56.885</t>
  </si>
  <si>
    <t>60.4690</t>
  </si>
  <si>
    <t>56.886</t>
  </si>
  <si>
    <t>60.4691</t>
  </si>
  <si>
    <t>56.887</t>
  </si>
  <si>
    <t>60.4692</t>
  </si>
  <si>
    <t>56.888</t>
  </si>
</sst>
</file>

<file path=xl/styles.xml><?xml version="1.0" encoding="utf-8"?>
<styleSheet xmlns="http://schemas.openxmlformats.org/spreadsheetml/2006/main">
  <numFmts count="2">
    <numFmt numFmtId="164" formatCode="0.0"/>
    <numFmt numFmtId="165" formatCode="[$-F400]h:mm:ss\ AM/PM"/>
  </numFmts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/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6" tint="0.79998168889431442"/>
      </right>
      <top/>
      <bottom/>
      <diagonal/>
    </border>
    <border>
      <left style="thin">
        <color theme="6" tint="0.79998168889431442"/>
      </left>
      <right style="thin">
        <color theme="6" tint="0.79998168889431442"/>
      </right>
      <top/>
      <bottom/>
      <diagonal/>
    </border>
    <border>
      <left/>
      <right style="thin">
        <color theme="6" tint="0.39994506668294322"/>
      </right>
      <top/>
      <bottom/>
      <diagonal/>
    </border>
    <border>
      <left style="thin">
        <color theme="6" tint="0.39994506668294322"/>
      </left>
      <right style="thin">
        <color theme="6" tint="0.39994506668294322"/>
      </right>
      <top/>
      <bottom/>
      <diagonal/>
    </border>
    <border>
      <left style="thin">
        <color theme="4" tint="0.79998168889431442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3" borderId="1" xfId="0" applyFill="1" applyBorder="1"/>
    <xf numFmtId="0" fontId="0" fillId="3" borderId="2" xfId="0" applyFill="1" applyBorder="1"/>
    <xf numFmtId="0" fontId="0" fillId="4" borderId="3" xfId="0" applyFill="1" applyBorder="1" applyAlignment="1">
      <alignment horizontal="center" textRotation="90"/>
    </xf>
    <xf numFmtId="0" fontId="0" fillId="4" borderId="4" xfId="0" applyFill="1" applyBorder="1" applyAlignment="1">
      <alignment horizontal="center" textRotation="90"/>
    </xf>
    <xf numFmtId="0" fontId="0" fillId="0" borderId="4" xfId="0" applyBorder="1" applyAlignment="1">
      <alignment horizontal="center" textRotation="90"/>
    </xf>
    <xf numFmtId="0" fontId="0" fillId="0" borderId="3" xfId="0" applyBorder="1" applyAlignment="1">
      <alignment horizontal="center" textRotation="90"/>
    </xf>
    <xf numFmtId="0" fontId="0" fillId="5" borderId="5" xfId="0" applyFill="1" applyBorder="1" applyAlignment="1">
      <alignment horizontal="center" textRotation="90"/>
    </xf>
    <xf numFmtId="0" fontId="0" fillId="5" borderId="6" xfId="0" applyFill="1" applyBorder="1" applyAlignment="1">
      <alignment horizontal="center" textRotation="90"/>
    </xf>
    <xf numFmtId="0" fontId="0" fillId="2" borderId="7" xfId="0" applyFill="1" applyBorder="1"/>
    <xf numFmtId="0" fontId="0" fillId="2" borderId="8" xfId="0" applyFill="1" applyBorder="1"/>
    <xf numFmtId="1" fontId="0" fillId="2" borderId="8" xfId="0" applyNumberFormat="1" applyFill="1" applyBorder="1"/>
    <xf numFmtId="2" fontId="2" fillId="2" borderId="8" xfId="0" applyNumberFormat="1" applyFont="1" applyFill="1" applyBorder="1"/>
    <xf numFmtId="1" fontId="0" fillId="3" borderId="1" xfId="0" applyNumberFormat="1" applyFill="1" applyBorder="1"/>
    <xf numFmtId="1" fontId="0" fillId="3" borderId="2" xfId="0" applyNumberFormat="1" applyFill="1" applyBorder="1"/>
    <xf numFmtId="0" fontId="1" fillId="5" borderId="6" xfId="0" applyFont="1" applyFill="1" applyBorder="1" applyAlignment="1">
      <alignment horizontal="center" textRotation="90"/>
    </xf>
    <xf numFmtId="2" fontId="0" fillId="3" borderId="2" xfId="0" applyNumberFormat="1" applyFill="1" applyBorder="1"/>
    <xf numFmtId="164" fontId="0" fillId="5" borderId="9" xfId="0" applyNumberFormat="1" applyFill="1" applyBorder="1" applyAlignment="1">
      <alignment horizontal="center" textRotation="90"/>
    </xf>
    <xf numFmtId="164" fontId="0" fillId="2" borderId="0" xfId="0" applyNumberFormat="1" applyFill="1" applyBorder="1"/>
    <xf numFmtId="0" fontId="0" fillId="0" borderId="0" xfId="0" applyFill="1" applyBorder="1"/>
    <xf numFmtId="165" fontId="0" fillId="0" borderId="0" xfId="0" applyNumberFormat="1" applyBorder="1"/>
    <xf numFmtId="165" fontId="0" fillId="2" borderId="8" xfId="0" applyNumberFormat="1" applyFill="1" applyBorder="1"/>
    <xf numFmtId="14" fontId="0" fillId="0" borderId="0" xfId="0" applyNumberFormat="1" applyBorder="1"/>
    <xf numFmtId="165" fontId="0" fillId="3" borderId="2" xfId="0" applyNumberFormat="1" applyFill="1" applyBorder="1"/>
    <xf numFmtId="14" fontId="0" fillId="3" borderId="2" xfId="0" applyNumberFormat="1" applyFill="1" applyBorder="1"/>
    <xf numFmtId="0" fontId="0" fillId="2" borderId="8" xfId="0" applyFill="1" applyBorder="1" applyAlignment="1">
      <alignment horizontal="right"/>
    </xf>
    <xf numFmtId="3" fontId="0" fillId="2" borderId="8" xfId="0" applyNumberFormat="1" applyFill="1" applyBorder="1"/>
    <xf numFmtId="3" fontId="0" fillId="2" borderId="7" xfId="0" applyNumberFormat="1" applyFill="1" applyBorder="1"/>
    <xf numFmtId="3" fontId="0" fillId="3" borderId="2" xfId="0" applyNumberFormat="1" applyFill="1" applyBorder="1"/>
    <xf numFmtId="49" fontId="0" fillId="3" borderId="2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O9"/>
  <sheetViews>
    <sheetView tabSelected="1" workbookViewId="0">
      <pane xSplit="29190" topLeftCell="BH1" activePane="topRight"/>
      <selection activeCell="BC10" sqref="BC10"/>
      <selection pane="topRight" activeCell="BN13" sqref="BN13"/>
    </sheetView>
  </sheetViews>
  <sheetFormatPr defaultRowHeight="15"/>
  <cols>
    <col min="1" max="1" width="9.140625" style="2"/>
    <col min="2" max="28" width="9.140625" style="3"/>
    <col min="29" max="29" width="10.140625" style="3" bestFit="1" customWidth="1"/>
    <col min="30" max="57" width="9.140625" style="3"/>
    <col min="58" max="58" width="9.140625" style="19"/>
    <col min="59" max="59" width="9.140625" style="10"/>
    <col min="60" max="61" width="9.140625" style="11"/>
    <col min="62" max="62" width="9.140625" style="11" customWidth="1"/>
    <col min="63" max="74" width="9.140625" style="11"/>
    <col min="75" max="75" width="13" style="11" customWidth="1"/>
    <col min="76" max="90" width="9.140625" style="11"/>
    <col min="91" max="91" width="9.140625" style="1"/>
    <col min="92" max="92" width="24.28515625" style="1" bestFit="1" customWidth="1"/>
    <col min="93" max="93" width="10.140625" style="1" bestFit="1" customWidth="1"/>
    <col min="94" max="16384" width="9.140625" style="1"/>
  </cols>
  <sheetData>
    <row r="1" spans="1:93" s="6" customFormat="1" ht="176.2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18" t="s">
        <v>71</v>
      </c>
      <c r="BG1" s="8" t="s">
        <v>98</v>
      </c>
      <c r="BH1" s="9" t="s">
        <v>59</v>
      </c>
      <c r="BI1" s="16" t="s">
        <v>60</v>
      </c>
      <c r="BJ1" s="16" t="s">
        <v>61</v>
      </c>
      <c r="BK1" s="9" t="s">
        <v>62</v>
      </c>
      <c r="BL1" s="16" t="s">
        <v>67</v>
      </c>
      <c r="BM1" s="9" t="s">
        <v>68</v>
      </c>
      <c r="BN1" s="9" t="s">
        <v>69</v>
      </c>
      <c r="BO1" s="9" t="s">
        <v>71</v>
      </c>
      <c r="BP1" s="9" t="s">
        <v>76</v>
      </c>
      <c r="BQ1" s="16" t="s">
        <v>77</v>
      </c>
      <c r="BR1" s="16" t="s">
        <v>78</v>
      </c>
      <c r="BS1" s="9" t="s">
        <v>79</v>
      </c>
      <c r="BT1" s="9" t="s">
        <v>80</v>
      </c>
      <c r="BU1" s="16" t="s">
        <v>82</v>
      </c>
      <c r="BV1" s="16" t="s">
        <v>85</v>
      </c>
      <c r="BW1" s="9" t="s">
        <v>84</v>
      </c>
      <c r="BX1" s="16" t="s">
        <v>86</v>
      </c>
      <c r="BY1" s="16" t="s">
        <v>97</v>
      </c>
      <c r="BZ1" s="9" t="s">
        <v>99</v>
      </c>
      <c r="CA1" s="16" t="s">
        <v>100</v>
      </c>
      <c r="CB1" s="9" t="s">
        <v>101</v>
      </c>
      <c r="CC1" s="9" t="s">
        <v>102</v>
      </c>
      <c r="CD1" s="9"/>
      <c r="CE1" s="9"/>
      <c r="CF1" s="9"/>
      <c r="CG1" s="9"/>
      <c r="CH1" s="9"/>
      <c r="CI1" s="9"/>
      <c r="CJ1" s="9"/>
      <c r="CK1" s="9"/>
      <c r="CL1" s="9"/>
      <c r="CM1" s="7"/>
    </row>
    <row r="2" spans="1:93">
      <c r="A2" s="14">
        <f>ABS(BH2)</f>
        <v>0</v>
      </c>
      <c r="B2" s="3">
        <v>1</v>
      </c>
      <c r="C2" s="15">
        <f>A2</f>
        <v>0</v>
      </c>
      <c r="D2" s="15">
        <f>A2</f>
        <v>0</v>
      </c>
      <c r="E2" s="15">
        <f>BK2</f>
        <v>65</v>
      </c>
      <c r="F2" s="15">
        <f>BJ2</f>
        <v>60</v>
      </c>
      <c r="G2" s="17">
        <f>BI2</f>
        <v>1</v>
      </c>
      <c r="H2" s="3">
        <f>$CO$3</f>
        <v>40</v>
      </c>
      <c r="I2" s="3">
        <v>0</v>
      </c>
      <c r="J2" s="3">
        <v>0</v>
      </c>
      <c r="K2" s="3">
        <v>0</v>
      </c>
      <c r="L2" s="3">
        <f>$CO$5</f>
        <v>0.32</v>
      </c>
      <c r="M2" s="3" t="s">
        <v>57</v>
      </c>
      <c r="N2" s="3" t="s">
        <v>58</v>
      </c>
      <c r="O2" s="3">
        <v>1</v>
      </c>
      <c r="P2" s="3">
        <v>0</v>
      </c>
      <c r="Q2" s="3">
        <v>0</v>
      </c>
      <c r="R2" s="3">
        <v>1</v>
      </c>
      <c r="S2" s="3">
        <v>1</v>
      </c>
      <c r="T2" s="3">
        <v>0</v>
      </c>
      <c r="U2" s="3" t="s">
        <v>66</v>
      </c>
      <c r="V2" s="15">
        <f>BG2</f>
        <v>0</v>
      </c>
      <c r="W2" s="3">
        <f>BL2</f>
        <v>3</v>
      </c>
      <c r="X2" s="3">
        <f>BM2</f>
        <v>25</v>
      </c>
      <c r="Y2" s="3">
        <f>BM2</f>
        <v>25</v>
      </c>
      <c r="Z2" s="3" t="str">
        <f>BN2</f>
        <v>нормас</v>
      </c>
      <c r="AA2" s="3" t="str">
        <f>BN2</f>
        <v>нормас</v>
      </c>
      <c r="AB2" s="24">
        <f>BO2</f>
        <v>0.61805555555555558</v>
      </c>
      <c r="AC2" s="25">
        <f ca="1">$CO$7</f>
        <v>41919</v>
      </c>
      <c r="AD2" s="3">
        <v>1</v>
      </c>
      <c r="AE2" s="3">
        <f>BP2</f>
        <v>1</v>
      </c>
      <c r="AF2" s="3">
        <f>BP2</f>
        <v>1</v>
      </c>
      <c r="AG2" s="3">
        <v>1</v>
      </c>
      <c r="AH2" s="3">
        <f>BQ2</f>
        <v>0</v>
      </c>
      <c r="AI2" s="3">
        <f>BR2</f>
        <v>0</v>
      </c>
      <c r="AJ2" s="3">
        <f>BS2</f>
        <v>0</v>
      </c>
      <c r="AK2" s="15">
        <f>BT2</f>
        <v>15456</v>
      </c>
      <c r="AL2" s="3" t="str">
        <f>BU2</f>
        <v>Кузяки</v>
      </c>
      <c r="AM2" s="3">
        <f>BV2</f>
        <v>1</v>
      </c>
      <c r="AN2" s="3" t="str">
        <f>BX2</f>
        <v>Н5</v>
      </c>
      <c r="AO2" s="29">
        <f>BZ2</f>
        <v>344</v>
      </c>
      <c r="AP2" s="15">
        <f>CB2</f>
        <v>494</v>
      </c>
      <c r="AQ2" s="30"/>
      <c r="AR2" s="3">
        <f>CC2</f>
        <v>1</v>
      </c>
      <c r="AS2" s="3">
        <v>4581</v>
      </c>
      <c r="AT2" s="3">
        <v>777</v>
      </c>
      <c r="AU2" s="3">
        <v>100</v>
      </c>
      <c r="AV2" s="3">
        <v>400</v>
      </c>
      <c r="AW2" s="3">
        <v>6000</v>
      </c>
      <c r="AX2" s="3">
        <v>0</v>
      </c>
      <c r="AY2" s="3">
        <v>1100</v>
      </c>
      <c r="AZ2" s="3">
        <v>1</v>
      </c>
      <c r="BA2" s="3">
        <v>40</v>
      </c>
      <c r="BB2" s="3">
        <v>0</v>
      </c>
      <c r="BC2" s="3">
        <v>0</v>
      </c>
      <c r="BD2" s="3">
        <v>0</v>
      </c>
      <c r="BE2" s="3">
        <v>0</v>
      </c>
      <c r="BF2" s="19">
        <v>0</v>
      </c>
      <c r="BG2" s="28">
        <v>0</v>
      </c>
      <c r="BH2" s="12">
        <v>0</v>
      </c>
      <c r="BI2" s="13">
        <v>1</v>
      </c>
      <c r="BJ2" s="12">
        <v>60</v>
      </c>
      <c r="BK2" s="12">
        <v>65</v>
      </c>
      <c r="BL2" s="11">
        <v>3</v>
      </c>
      <c r="BM2" s="11">
        <v>25</v>
      </c>
      <c r="BN2" s="11" t="s">
        <v>70</v>
      </c>
      <c r="BO2" s="22">
        <f>$CO$6</f>
        <v>0.61805555555555558</v>
      </c>
      <c r="BP2" s="11">
        <f>$CO$8</f>
        <v>1</v>
      </c>
      <c r="BQ2" s="11">
        <v>0</v>
      </c>
      <c r="BR2" s="11">
        <v>0</v>
      </c>
      <c r="BS2" s="11">
        <f>SIGN(BH2)</f>
        <v>0</v>
      </c>
      <c r="BT2" s="12">
        <f>$CO$9+BG2</f>
        <v>15456</v>
      </c>
      <c r="BU2" s="26" t="s">
        <v>83</v>
      </c>
      <c r="BV2" s="11">
        <v>1</v>
      </c>
      <c r="BW2" s="26" t="str">
        <f>VLOOKUP(BV2,'Типы препятствий'!$A$1:$B$12,2)</f>
        <v>Светофор</v>
      </c>
      <c r="BX2" s="26" t="s">
        <v>87</v>
      </c>
      <c r="BY2" s="11">
        <v>15800</v>
      </c>
      <c r="BZ2" s="27">
        <f>BY2-BT2</f>
        <v>344</v>
      </c>
      <c r="CA2" s="11">
        <v>15950</v>
      </c>
      <c r="CB2" s="12">
        <f>CA2-BT2</f>
        <v>494</v>
      </c>
      <c r="CC2" s="11">
        <v>1</v>
      </c>
      <c r="CN2" s="1" t="s">
        <v>72</v>
      </c>
      <c r="CO2" s="1">
        <v>0.5</v>
      </c>
    </row>
    <row r="3" spans="1:93">
      <c r="A3" s="14">
        <f t="shared" ref="A3:A6" si="0">ABS(BH3)</f>
        <v>1.8</v>
      </c>
      <c r="B3" s="3">
        <v>2</v>
      </c>
      <c r="C3" s="15">
        <f t="shared" ref="C3:C6" si="1">A3</f>
        <v>1.8</v>
      </c>
      <c r="D3" s="15">
        <f t="shared" ref="D3:D6" si="2">A3</f>
        <v>1.8</v>
      </c>
      <c r="E3" s="15">
        <f t="shared" ref="E3:E6" si="3">BK3</f>
        <v>63</v>
      </c>
      <c r="F3" s="15">
        <f t="shared" ref="F3:F6" si="4">BJ3</f>
        <v>60</v>
      </c>
      <c r="G3" s="17">
        <f t="shared" ref="G3:G6" si="5">BI3</f>
        <v>0.95</v>
      </c>
      <c r="H3" s="3">
        <f t="shared" ref="H3:H6" si="6">$CO$3</f>
        <v>40</v>
      </c>
      <c r="I3" s="3">
        <v>0</v>
      </c>
      <c r="J3" s="3">
        <v>0</v>
      </c>
      <c r="K3" s="3">
        <v>0</v>
      </c>
      <c r="L3" s="3">
        <f t="shared" ref="L3:L6" si="7">$CO$5</f>
        <v>0.32</v>
      </c>
      <c r="M3" s="3" t="s">
        <v>103</v>
      </c>
      <c r="N3" s="3" t="s">
        <v>104</v>
      </c>
      <c r="O3" s="3">
        <v>1</v>
      </c>
      <c r="P3" s="3">
        <v>0</v>
      </c>
      <c r="Q3" s="3">
        <v>0</v>
      </c>
      <c r="R3" s="3">
        <v>1</v>
      </c>
      <c r="S3" s="3">
        <v>1</v>
      </c>
      <c r="T3" s="3">
        <v>0</v>
      </c>
      <c r="U3" s="3" t="s">
        <v>66</v>
      </c>
      <c r="V3" s="15">
        <f t="shared" ref="V3:V6" si="8">BG3</f>
        <v>0.25</v>
      </c>
      <c r="W3" s="3">
        <f t="shared" ref="W3:W6" si="9">BL3</f>
        <v>3</v>
      </c>
      <c r="X3" s="3">
        <f t="shared" ref="X3:X6" si="10">BM3</f>
        <v>25</v>
      </c>
      <c r="Y3" s="3">
        <f t="shared" ref="Y3:Y6" si="11">BM3</f>
        <v>25</v>
      </c>
      <c r="Z3" s="3" t="str">
        <f t="shared" ref="Z3:Z6" si="12">BN3</f>
        <v>нормас</v>
      </c>
      <c r="AA3" s="3" t="str">
        <f t="shared" ref="AA3:AA6" si="13">BN3</f>
        <v>нормас</v>
      </c>
      <c r="AB3" s="24">
        <f t="shared" ref="AB3:AB6" si="14">BO3</f>
        <v>0.6180613425925926</v>
      </c>
      <c r="AC3" s="25">
        <f t="shared" ref="AC3:AC6" ca="1" si="15">$CO$7</f>
        <v>41919</v>
      </c>
      <c r="AD3" s="3">
        <v>2</v>
      </c>
      <c r="AE3" s="3">
        <f t="shared" ref="AE3:AE6" si="16">BP3</f>
        <v>1</v>
      </c>
      <c r="AF3" s="3">
        <f t="shared" ref="AF3:AF6" si="17">BP3</f>
        <v>1</v>
      </c>
      <c r="AG3" s="3">
        <v>2</v>
      </c>
      <c r="AH3" s="3">
        <f t="shared" ref="AH3:AH6" si="18">BQ3</f>
        <v>0</v>
      </c>
      <c r="AI3" s="3">
        <f t="shared" ref="AI3:AI6" si="19">BR3</f>
        <v>0</v>
      </c>
      <c r="AJ3" s="3">
        <f t="shared" ref="AJ3:AJ6" si="20">BS3</f>
        <v>1</v>
      </c>
      <c r="AK3" s="15">
        <f t="shared" ref="AK3:AK6" si="21">BT3</f>
        <v>15456.25</v>
      </c>
      <c r="AL3" s="3" t="str">
        <f t="shared" ref="AL3:AL6" si="22">BU3</f>
        <v>Кузяки</v>
      </c>
      <c r="AM3" s="3">
        <f t="shared" ref="AM3:AM6" si="23">BV3</f>
        <v>1</v>
      </c>
      <c r="AN3" s="3" t="str">
        <f t="shared" ref="AN3:AN6" si="24">BX3</f>
        <v>Н5</v>
      </c>
      <c r="AO3" s="29">
        <f t="shared" ref="AO3:AO6" si="25">BZ3</f>
        <v>343.75</v>
      </c>
      <c r="AP3" s="15">
        <f t="shared" ref="AP3:AP6" si="26">CB3</f>
        <v>493.75</v>
      </c>
      <c r="AQ3" s="30"/>
      <c r="AR3" s="3">
        <f t="shared" ref="AR3:AR6" si="27">CC3</f>
        <v>1</v>
      </c>
      <c r="AS3" s="3">
        <v>4581</v>
      </c>
      <c r="AT3" s="3">
        <v>777</v>
      </c>
      <c r="AU3" s="3">
        <v>100</v>
      </c>
      <c r="AV3" s="3">
        <v>400</v>
      </c>
      <c r="AW3" s="3">
        <v>6000</v>
      </c>
      <c r="AX3" s="3">
        <v>0</v>
      </c>
      <c r="AY3" s="3">
        <v>1100</v>
      </c>
      <c r="AZ3" s="3">
        <v>1</v>
      </c>
      <c r="BA3" s="3">
        <v>40</v>
      </c>
      <c r="BB3" s="3">
        <v>0</v>
      </c>
      <c r="BC3" s="3">
        <v>0</v>
      </c>
      <c r="BD3" s="3">
        <v>0</v>
      </c>
      <c r="BE3" s="3">
        <v>0</v>
      </c>
      <c r="BF3" s="19">
        <f>BF2+$CO$2</f>
        <v>0.5</v>
      </c>
      <c r="BG3" s="28">
        <f>BG2+(BH3/3.6) * $CO$2</f>
        <v>0.25</v>
      </c>
      <c r="BH3" s="12">
        <f>BH2+(BI2*$CO$2)*3.6</f>
        <v>1.8</v>
      </c>
      <c r="BI3" s="13">
        <f>BI2*0.95</f>
        <v>0.95</v>
      </c>
      <c r="BJ3" s="12">
        <f>BJ2</f>
        <v>60</v>
      </c>
      <c r="BK3" s="12">
        <f>BK2 + SIGN(BJ3-BK2)*(MIN($CO$4, ABS(BJ3-BK2)))</f>
        <v>63</v>
      </c>
      <c r="BL3" s="11">
        <f>BL2</f>
        <v>3</v>
      </c>
      <c r="BM3" s="11">
        <f>BM2</f>
        <v>25</v>
      </c>
      <c r="BN3" s="11" t="str">
        <f>BN2</f>
        <v>нормас</v>
      </c>
      <c r="BO3" s="22">
        <f>BO2+$CO$2/24/60/60</f>
        <v>0.6180613425925926</v>
      </c>
      <c r="BP3" s="11">
        <f>$CO$8</f>
        <v>1</v>
      </c>
      <c r="BQ3" s="11">
        <f>BQ2</f>
        <v>0</v>
      </c>
      <c r="BR3" s="11">
        <f>BR2</f>
        <v>0</v>
      </c>
      <c r="BS3" s="11">
        <f t="shared" ref="BS3:BS6" si="28">SIGN(BH3)</f>
        <v>1</v>
      </c>
      <c r="BT3" s="12">
        <f t="shared" ref="BT3:BT6" si="29">$CO$9+BG3</f>
        <v>15456.25</v>
      </c>
      <c r="BU3" s="26" t="str">
        <f>BU2</f>
        <v>Кузяки</v>
      </c>
      <c r="BV3" s="11">
        <f>BV2</f>
        <v>1</v>
      </c>
      <c r="BW3" s="26" t="str">
        <f>VLOOKUP(BV3,'Типы препятствий'!$A$1:$B$12,2)</f>
        <v>Светофор</v>
      </c>
      <c r="BX3" s="26" t="str">
        <f>BX2</f>
        <v>Н5</v>
      </c>
      <c r="BY3" s="11">
        <f>BY2</f>
        <v>15800</v>
      </c>
      <c r="BZ3" s="27">
        <f t="shared" ref="BZ3:BZ6" si="30">BY3-BT3</f>
        <v>343.75</v>
      </c>
      <c r="CA3" s="11">
        <f>CA2</f>
        <v>15950</v>
      </c>
      <c r="CB3" s="12">
        <f t="shared" ref="CB3:CB6" si="31">CA3-BT3</f>
        <v>493.75</v>
      </c>
      <c r="CC3" s="11">
        <f>CC2</f>
        <v>1</v>
      </c>
      <c r="CN3" s="1" t="s">
        <v>64</v>
      </c>
      <c r="CO3" s="1">
        <v>40</v>
      </c>
    </row>
    <row r="4" spans="1:93">
      <c r="A4" s="14">
        <f t="shared" si="0"/>
        <v>3.51</v>
      </c>
      <c r="B4" s="3">
        <v>3</v>
      </c>
      <c r="C4" s="15">
        <f t="shared" si="1"/>
        <v>3.51</v>
      </c>
      <c r="D4" s="15">
        <f t="shared" si="2"/>
        <v>3.51</v>
      </c>
      <c r="E4" s="15">
        <f t="shared" si="3"/>
        <v>61</v>
      </c>
      <c r="F4" s="15">
        <f t="shared" si="4"/>
        <v>60</v>
      </c>
      <c r="G4" s="17">
        <f t="shared" si="5"/>
        <v>0.90249999999999997</v>
      </c>
      <c r="H4" s="3">
        <f t="shared" si="6"/>
        <v>40</v>
      </c>
      <c r="I4" s="3">
        <v>0</v>
      </c>
      <c r="J4" s="3">
        <v>0</v>
      </c>
      <c r="K4" s="3">
        <v>0</v>
      </c>
      <c r="L4" s="3">
        <f t="shared" si="7"/>
        <v>0.32</v>
      </c>
      <c r="M4" s="3" t="s">
        <v>105</v>
      </c>
      <c r="N4" s="3" t="s">
        <v>106</v>
      </c>
      <c r="O4" s="3">
        <v>1</v>
      </c>
      <c r="P4" s="3">
        <v>0</v>
      </c>
      <c r="Q4" s="3">
        <v>0</v>
      </c>
      <c r="R4" s="3">
        <v>1</v>
      </c>
      <c r="S4" s="3">
        <v>1</v>
      </c>
      <c r="T4" s="3">
        <v>0</v>
      </c>
      <c r="U4" s="3" t="s">
        <v>66</v>
      </c>
      <c r="V4" s="15">
        <f t="shared" si="8"/>
        <v>0.73749999999999993</v>
      </c>
      <c r="W4" s="3">
        <f t="shared" si="9"/>
        <v>3</v>
      </c>
      <c r="X4" s="3">
        <f t="shared" si="10"/>
        <v>25</v>
      </c>
      <c r="Y4" s="3">
        <f t="shared" si="11"/>
        <v>25</v>
      </c>
      <c r="Z4" s="3" t="str">
        <f t="shared" si="12"/>
        <v>нормас</v>
      </c>
      <c r="AA4" s="3" t="str">
        <f t="shared" si="13"/>
        <v>нормас</v>
      </c>
      <c r="AB4" s="24">
        <f t="shared" si="14"/>
        <v>0.61806712962962962</v>
      </c>
      <c r="AC4" s="25">
        <f t="shared" ca="1" si="15"/>
        <v>41919</v>
      </c>
      <c r="AD4" s="3">
        <v>3</v>
      </c>
      <c r="AE4" s="3">
        <f t="shared" si="16"/>
        <v>1</v>
      </c>
      <c r="AF4" s="3">
        <f t="shared" si="17"/>
        <v>1</v>
      </c>
      <c r="AG4" s="3">
        <v>3</v>
      </c>
      <c r="AH4" s="3">
        <f t="shared" si="18"/>
        <v>0</v>
      </c>
      <c r="AI4" s="3">
        <f t="shared" si="19"/>
        <v>0</v>
      </c>
      <c r="AJ4" s="3">
        <f t="shared" si="20"/>
        <v>1</v>
      </c>
      <c r="AK4" s="15">
        <f t="shared" si="21"/>
        <v>15456.737499999999</v>
      </c>
      <c r="AL4" s="3" t="str">
        <f t="shared" si="22"/>
        <v>Кузяки</v>
      </c>
      <c r="AM4" s="3">
        <f t="shared" si="23"/>
        <v>1</v>
      </c>
      <c r="AN4" s="3" t="str">
        <f t="shared" si="24"/>
        <v>Н5</v>
      </c>
      <c r="AO4" s="29">
        <f t="shared" si="25"/>
        <v>343.26250000000073</v>
      </c>
      <c r="AP4" s="15">
        <f t="shared" si="26"/>
        <v>493.26250000000073</v>
      </c>
      <c r="AQ4" s="30"/>
      <c r="AR4" s="3">
        <f t="shared" si="27"/>
        <v>1</v>
      </c>
      <c r="AS4" s="3">
        <v>4581</v>
      </c>
      <c r="AT4" s="3">
        <v>777</v>
      </c>
      <c r="AU4" s="3">
        <v>100</v>
      </c>
      <c r="AV4" s="3">
        <v>400</v>
      </c>
      <c r="AW4" s="3">
        <v>6000</v>
      </c>
      <c r="AX4" s="3">
        <v>0</v>
      </c>
      <c r="AY4" s="3">
        <v>1100</v>
      </c>
      <c r="AZ4" s="3">
        <v>1</v>
      </c>
      <c r="BA4" s="3">
        <v>40</v>
      </c>
      <c r="BB4" s="3">
        <v>0</v>
      </c>
      <c r="BC4" s="3">
        <v>0</v>
      </c>
      <c r="BD4" s="3">
        <v>0</v>
      </c>
      <c r="BE4" s="3">
        <v>0</v>
      </c>
      <c r="BF4" s="19">
        <f t="shared" ref="BF4:BF6" si="32">BF3+$CO$2</f>
        <v>1</v>
      </c>
      <c r="BG4" s="28">
        <f t="shared" ref="BG4:BG6" si="33">BG3+(BH4/3.6) * $CO$2</f>
        <v>0.73749999999999993</v>
      </c>
      <c r="BH4" s="12">
        <f t="shared" ref="BH4:BH6" si="34">BH3+(BI3*$CO$2)*3.6</f>
        <v>3.51</v>
      </c>
      <c r="BI4" s="13">
        <f t="shared" ref="BI4:BI6" si="35">BI3*0.95</f>
        <v>0.90249999999999997</v>
      </c>
      <c r="BJ4" s="12">
        <f t="shared" ref="BJ4:BJ6" si="36">BJ3</f>
        <v>60</v>
      </c>
      <c r="BK4" s="12">
        <f t="shared" ref="BK4:BK6" si="37">BK3 + SIGN(BJ4-BK3)*(MIN($CO$4, ABS(BJ4-BK3)))</f>
        <v>61</v>
      </c>
      <c r="BL4" s="11">
        <f t="shared" ref="BL4:BL6" si="38">BL3</f>
        <v>3</v>
      </c>
      <c r="BM4" s="11">
        <f t="shared" ref="BM4:BM6" si="39">BM3</f>
        <v>25</v>
      </c>
      <c r="BN4" s="11" t="str">
        <f t="shared" ref="BN4:BN6" si="40">BN3</f>
        <v>нормас</v>
      </c>
      <c r="BO4" s="22">
        <f t="shared" ref="BO4:BO6" si="41">BO3+$CO$2/24/60/60</f>
        <v>0.61806712962962962</v>
      </c>
      <c r="BP4" s="11">
        <f>$CO$8</f>
        <v>1</v>
      </c>
      <c r="BQ4" s="11">
        <f t="shared" ref="BQ4:BQ6" si="42">BQ3</f>
        <v>0</v>
      </c>
      <c r="BR4" s="11">
        <f t="shared" ref="BR4:BR6" si="43">BR3</f>
        <v>0</v>
      </c>
      <c r="BS4" s="11">
        <f t="shared" si="28"/>
        <v>1</v>
      </c>
      <c r="BT4" s="12">
        <f t="shared" si="29"/>
        <v>15456.737499999999</v>
      </c>
      <c r="BU4" s="26" t="str">
        <f t="shared" ref="BU4:BU6" si="44">BU3</f>
        <v>Кузяки</v>
      </c>
      <c r="BV4" s="11">
        <f t="shared" ref="BV4:BV6" si="45">BV3</f>
        <v>1</v>
      </c>
      <c r="BW4" s="26" t="str">
        <f>VLOOKUP(BV4,'Типы препятствий'!$A$1:$B$12,2)</f>
        <v>Светофор</v>
      </c>
      <c r="BX4" s="26" t="str">
        <f t="shared" ref="BX4:BX6" si="46">BX3</f>
        <v>Н5</v>
      </c>
      <c r="BY4" s="11">
        <f t="shared" ref="BY4:BY6" si="47">BY3</f>
        <v>15800</v>
      </c>
      <c r="BZ4" s="27">
        <f t="shared" si="30"/>
        <v>343.26250000000073</v>
      </c>
      <c r="CA4" s="11">
        <f t="shared" ref="CA4:CA6" si="48">CA3</f>
        <v>15950</v>
      </c>
      <c r="CB4" s="12">
        <f t="shared" si="31"/>
        <v>493.26250000000073</v>
      </c>
      <c r="CC4" s="11">
        <f t="shared" ref="CC4:CC6" si="49">CC3</f>
        <v>1</v>
      </c>
      <c r="CN4" s="1" t="s">
        <v>63</v>
      </c>
      <c r="CO4" s="1">
        <v>2</v>
      </c>
    </row>
    <row r="5" spans="1:93">
      <c r="A5" s="14">
        <f t="shared" si="0"/>
        <v>5.1345000000000001</v>
      </c>
      <c r="B5" s="3">
        <v>4</v>
      </c>
      <c r="C5" s="15">
        <f t="shared" si="1"/>
        <v>5.1345000000000001</v>
      </c>
      <c r="D5" s="15">
        <f t="shared" si="2"/>
        <v>5.1345000000000001</v>
      </c>
      <c r="E5" s="15">
        <f t="shared" si="3"/>
        <v>60</v>
      </c>
      <c r="F5" s="15">
        <f t="shared" si="4"/>
        <v>60</v>
      </c>
      <c r="G5" s="17">
        <f t="shared" si="5"/>
        <v>0.85737499999999989</v>
      </c>
      <c r="H5" s="3">
        <f t="shared" si="6"/>
        <v>40</v>
      </c>
      <c r="I5" s="3">
        <v>0</v>
      </c>
      <c r="J5" s="3">
        <v>0</v>
      </c>
      <c r="K5" s="3">
        <v>0</v>
      </c>
      <c r="L5" s="3">
        <f t="shared" si="7"/>
        <v>0.32</v>
      </c>
      <c r="M5" s="3" t="s">
        <v>107</v>
      </c>
      <c r="N5" s="3" t="s">
        <v>108</v>
      </c>
      <c r="O5" s="3">
        <v>1</v>
      </c>
      <c r="P5" s="3">
        <v>0</v>
      </c>
      <c r="Q5" s="3">
        <v>0</v>
      </c>
      <c r="R5" s="3">
        <v>1</v>
      </c>
      <c r="S5" s="3">
        <v>1</v>
      </c>
      <c r="T5" s="3">
        <v>0</v>
      </c>
      <c r="U5" s="3" t="s">
        <v>66</v>
      </c>
      <c r="V5" s="15">
        <f t="shared" si="8"/>
        <v>1.4506250000000001</v>
      </c>
      <c r="W5" s="3">
        <f t="shared" si="9"/>
        <v>3</v>
      </c>
      <c r="X5" s="3">
        <f t="shared" si="10"/>
        <v>25</v>
      </c>
      <c r="Y5" s="3">
        <f t="shared" si="11"/>
        <v>25</v>
      </c>
      <c r="Z5" s="3" t="str">
        <f t="shared" si="12"/>
        <v>нормас</v>
      </c>
      <c r="AA5" s="3" t="str">
        <f t="shared" si="13"/>
        <v>нормас</v>
      </c>
      <c r="AB5" s="24">
        <f t="shared" si="14"/>
        <v>0.61807291666666664</v>
      </c>
      <c r="AC5" s="25">
        <f t="shared" ca="1" si="15"/>
        <v>41919</v>
      </c>
      <c r="AD5" s="3">
        <v>4</v>
      </c>
      <c r="AE5" s="3">
        <f t="shared" si="16"/>
        <v>1</v>
      </c>
      <c r="AF5" s="3">
        <f t="shared" si="17"/>
        <v>1</v>
      </c>
      <c r="AG5" s="3">
        <v>4</v>
      </c>
      <c r="AH5" s="3">
        <f t="shared" si="18"/>
        <v>0</v>
      </c>
      <c r="AI5" s="3">
        <f t="shared" si="19"/>
        <v>0</v>
      </c>
      <c r="AJ5" s="3">
        <f t="shared" si="20"/>
        <v>1</v>
      </c>
      <c r="AK5" s="15">
        <f t="shared" si="21"/>
        <v>15457.450624999999</v>
      </c>
      <c r="AL5" s="3" t="str">
        <f t="shared" si="22"/>
        <v>Кузяки</v>
      </c>
      <c r="AM5" s="3">
        <f t="shared" si="23"/>
        <v>1</v>
      </c>
      <c r="AN5" s="3" t="str">
        <f t="shared" si="24"/>
        <v>Н5</v>
      </c>
      <c r="AO5" s="29">
        <f t="shared" si="25"/>
        <v>342.54937500000051</v>
      </c>
      <c r="AP5" s="15">
        <f t="shared" si="26"/>
        <v>492.54937500000051</v>
      </c>
      <c r="AQ5" s="30"/>
      <c r="AR5" s="3">
        <f t="shared" si="27"/>
        <v>1</v>
      </c>
      <c r="AS5" s="3">
        <v>4581</v>
      </c>
      <c r="AT5" s="3">
        <v>777</v>
      </c>
      <c r="AU5" s="3">
        <v>100</v>
      </c>
      <c r="AV5" s="3">
        <v>400</v>
      </c>
      <c r="AW5" s="3">
        <v>6000</v>
      </c>
      <c r="AX5" s="3">
        <v>0</v>
      </c>
      <c r="AY5" s="3">
        <v>1100</v>
      </c>
      <c r="AZ5" s="3">
        <v>1</v>
      </c>
      <c r="BA5" s="3">
        <v>40</v>
      </c>
      <c r="BB5" s="3">
        <v>0</v>
      </c>
      <c r="BC5" s="3">
        <v>0</v>
      </c>
      <c r="BD5" s="3">
        <v>0</v>
      </c>
      <c r="BE5" s="3">
        <v>0</v>
      </c>
      <c r="BF5" s="19">
        <f t="shared" si="32"/>
        <v>1.5</v>
      </c>
      <c r="BG5" s="28">
        <f t="shared" si="33"/>
        <v>1.4506250000000001</v>
      </c>
      <c r="BH5" s="12">
        <f t="shared" si="34"/>
        <v>5.1345000000000001</v>
      </c>
      <c r="BI5" s="13">
        <f t="shared" si="35"/>
        <v>0.85737499999999989</v>
      </c>
      <c r="BJ5" s="12">
        <f t="shared" si="36"/>
        <v>60</v>
      </c>
      <c r="BK5" s="12">
        <f t="shared" si="37"/>
        <v>60</v>
      </c>
      <c r="BL5" s="11">
        <f t="shared" si="38"/>
        <v>3</v>
      </c>
      <c r="BM5" s="11">
        <f t="shared" si="39"/>
        <v>25</v>
      </c>
      <c r="BN5" s="11" t="str">
        <f t="shared" si="40"/>
        <v>нормас</v>
      </c>
      <c r="BO5" s="22">
        <f t="shared" si="41"/>
        <v>0.61807291666666664</v>
      </c>
      <c r="BP5" s="11">
        <f>$CO$8</f>
        <v>1</v>
      </c>
      <c r="BQ5" s="11">
        <f t="shared" si="42"/>
        <v>0</v>
      </c>
      <c r="BR5" s="11">
        <f t="shared" si="43"/>
        <v>0</v>
      </c>
      <c r="BS5" s="11">
        <f t="shared" si="28"/>
        <v>1</v>
      </c>
      <c r="BT5" s="12">
        <f t="shared" si="29"/>
        <v>15457.450624999999</v>
      </c>
      <c r="BU5" s="26" t="str">
        <f t="shared" si="44"/>
        <v>Кузяки</v>
      </c>
      <c r="BV5" s="11">
        <f t="shared" si="45"/>
        <v>1</v>
      </c>
      <c r="BW5" s="26" t="str">
        <f>VLOOKUP(BV5,'Типы препятствий'!$A$1:$B$12,2)</f>
        <v>Светофор</v>
      </c>
      <c r="BX5" s="26" t="str">
        <f t="shared" si="46"/>
        <v>Н5</v>
      </c>
      <c r="BY5" s="11">
        <f t="shared" si="47"/>
        <v>15800</v>
      </c>
      <c r="BZ5" s="27">
        <f t="shared" si="30"/>
        <v>342.54937500000051</v>
      </c>
      <c r="CA5" s="11">
        <f t="shared" si="48"/>
        <v>15950</v>
      </c>
      <c r="CB5" s="12">
        <f t="shared" si="31"/>
        <v>492.54937500000051</v>
      </c>
      <c r="CC5" s="11">
        <f t="shared" si="49"/>
        <v>1</v>
      </c>
      <c r="CN5" s="1" t="s">
        <v>65</v>
      </c>
      <c r="CO5" s="1">
        <v>0.32</v>
      </c>
    </row>
    <row r="6" spans="1:93">
      <c r="A6" s="14">
        <f t="shared" si="0"/>
        <v>6.6777749999999996</v>
      </c>
      <c r="B6" s="3">
        <v>5</v>
      </c>
      <c r="C6" s="15">
        <f t="shared" si="1"/>
        <v>6.6777749999999996</v>
      </c>
      <c r="D6" s="15">
        <f t="shared" si="2"/>
        <v>6.6777749999999996</v>
      </c>
      <c r="E6" s="15">
        <f t="shared" si="3"/>
        <v>60</v>
      </c>
      <c r="F6" s="15">
        <f t="shared" si="4"/>
        <v>60</v>
      </c>
      <c r="G6" s="17">
        <f t="shared" si="5"/>
        <v>0.81450624999999988</v>
      </c>
      <c r="H6" s="3">
        <f t="shared" si="6"/>
        <v>40</v>
      </c>
      <c r="I6" s="3">
        <v>0</v>
      </c>
      <c r="J6" s="3">
        <v>0</v>
      </c>
      <c r="K6" s="3">
        <v>0</v>
      </c>
      <c r="L6" s="3">
        <f t="shared" si="7"/>
        <v>0.32</v>
      </c>
      <c r="M6" s="3" t="s">
        <v>109</v>
      </c>
      <c r="N6" s="3" t="s">
        <v>110</v>
      </c>
      <c r="O6" s="3">
        <v>1</v>
      </c>
      <c r="P6" s="3">
        <v>0</v>
      </c>
      <c r="Q6" s="3">
        <v>0</v>
      </c>
      <c r="R6" s="3">
        <v>1</v>
      </c>
      <c r="S6" s="3">
        <v>1</v>
      </c>
      <c r="T6" s="3">
        <v>0</v>
      </c>
      <c r="U6" s="3" t="s">
        <v>66</v>
      </c>
      <c r="V6" s="15">
        <f t="shared" si="8"/>
        <v>2.3780937500000001</v>
      </c>
      <c r="W6" s="3">
        <f t="shared" si="9"/>
        <v>3</v>
      </c>
      <c r="X6" s="3">
        <f t="shared" si="10"/>
        <v>25</v>
      </c>
      <c r="Y6" s="3">
        <f t="shared" si="11"/>
        <v>25</v>
      </c>
      <c r="Z6" s="3" t="str">
        <f t="shared" si="12"/>
        <v>нормас</v>
      </c>
      <c r="AA6" s="3" t="str">
        <f t="shared" si="13"/>
        <v>нормас</v>
      </c>
      <c r="AB6" s="24">
        <f t="shared" si="14"/>
        <v>0.61807870370370366</v>
      </c>
      <c r="AC6" s="25">
        <f t="shared" ca="1" si="15"/>
        <v>41919</v>
      </c>
      <c r="AD6" s="3">
        <v>5</v>
      </c>
      <c r="AE6" s="3">
        <f t="shared" si="16"/>
        <v>1</v>
      </c>
      <c r="AF6" s="3">
        <f t="shared" si="17"/>
        <v>1</v>
      </c>
      <c r="AG6" s="3">
        <v>5</v>
      </c>
      <c r="AH6" s="3">
        <f t="shared" si="18"/>
        <v>0</v>
      </c>
      <c r="AI6" s="3">
        <f t="shared" si="19"/>
        <v>0</v>
      </c>
      <c r="AJ6" s="3">
        <f t="shared" si="20"/>
        <v>1</v>
      </c>
      <c r="AK6" s="15">
        <f t="shared" si="21"/>
        <v>15458.37809375</v>
      </c>
      <c r="AL6" s="3" t="str">
        <f t="shared" si="22"/>
        <v>Кузяки</v>
      </c>
      <c r="AM6" s="3">
        <f t="shared" si="23"/>
        <v>1</v>
      </c>
      <c r="AN6" s="3" t="str">
        <f t="shared" si="24"/>
        <v>Н5</v>
      </c>
      <c r="AO6" s="29">
        <f t="shared" si="25"/>
        <v>341.62190625000039</v>
      </c>
      <c r="AP6" s="15">
        <f t="shared" si="26"/>
        <v>491.62190625000039</v>
      </c>
      <c r="AQ6" s="30"/>
      <c r="AR6" s="3">
        <f t="shared" si="27"/>
        <v>1</v>
      </c>
      <c r="AS6" s="3">
        <v>4581</v>
      </c>
      <c r="AT6" s="3">
        <v>777</v>
      </c>
      <c r="AU6" s="3">
        <v>100</v>
      </c>
      <c r="AV6" s="3">
        <v>400</v>
      </c>
      <c r="AW6" s="3">
        <v>6000</v>
      </c>
      <c r="AX6" s="3">
        <v>0</v>
      </c>
      <c r="AY6" s="3">
        <v>1100</v>
      </c>
      <c r="AZ6" s="3">
        <v>1</v>
      </c>
      <c r="BA6" s="3">
        <v>40</v>
      </c>
      <c r="BB6" s="3">
        <v>0</v>
      </c>
      <c r="BC6" s="3">
        <v>0</v>
      </c>
      <c r="BD6" s="3">
        <v>0</v>
      </c>
      <c r="BE6" s="3">
        <v>0</v>
      </c>
      <c r="BF6" s="19">
        <f t="shared" si="32"/>
        <v>2</v>
      </c>
      <c r="BG6" s="28">
        <f t="shared" si="33"/>
        <v>2.3780937500000001</v>
      </c>
      <c r="BH6" s="12">
        <f t="shared" si="34"/>
        <v>6.6777749999999996</v>
      </c>
      <c r="BI6" s="13">
        <f t="shared" si="35"/>
        <v>0.81450624999999988</v>
      </c>
      <c r="BJ6" s="12">
        <f t="shared" si="36"/>
        <v>60</v>
      </c>
      <c r="BK6" s="12">
        <f t="shared" si="37"/>
        <v>60</v>
      </c>
      <c r="BL6" s="11">
        <f t="shared" si="38"/>
        <v>3</v>
      </c>
      <c r="BM6" s="11">
        <f t="shared" si="39"/>
        <v>25</v>
      </c>
      <c r="BN6" s="11" t="str">
        <f t="shared" si="40"/>
        <v>нормас</v>
      </c>
      <c r="BO6" s="22">
        <f t="shared" si="41"/>
        <v>0.61807870370370366</v>
      </c>
      <c r="BP6" s="11">
        <f>$CO$8</f>
        <v>1</v>
      </c>
      <c r="BQ6" s="11">
        <f t="shared" si="42"/>
        <v>0</v>
      </c>
      <c r="BR6" s="11">
        <f t="shared" si="43"/>
        <v>0</v>
      </c>
      <c r="BS6" s="11">
        <f t="shared" si="28"/>
        <v>1</v>
      </c>
      <c r="BT6" s="12">
        <f t="shared" si="29"/>
        <v>15458.37809375</v>
      </c>
      <c r="BU6" s="26" t="str">
        <f t="shared" si="44"/>
        <v>Кузяки</v>
      </c>
      <c r="BV6" s="11">
        <f t="shared" si="45"/>
        <v>1</v>
      </c>
      <c r="BW6" s="26" t="str">
        <f>VLOOKUP(BV6,'Типы препятствий'!$A$1:$B$12,2)</f>
        <v>Светофор</v>
      </c>
      <c r="BX6" s="26" t="str">
        <f t="shared" si="46"/>
        <v>Н5</v>
      </c>
      <c r="BY6" s="11">
        <f t="shared" si="47"/>
        <v>15800</v>
      </c>
      <c r="BZ6" s="27">
        <f t="shared" si="30"/>
        <v>341.62190625000039</v>
      </c>
      <c r="CA6" s="11">
        <f t="shared" si="48"/>
        <v>15950</v>
      </c>
      <c r="CB6" s="12">
        <f t="shared" si="31"/>
        <v>491.62190625000039</v>
      </c>
      <c r="CC6" s="11">
        <f t="shared" si="49"/>
        <v>1</v>
      </c>
      <c r="CN6" s="20" t="s">
        <v>73</v>
      </c>
      <c r="CO6" s="21">
        <v>0.61805555555555558</v>
      </c>
    </row>
    <row r="7" spans="1:93">
      <c r="CN7" s="20" t="s">
        <v>74</v>
      </c>
      <c r="CO7" s="23">
        <f ca="1">TODAY()</f>
        <v>41919</v>
      </c>
    </row>
    <row r="8" spans="1:93">
      <c r="CN8" s="20" t="s">
        <v>75</v>
      </c>
      <c r="CO8" s="20">
        <v>1</v>
      </c>
    </row>
    <row r="9" spans="1:93">
      <c r="CN9" s="20" t="s">
        <v>81</v>
      </c>
      <c r="CO9" s="20">
        <v>15456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F11" sqref="F11"/>
    </sheetView>
  </sheetViews>
  <sheetFormatPr defaultRowHeight="15"/>
  <cols>
    <col min="1" max="1" width="12.5703125" customWidth="1"/>
  </cols>
  <sheetData>
    <row r="1" spans="1:2">
      <c r="A1">
        <v>-1</v>
      </c>
    </row>
    <row r="2" spans="1:2">
      <c r="A2">
        <v>1</v>
      </c>
      <c r="B2" t="s">
        <v>67</v>
      </c>
    </row>
    <row r="3" spans="1:2">
      <c r="A3">
        <v>2</v>
      </c>
      <c r="B3" t="s">
        <v>82</v>
      </c>
    </row>
    <row r="4" spans="1:2">
      <c r="A4">
        <v>3</v>
      </c>
      <c r="B4" t="s">
        <v>88</v>
      </c>
    </row>
    <row r="5" spans="1:2">
      <c r="A5">
        <v>4</v>
      </c>
      <c r="B5" t="s">
        <v>89</v>
      </c>
    </row>
    <row r="6" spans="1:2">
      <c r="A6">
        <v>5</v>
      </c>
      <c r="B6" t="s">
        <v>90</v>
      </c>
    </row>
    <row r="7" spans="1:2">
      <c r="A7">
        <v>6</v>
      </c>
      <c r="B7" t="s">
        <v>91</v>
      </c>
    </row>
    <row r="8" spans="1:2">
      <c r="A8">
        <v>7</v>
      </c>
      <c r="B8" t="s">
        <v>92</v>
      </c>
    </row>
    <row r="9" spans="1:2">
      <c r="A9">
        <v>8</v>
      </c>
      <c r="B9" t="s">
        <v>93</v>
      </c>
    </row>
    <row r="10" spans="1:2">
      <c r="A10">
        <v>9</v>
      </c>
      <c r="B10" t="s">
        <v>94</v>
      </c>
    </row>
    <row r="11" spans="1:2">
      <c r="A11">
        <v>10</v>
      </c>
      <c r="B11" t="s">
        <v>95</v>
      </c>
    </row>
    <row r="12" spans="1:2">
      <c r="A12">
        <v>11</v>
      </c>
      <c r="B12" t="s">
        <v>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Мультфильм</vt:lpstr>
      <vt:lpstr>Типы препятствий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Александрович Плюснин</dc:creator>
  <cp:lastModifiedBy>Евгений Александрович Плюснин</cp:lastModifiedBy>
  <dcterms:created xsi:type="dcterms:W3CDTF">2014-10-07T08:01:49Z</dcterms:created>
  <dcterms:modified xsi:type="dcterms:W3CDTF">2014-10-07T09:57:48Z</dcterms:modified>
</cp:coreProperties>
</file>