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ERJAAN APLOG\2023\Proker 2023\KPI\"/>
    </mc:Choice>
  </mc:AlternateContent>
  <xr:revisionPtr revIDLastSave="0" documentId="13_ncr:1_{2601CC63-512F-4751-872E-644D5579CC1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VESTASI" sheetId="1" r:id="rId1"/>
    <sheet name="DB" sheetId="2" state="hidden" r:id="rId2"/>
    <sheet name="Capaian" sheetId="3" r:id="rId3"/>
    <sheet name="1" sheetId="4" r:id="rId4"/>
    <sheet name="2" sheetId="6" r:id="rId5"/>
    <sheet name="3" sheetId="9" r:id="rId6"/>
    <sheet name="4" sheetId="10" r:id="rId7"/>
    <sheet name="5" sheetId="13" r:id="rId8"/>
    <sheet name="6" sheetId="14" r:id="rId9"/>
    <sheet name="7" sheetId="15" r:id="rId10"/>
    <sheet name="8" sheetId="16" r:id="rId11"/>
    <sheet name="9" sheetId="17" r:id="rId12"/>
    <sheet name="10" sheetId="2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6" roundtripDataSignature="AMtx7mgI/3SxTqXsPbnjQqRMYUcQlEWclw=="/>
    </ext>
  </extLst>
</workbook>
</file>

<file path=xl/calcChain.xml><?xml version="1.0" encoding="utf-8"?>
<calcChain xmlns="http://schemas.openxmlformats.org/spreadsheetml/2006/main">
  <c r="F8" i="22" l="1"/>
  <c r="E8" i="22"/>
  <c r="D8" i="22"/>
  <c r="D3" i="22"/>
  <c r="G19" i="17"/>
  <c r="F19" i="17"/>
  <c r="H19" i="17" s="1"/>
  <c r="E19" i="17"/>
  <c r="G18" i="17"/>
  <c r="F18" i="17"/>
  <c r="E18" i="17"/>
  <c r="G17" i="17"/>
  <c r="F17" i="17"/>
  <c r="E17" i="17"/>
  <c r="G16" i="17"/>
  <c r="F16" i="17"/>
  <c r="E16" i="17"/>
  <c r="G15" i="17"/>
  <c r="F15" i="17"/>
  <c r="E15" i="17"/>
  <c r="G14" i="17"/>
  <c r="F14" i="17"/>
  <c r="E14" i="17"/>
  <c r="G13" i="17"/>
  <c r="F13" i="17"/>
  <c r="E13" i="17"/>
  <c r="G12" i="17"/>
  <c r="F12" i="17"/>
  <c r="E12" i="17"/>
  <c r="G11" i="17"/>
  <c r="E11" i="17"/>
  <c r="F11" i="17" s="1"/>
  <c r="G10" i="17"/>
  <c r="E10" i="17"/>
  <c r="F10" i="17" s="1"/>
  <c r="G9" i="17"/>
  <c r="E9" i="17"/>
  <c r="F9" i="17" s="1"/>
  <c r="G8" i="17"/>
  <c r="E8" i="17"/>
  <c r="F8" i="17" s="1"/>
  <c r="D3" i="17"/>
  <c r="F8" i="16"/>
  <c r="E8" i="16"/>
  <c r="D8" i="16"/>
  <c r="D3" i="16"/>
  <c r="D20" i="15"/>
  <c r="I19" i="15"/>
  <c r="H19" i="15"/>
  <c r="F19" i="15"/>
  <c r="E19" i="15"/>
  <c r="I18" i="15"/>
  <c r="H18" i="15"/>
  <c r="J18" i="15" s="1"/>
  <c r="F18" i="15"/>
  <c r="E18" i="15"/>
  <c r="I17" i="15"/>
  <c r="H17" i="15"/>
  <c r="J17" i="15" s="1"/>
  <c r="F17" i="15"/>
  <c r="E17" i="15"/>
  <c r="I16" i="15"/>
  <c r="H16" i="15"/>
  <c r="J16" i="15" s="1"/>
  <c r="F16" i="15"/>
  <c r="E16" i="15"/>
  <c r="I15" i="15"/>
  <c r="H15" i="15"/>
  <c r="F15" i="15"/>
  <c r="E15" i="15"/>
  <c r="I14" i="15"/>
  <c r="F14" i="15"/>
  <c r="E14" i="15"/>
  <c r="H14" i="15" s="1"/>
  <c r="J14" i="15" s="1"/>
  <c r="I13" i="15"/>
  <c r="H13" i="15"/>
  <c r="F13" i="15"/>
  <c r="E13" i="15"/>
  <c r="S12" i="15"/>
  <c r="I12" i="15"/>
  <c r="H12" i="15"/>
  <c r="F12" i="15"/>
  <c r="E12" i="15"/>
  <c r="I11" i="15"/>
  <c r="F11" i="15"/>
  <c r="G15" i="3" s="1"/>
  <c r="E11" i="15"/>
  <c r="I10" i="15"/>
  <c r="F10" i="15"/>
  <c r="I9" i="15"/>
  <c r="F9" i="15"/>
  <c r="I8" i="15"/>
  <c r="G8" i="15"/>
  <c r="E8" i="15"/>
  <c r="H8" i="15" s="1"/>
  <c r="D3" i="15"/>
  <c r="D20" i="14"/>
  <c r="I19" i="14"/>
  <c r="H19" i="14"/>
  <c r="F19" i="14"/>
  <c r="E19" i="14"/>
  <c r="I18" i="14"/>
  <c r="H18" i="14"/>
  <c r="F18" i="14"/>
  <c r="E18" i="14"/>
  <c r="I17" i="14"/>
  <c r="H17" i="14"/>
  <c r="F17" i="14"/>
  <c r="E17" i="14"/>
  <c r="I16" i="14"/>
  <c r="H16" i="14"/>
  <c r="J16" i="14" s="1"/>
  <c r="F16" i="14"/>
  <c r="E16" i="14"/>
  <c r="I15" i="14"/>
  <c r="F15" i="14"/>
  <c r="E15" i="14"/>
  <c r="H15" i="14" s="1"/>
  <c r="I14" i="14"/>
  <c r="F14" i="14"/>
  <c r="E14" i="14"/>
  <c r="H14" i="14" s="1"/>
  <c r="I13" i="14"/>
  <c r="F13" i="14"/>
  <c r="E13" i="14"/>
  <c r="H13" i="14" s="1"/>
  <c r="S12" i="14"/>
  <c r="I12" i="14"/>
  <c r="F12" i="14"/>
  <c r="E12" i="14"/>
  <c r="H12" i="14" s="1"/>
  <c r="I11" i="14"/>
  <c r="F11" i="14"/>
  <c r="I10" i="14"/>
  <c r="F10" i="14"/>
  <c r="I9" i="14"/>
  <c r="F9" i="14"/>
  <c r="I8" i="14"/>
  <c r="G8" i="14"/>
  <c r="H8" i="14" s="1"/>
  <c r="F8" i="14"/>
  <c r="E8" i="14"/>
  <c r="E9" i="14" s="1"/>
  <c r="D3" i="14"/>
  <c r="F8" i="13"/>
  <c r="D8" i="13"/>
  <c r="E8" i="13" s="1"/>
  <c r="D3" i="13"/>
  <c r="D20" i="10"/>
  <c r="I19" i="10"/>
  <c r="H19" i="10"/>
  <c r="E19" i="10"/>
  <c r="I18" i="10"/>
  <c r="H18" i="10"/>
  <c r="E18" i="10"/>
  <c r="I17" i="10"/>
  <c r="H17" i="10"/>
  <c r="E17" i="10"/>
  <c r="I16" i="10"/>
  <c r="H16" i="10"/>
  <c r="J16" i="10" s="1"/>
  <c r="E16" i="10"/>
  <c r="I15" i="10"/>
  <c r="H15" i="10"/>
  <c r="E15" i="10"/>
  <c r="I14" i="10"/>
  <c r="H14" i="10"/>
  <c r="E14" i="10"/>
  <c r="I13" i="10"/>
  <c r="H13" i="10"/>
  <c r="E13" i="10"/>
  <c r="S12" i="10"/>
  <c r="I12" i="10"/>
  <c r="E12" i="10"/>
  <c r="H12" i="10" s="1"/>
  <c r="I11" i="10"/>
  <c r="I10" i="10"/>
  <c r="I9" i="10"/>
  <c r="G9" i="10"/>
  <c r="G10" i="10" s="1"/>
  <c r="G11" i="10" s="1"/>
  <c r="G12" i="10" s="1"/>
  <c r="I8" i="10"/>
  <c r="G8" i="10"/>
  <c r="E8" i="10"/>
  <c r="D3" i="10"/>
  <c r="F8" i="9"/>
  <c r="E8" i="9"/>
  <c r="G8" i="9" s="1"/>
  <c r="I9" i="3" s="1"/>
  <c r="D8" i="9"/>
  <c r="D3" i="9"/>
  <c r="D20" i="6"/>
  <c r="I19" i="6"/>
  <c r="H19" i="6"/>
  <c r="E19" i="6"/>
  <c r="I18" i="6"/>
  <c r="H18" i="6"/>
  <c r="J18" i="6" s="1"/>
  <c r="E18" i="6"/>
  <c r="I17" i="6"/>
  <c r="H17" i="6"/>
  <c r="E17" i="6"/>
  <c r="I16" i="6"/>
  <c r="H16" i="6"/>
  <c r="E16" i="6"/>
  <c r="I15" i="6"/>
  <c r="H15" i="6"/>
  <c r="E15" i="6"/>
  <c r="I14" i="6"/>
  <c r="H14" i="6"/>
  <c r="J14" i="6" s="1"/>
  <c r="E14" i="6"/>
  <c r="I13" i="6"/>
  <c r="S12" i="6"/>
  <c r="I12" i="6"/>
  <c r="H12" i="6"/>
  <c r="E12" i="6"/>
  <c r="E13" i="6" s="1"/>
  <c r="H13" i="6" s="1"/>
  <c r="I11" i="6"/>
  <c r="I10" i="6"/>
  <c r="I9" i="6"/>
  <c r="I8" i="6"/>
  <c r="G8" i="6"/>
  <c r="G9" i="6" s="1"/>
  <c r="E8" i="6"/>
  <c r="D3" i="6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E11" i="4"/>
  <c r="F11" i="4" s="1"/>
  <c r="G10" i="4"/>
  <c r="E10" i="4"/>
  <c r="F10" i="4" s="1"/>
  <c r="G9" i="4"/>
  <c r="E9" i="4"/>
  <c r="F9" i="4" s="1"/>
  <c r="G8" i="4"/>
  <c r="E8" i="4"/>
  <c r="F8" i="4" s="1"/>
  <c r="D3" i="4"/>
  <c r="D19" i="3"/>
  <c r="H18" i="3"/>
  <c r="G18" i="3"/>
  <c r="H17" i="3"/>
  <c r="H16" i="3"/>
  <c r="G16" i="3"/>
  <c r="H15" i="3"/>
  <c r="H14" i="3"/>
  <c r="G14" i="3"/>
  <c r="H13" i="3"/>
  <c r="G13" i="3"/>
  <c r="D11" i="3"/>
  <c r="H9" i="3"/>
  <c r="G9" i="3"/>
  <c r="H7" i="3"/>
  <c r="H5" i="3"/>
  <c r="G5" i="3"/>
  <c r="C3" i="3"/>
  <c r="G10" i="3" l="1"/>
  <c r="E9" i="15"/>
  <c r="H12" i="17"/>
  <c r="H16" i="17"/>
  <c r="H8" i="10"/>
  <c r="H9" i="4"/>
  <c r="H11" i="4"/>
  <c r="I7" i="3" s="1"/>
  <c r="G8" i="22"/>
  <c r="I18" i="3" s="1"/>
  <c r="H14" i="17"/>
  <c r="H18" i="17"/>
  <c r="D20" i="3"/>
  <c r="H10" i="4"/>
  <c r="H15" i="17"/>
  <c r="G20" i="4"/>
  <c r="G7" i="3"/>
  <c r="J16" i="6"/>
  <c r="J14" i="10"/>
  <c r="J18" i="10"/>
  <c r="J15" i="14"/>
  <c r="H13" i="17"/>
  <c r="H17" i="17"/>
  <c r="G17" i="3"/>
  <c r="H13" i="4"/>
  <c r="H17" i="4"/>
  <c r="G9" i="14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J12" i="14"/>
  <c r="J13" i="15"/>
  <c r="H15" i="4"/>
  <c r="H19" i="4"/>
  <c r="J14" i="14"/>
  <c r="J18" i="14"/>
  <c r="J19" i="14"/>
  <c r="G8" i="16"/>
  <c r="I16" i="3" s="1"/>
  <c r="F20" i="4"/>
  <c r="H14" i="4"/>
  <c r="H18" i="4"/>
  <c r="J15" i="6"/>
  <c r="J19" i="6"/>
  <c r="J12" i="10"/>
  <c r="J13" i="10"/>
  <c r="J17" i="10"/>
  <c r="J13" i="14"/>
  <c r="G9" i="15"/>
  <c r="G10" i="15" s="1"/>
  <c r="H10" i="15" s="1"/>
  <c r="J10" i="15" s="1"/>
  <c r="I20" i="15"/>
  <c r="J12" i="15"/>
  <c r="J19" i="15"/>
  <c r="H10" i="17"/>
  <c r="I20" i="6"/>
  <c r="I20" i="14"/>
  <c r="G20" i="17"/>
  <c r="H12" i="4"/>
  <c r="H16" i="4"/>
  <c r="J12" i="6"/>
  <c r="J13" i="6"/>
  <c r="J17" i="6"/>
  <c r="I20" i="10"/>
  <c r="J15" i="10"/>
  <c r="J19" i="10"/>
  <c r="G8" i="13"/>
  <c r="I13" i="3" s="1"/>
  <c r="J17" i="14"/>
  <c r="J15" i="15"/>
  <c r="H9" i="17"/>
  <c r="H11" i="17"/>
  <c r="I17" i="3" s="1"/>
  <c r="J8" i="15"/>
  <c r="J8" i="10"/>
  <c r="H8" i="17"/>
  <c r="F20" i="17"/>
  <c r="G13" i="10"/>
  <c r="G14" i="10" s="1"/>
  <c r="G15" i="10" s="1"/>
  <c r="G16" i="10" s="1"/>
  <c r="G17" i="10" s="1"/>
  <c r="G18" i="10" s="1"/>
  <c r="G19" i="10" s="1"/>
  <c r="G10" i="6"/>
  <c r="G11" i="6" s="1"/>
  <c r="H8" i="6"/>
  <c r="E9" i="6"/>
  <c r="E10" i="14"/>
  <c r="H8" i="4"/>
  <c r="E9" i="10"/>
  <c r="J8" i="14"/>
  <c r="G12" i="6" l="1"/>
  <c r="G13" i="6" s="1"/>
  <c r="G14" i="6" s="1"/>
  <c r="G15" i="6" s="1"/>
  <c r="G16" i="6" s="1"/>
  <c r="G17" i="6" s="1"/>
  <c r="G18" i="6" s="1"/>
  <c r="G19" i="6" s="1"/>
  <c r="G8" i="3"/>
  <c r="H20" i="4"/>
  <c r="H20" i="17"/>
  <c r="H9" i="14"/>
  <c r="J9" i="14" s="1"/>
  <c r="G11" i="15"/>
  <c r="G12" i="15" s="1"/>
  <c r="G13" i="15" s="1"/>
  <c r="G14" i="15" s="1"/>
  <c r="G15" i="15" s="1"/>
  <c r="G16" i="15" s="1"/>
  <c r="G17" i="15" s="1"/>
  <c r="G18" i="15" s="1"/>
  <c r="G19" i="15" s="1"/>
  <c r="H9" i="15"/>
  <c r="J9" i="15" s="1"/>
  <c r="H9" i="10"/>
  <c r="E10" i="10"/>
  <c r="J8" i="6"/>
  <c r="E10" i="6"/>
  <c r="H9" i="6"/>
  <c r="J9" i="6" s="1"/>
  <c r="E11" i="14"/>
  <c r="H11" i="14" s="1"/>
  <c r="J11" i="14" s="1"/>
  <c r="I14" i="3" s="1"/>
  <c r="H10" i="14"/>
  <c r="J10" i="14" s="1"/>
  <c r="H11" i="15" l="1"/>
  <c r="J11" i="15" s="1"/>
  <c r="I15" i="3" s="1"/>
  <c r="I19" i="3" s="1"/>
  <c r="J9" i="10"/>
  <c r="H20" i="14"/>
  <c r="J20" i="14" s="1"/>
  <c r="H10" i="6"/>
  <c r="E11" i="6"/>
  <c r="H10" i="10"/>
  <c r="J10" i="10" s="1"/>
  <c r="E11" i="10"/>
  <c r="H11" i="10" l="1"/>
  <c r="J11" i="10" s="1"/>
  <c r="I10" i="3" s="1"/>
  <c r="H10" i="3"/>
  <c r="H11" i="6"/>
  <c r="J11" i="6" s="1"/>
  <c r="I8" i="3" s="1"/>
  <c r="H8" i="3"/>
  <c r="H20" i="15"/>
  <c r="J20" i="15" s="1"/>
  <c r="J10" i="6"/>
  <c r="H20" i="6"/>
  <c r="J20" i="6" s="1"/>
  <c r="I11" i="3" l="1"/>
  <c r="I20" i="3" s="1"/>
  <c r="H20" i="10"/>
  <c r="J20" i="10" s="1"/>
</calcChain>
</file>

<file path=xl/sharedStrings.xml><?xml version="1.0" encoding="utf-8"?>
<sst xmlns="http://schemas.openxmlformats.org/spreadsheetml/2006/main" count="243" uniqueCount="74">
  <si>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</si>
  <si>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</si>
  <si>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</si>
  <si>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</si>
  <si>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</si>
  <si>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</si>
  <si>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</si>
  <si>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</si>
  <si>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</si>
  <si>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</si>
  <si>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</si>
  <si>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</si>
  <si>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Belum Terlaksana</t>
  </si>
  <si>
    <t>WTP</t>
  </si>
  <si>
    <t>WTP dengan Paragraf Penjelas</t>
  </si>
  <si>
    <t>WDP</t>
  </si>
  <si>
    <t>Tidak Wajar</t>
  </si>
  <si>
    <t>Tidak Memberikan Pendapat</t>
  </si>
  <si>
    <t>PT ANGKASA PURA LOGISTIK</t>
  </si>
  <si>
    <t>Laporan Key Performance Indicator</t>
  </si>
  <si>
    <t>Per</t>
  </si>
  <si>
    <t>No</t>
  </si>
  <si>
    <t>KPI</t>
  </si>
  <si>
    <t>Bobot</t>
  </si>
  <si>
    <t>Satuan</t>
  </si>
  <si>
    <t>Target 2023</t>
  </si>
  <si>
    <t>Score</t>
  </si>
  <si>
    <t>A</t>
  </si>
  <si>
    <t>DEDICATED KPI</t>
  </si>
  <si>
    <t xml:space="preserve">Ketepatan waktu penyampaian laporan </t>
  </si>
  <si>
    <t>Tanggal</t>
  </si>
  <si>
    <t>Pelaporan TOP 10 Resiko Strategis Perusahaan dan mitigasinya</t>
  </si>
  <si>
    <t>Jumlah laporan</t>
  </si>
  <si>
    <t>Melakukan Self Assessment Risk Management berbasis ISO 31000</t>
  </si>
  <si>
    <t>Waktu</t>
  </si>
  <si>
    <t>Awarding Perusahaan</t>
  </si>
  <si>
    <t>Jumlah award</t>
  </si>
  <si>
    <t>JUMLAH BOBOT</t>
  </si>
  <si>
    <t xml:space="preserve"> </t>
  </si>
  <si>
    <t>B</t>
  </si>
  <si>
    <t>COLLABORATIVE KPI</t>
  </si>
  <si>
    <t>Peningkatan tata kelola perusahaan, majemen resiko, dan kontrol internal</t>
  </si>
  <si>
    <t xml:space="preserve">Konsolidasi risk register divisi Kantor Pusat </t>
  </si>
  <si>
    <t>Zero accident dalam proses operasional</t>
  </si>
  <si>
    <t>Kejadian</t>
  </si>
  <si>
    <t>Implementasi GRC (Governance Risk Management &amp; Compliance)</t>
  </si>
  <si>
    <t>Report Data Kinerja Bulanan</t>
  </si>
  <si>
    <t xml:space="preserve">Kajian Business Continuity Plan (BCP) </t>
  </si>
  <si>
    <t>TOTAL BOBOT</t>
  </si>
  <si>
    <t>Kertas Kerja perhitungan KPI tahun 2023</t>
  </si>
  <si>
    <t>Indikator 1</t>
  </si>
  <si>
    <t>Periode</t>
  </si>
  <si>
    <t>Realisasi Penyampaian</t>
  </si>
  <si>
    <t>Target
Per Tanggal</t>
  </si>
  <si>
    <t>Capaian</t>
  </si>
  <si>
    <t>Total</t>
  </si>
  <si>
    <t>Indikator 2</t>
  </si>
  <si>
    <t>TOTAL</t>
  </si>
  <si>
    <t xml:space="preserve">Realisasi Laporan </t>
  </si>
  <si>
    <t xml:space="preserve">Akumulasi Realisasi </t>
  </si>
  <si>
    <t>Target KPI</t>
  </si>
  <si>
    <t>Akumulasi Target KPI</t>
  </si>
  <si>
    <t xml:space="preserve">Capaian </t>
  </si>
  <si>
    <t>Indikator 4</t>
  </si>
  <si>
    <t>Indikator 6</t>
  </si>
  <si>
    <t xml:space="preserve">Faktor Pengali Capaian KPI </t>
  </si>
  <si>
    <t>Indikator 10</t>
  </si>
  <si>
    <t>Score GCG</t>
  </si>
  <si>
    <t>s</t>
  </si>
  <si>
    <t>Indikator 11</t>
  </si>
  <si>
    <t>Indikator 12</t>
  </si>
  <si>
    <t>Indikator 13</t>
  </si>
  <si>
    <t>Indikator 14</t>
  </si>
  <si>
    <t>Indikator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</si>
</sst>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"/>
    <numFmt numFmtId="165" formatCode="_(* #,##0_);_(* \(#,##0\);_(* &quot;-&quot;_);_(@_)"/>
    <numFmt numFmtId="166" formatCode="_(* #,##0_);_(* \(#,##0\);_(* &quot;-&quot;??_);_(@_)"/>
    <numFmt numFmtId="167" formatCode="_(* #,##0.00_);_(* \(#,##0.00\);_(* &quot;-&quot;??_);_(@_)"/>
    <numFmt numFmtId="168" formatCode="_(* #,##0.00_);_(* \(#,##0.00\);_(* &quot;-&quot;_);_(@_)"/>
    <numFmt numFmtId="169" formatCode="_(* #,##0.0_);_(* \(#,##0.0\);_(* &quot;-&quot;_);_(@_)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Roboto"/>
    </font>
    <font>
      <b/>
      <sz val="11"/>
      <color theme="1"/>
      <name val="Roboto"/>
    </font>
    <font>
      <sz val="10"/>
      <color theme="0"/>
      <name val="Roboto"/>
    </font>
    <font>
      <sz val="10"/>
      <color rgb="FF333333"/>
      <name val="Roboto"/>
    </font>
    <font>
      <b/>
      <sz val="10"/>
      <color rgb="FF333333"/>
      <name val="Roboto"/>
    </font>
    <font>
      <sz val="10"/>
      <color rgb="FF000000"/>
      <name val="Roboto"/>
    </font>
    <font>
      <sz val="10"/>
      <color theme="1"/>
      <name val="Roboto"/>
    </font>
    <font>
      <sz val="11"/>
      <name val="Calibri"/>
      <family val="2"/>
    </font>
    <font>
      <b/>
      <sz val="10"/>
      <color theme="0"/>
      <name val="Roboto"/>
    </font>
    <font>
      <b/>
      <sz val="11"/>
      <color theme="0"/>
      <name val="Roboto"/>
    </font>
    <font>
      <b/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8496B0"/>
        <bgColor rgb="FF8496B0"/>
      </patternFill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F2F2F2"/>
        <bgColor rgb="FFF2F2F2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57070"/>
      </left>
      <right/>
      <top style="thin">
        <color rgb="FF757070"/>
      </top>
      <bottom/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/>
      <diagonal/>
    </border>
    <border>
      <left style="thin">
        <color rgb="FF757070"/>
      </left>
      <right/>
      <top/>
      <bottom style="medium">
        <color rgb="FF757070"/>
      </bottom>
      <diagonal/>
    </border>
    <border>
      <left/>
      <right/>
      <top/>
      <bottom/>
      <diagonal/>
    </border>
    <border>
      <left/>
      <right/>
      <top/>
      <bottom style="medium">
        <color rgb="FF757070"/>
      </bottom>
      <diagonal/>
    </border>
    <border>
      <left/>
      <right style="thin">
        <color rgb="FF757070"/>
      </right>
      <top/>
      <bottom style="medium">
        <color rgb="FF757070"/>
      </bottom>
      <diagonal/>
    </border>
    <border>
      <left style="thin">
        <color rgb="FF757070"/>
      </left>
      <right/>
      <top style="dotted">
        <color rgb="FF757070"/>
      </top>
      <bottom style="dotted">
        <color rgb="FF75707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dotted">
        <color rgb="FF757070"/>
      </bottom>
      <diagonal/>
    </border>
    <border>
      <left/>
      <right/>
      <top style="medium">
        <color rgb="FF757070"/>
      </top>
      <bottom style="dotted">
        <color rgb="FF757070"/>
      </bottom>
      <diagonal/>
    </border>
    <border>
      <left/>
      <right style="thin">
        <color rgb="FF757070"/>
      </right>
      <top style="dotted">
        <color rgb="FF757070"/>
      </top>
      <bottom style="dotted">
        <color rgb="FF757070"/>
      </bottom>
      <diagonal/>
    </border>
    <border>
      <left style="medium">
        <color rgb="FF92D050"/>
      </left>
      <right style="medium">
        <color rgb="FF92D050"/>
      </right>
      <top style="dotted">
        <color rgb="FF757070"/>
      </top>
      <bottom style="dotted">
        <color rgb="FF757070"/>
      </bottom>
      <diagonal/>
    </border>
    <border>
      <left/>
      <right/>
      <top style="dotted">
        <color rgb="FF757070"/>
      </top>
      <bottom style="dotted">
        <color rgb="FF757070"/>
      </bottom>
      <diagonal/>
    </border>
    <border>
      <left style="thin">
        <color rgb="FF757070"/>
      </left>
      <right/>
      <top style="dotted">
        <color rgb="FF757070"/>
      </top>
      <bottom style="thin">
        <color rgb="FF757070"/>
      </bottom>
      <diagonal/>
    </border>
    <border>
      <left style="medium">
        <color rgb="FF92D050"/>
      </left>
      <right style="medium">
        <color rgb="FF92D050"/>
      </right>
      <top style="dotted">
        <color rgb="FF757070"/>
      </top>
      <bottom style="medium">
        <color rgb="FF92D050"/>
      </bottom>
      <diagonal/>
    </border>
    <border>
      <left/>
      <right/>
      <top style="dotted">
        <color rgb="FF757070"/>
      </top>
      <bottom style="thin">
        <color rgb="FF757070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/>
      <top style="medium">
        <color rgb="FF7F7F7F"/>
      </top>
      <bottom style="dotted">
        <color rgb="FF7F7F7F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dotted">
        <color rgb="FF7F7F7F"/>
      </bottom>
      <diagonal/>
    </border>
    <border>
      <left/>
      <right/>
      <top style="medium">
        <color rgb="FF7F7F7F"/>
      </top>
      <bottom style="dotted">
        <color rgb="FF7F7F7F"/>
      </bottom>
      <diagonal/>
    </border>
    <border>
      <left/>
      <right/>
      <top style="medium">
        <color rgb="FF7F7F7F"/>
      </top>
      <bottom style="dotted">
        <color rgb="FF7F7F7F"/>
      </bottom>
      <diagonal/>
    </border>
    <border>
      <left/>
      <right style="thin">
        <color rgb="FF7F7F7F"/>
      </right>
      <top style="medium">
        <color rgb="FF7F7F7F"/>
      </top>
      <bottom style="dotted">
        <color rgb="FF7F7F7F"/>
      </bottom>
      <diagonal/>
    </border>
    <border>
      <left style="thin">
        <color rgb="FF7F7F7F"/>
      </left>
      <right/>
      <top style="dotted">
        <color rgb="FF7F7F7F"/>
      </top>
      <bottom style="dotted">
        <color rgb="FF7F7F7F"/>
      </bottom>
      <diagonal/>
    </border>
    <border>
      <left style="medium">
        <color rgb="FF92D050"/>
      </left>
      <right style="medium">
        <color rgb="FF92D050"/>
      </right>
      <top style="dotted">
        <color rgb="FF7F7F7F"/>
      </top>
      <bottom style="dotted">
        <color rgb="FF7F7F7F"/>
      </bottom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 style="thin">
        <color rgb="FF7F7F7F"/>
      </right>
      <top style="dotted">
        <color rgb="FF7F7F7F"/>
      </top>
      <bottom style="dotted">
        <color rgb="FF7F7F7F"/>
      </bottom>
      <diagonal/>
    </border>
    <border>
      <left style="thin">
        <color rgb="FF7F7F7F"/>
      </left>
      <right/>
      <top style="dotted">
        <color rgb="FF7F7F7F"/>
      </top>
      <bottom style="medium">
        <color rgb="FF7F7F7F"/>
      </bottom>
      <diagonal/>
    </border>
    <border>
      <left style="medium">
        <color rgb="FF92D050"/>
      </left>
      <right style="medium">
        <color rgb="FF92D050"/>
      </right>
      <top style="dotted">
        <color rgb="FF7F7F7F"/>
      </top>
      <bottom style="medium">
        <color rgb="FF92D050"/>
      </bottom>
      <diagonal/>
    </border>
    <border>
      <left style="medium">
        <color rgb="FF92D050"/>
      </left>
      <right/>
      <top style="dotted">
        <color rgb="FF7F7F7F"/>
      </top>
      <bottom style="medium">
        <color rgb="FF7F7F7F"/>
      </bottom>
      <diagonal/>
    </border>
    <border>
      <left/>
      <right/>
      <top style="dotted">
        <color rgb="FF7F7F7F"/>
      </top>
      <bottom style="medium">
        <color rgb="FF7F7F7F"/>
      </bottom>
      <diagonal/>
    </border>
    <border>
      <left/>
      <right/>
      <top style="dotted">
        <color rgb="FF7F7F7F"/>
      </top>
      <bottom style="medium">
        <color rgb="FF7F7F7F"/>
      </bottom>
      <diagonal/>
    </border>
    <border>
      <left/>
      <right style="thin">
        <color rgb="FF7F7F7F"/>
      </right>
      <top style="dotted">
        <color rgb="FF7F7F7F"/>
      </top>
      <bottom style="medium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/>
      <top/>
      <bottom/>
      <diagonal/>
    </border>
    <border>
      <left style="medium">
        <color rgb="FF92D050"/>
      </left>
      <right/>
      <top style="medium">
        <color rgb="FF7F7F7F"/>
      </top>
      <bottom style="thin">
        <color rgb="FF000000"/>
      </bottom>
      <diagonal/>
    </border>
    <border>
      <left/>
      <right/>
      <top style="medium">
        <color rgb="FF7F7F7F"/>
      </top>
      <bottom style="thin">
        <color rgb="FF000000"/>
      </bottom>
      <diagonal/>
    </border>
    <border>
      <left/>
      <right style="thin">
        <color rgb="FF000000"/>
      </right>
      <top style="medium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1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3" fontId="3" fillId="0" borderId="0" xfId="0" applyNumberFormat="1" applyFont="1"/>
    <xf numFmtId="9" fontId="9" fillId="0" borderId="6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" fontId="5" fillId="3" borderId="13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 wrapText="1"/>
    </xf>
    <xf numFmtId="0" fontId="7" fillId="4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1" fontId="8" fillId="0" borderId="1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1" fontId="8" fillId="0" borderId="17" xfId="0" applyNumberFormat="1" applyFont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right" vertical="center" wrapText="1"/>
    </xf>
    <xf numFmtId="0" fontId="11" fillId="3" borderId="5" xfId="0" applyFont="1" applyFill="1" applyBorder="1" applyAlignment="1">
      <alignment horizontal="right" vertical="center"/>
    </xf>
    <xf numFmtId="1" fontId="11" fillId="5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right" vertical="center"/>
    </xf>
    <xf numFmtId="0" fontId="3" fillId="6" borderId="27" xfId="0" applyFont="1" applyFill="1" applyBorder="1"/>
    <xf numFmtId="165" fontId="3" fillId="0" borderId="28" xfId="0" applyNumberFormat="1" applyFont="1" applyBorder="1"/>
    <xf numFmtId="1" fontId="3" fillId="6" borderId="29" xfId="0" applyNumberFormat="1" applyFont="1" applyFill="1" applyBorder="1" applyAlignment="1">
      <alignment horizontal="center" vertical="center"/>
    </xf>
    <xf numFmtId="9" fontId="3" fillId="6" borderId="29" xfId="0" applyNumberFormat="1" applyFont="1" applyFill="1" applyBorder="1" applyAlignment="1">
      <alignment vertical="center"/>
    </xf>
    <xf numFmtId="165" fontId="3" fillId="6" borderId="29" xfId="0" applyNumberFormat="1" applyFont="1" applyFill="1" applyBorder="1"/>
    <xf numFmtId="166" fontId="3" fillId="6" borderId="30" xfId="0" applyNumberFormat="1" applyFont="1" applyFill="1" applyBorder="1"/>
    <xf numFmtId="165" fontId="3" fillId="0" borderId="31" xfId="0" applyNumberFormat="1" applyFont="1" applyBorder="1"/>
    <xf numFmtId="1" fontId="3" fillId="6" borderId="32" xfId="0" applyNumberFormat="1" applyFont="1" applyFill="1" applyBorder="1" applyAlignment="1">
      <alignment horizontal="center" vertical="center"/>
    </xf>
    <xf numFmtId="9" fontId="3" fillId="6" borderId="32" xfId="0" applyNumberFormat="1" applyFont="1" applyFill="1" applyBorder="1" applyAlignment="1">
      <alignment vertical="center"/>
    </xf>
    <xf numFmtId="165" fontId="3" fillId="6" borderId="32" xfId="0" applyNumberFormat="1" applyFont="1" applyFill="1" applyBorder="1"/>
    <xf numFmtId="0" fontId="3" fillId="6" borderId="33" xfId="0" applyFont="1" applyFill="1" applyBorder="1"/>
    <xf numFmtId="165" fontId="3" fillId="0" borderId="34" xfId="0" applyNumberFormat="1" applyFont="1" applyBorder="1"/>
    <xf numFmtId="1" fontId="3" fillId="6" borderId="35" xfId="0" applyNumberFormat="1" applyFont="1" applyFill="1" applyBorder="1" applyAlignment="1">
      <alignment horizontal="center" vertical="center"/>
    </xf>
    <xf numFmtId="9" fontId="3" fillId="6" borderId="35" xfId="0" applyNumberFormat="1" applyFont="1" applyFill="1" applyBorder="1" applyAlignment="1">
      <alignment vertical="center"/>
    </xf>
    <xf numFmtId="165" fontId="3" fillId="6" borderId="35" xfId="0" applyNumberFormat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165" fontId="3" fillId="3" borderId="1" xfId="0" applyNumberFormat="1" applyFont="1" applyFill="1" applyBorder="1"/>
    <xf numFmtId="0" fontId="13" fillId="0" borderId="0" xfId="0" applyFont="1"/>
    <xf numFmtId="0" fontId="12" fillId="0" borderId="0" xfId="0" applyFont="1"/>
    <xf numFmtId="165" fontId="3" fillId="0" borderId="0" xfId="0" applyNumberFormat="1" applyFont="1"/>
    <xf numFmtId="0" fontId="3" fillId="6" borderId="42" xfId="0" applyFont="1" applyFill="1" applyBorder="1"/>
    <xf numFmtId="165" fontId="3" fillId="0" borderId="43" xfId="0" applyNumberFormat="1" applyFont="1" applyBorder="1"/>
    <xf numFmtId="165" fontId="3" fillId="6" borderId="44" xfId="0" applyNumberFormat="1" applyFont="1" applyFill="1" applyBorder="1"/>
    <xf numFmtId="168" fontId="3" fillId="0" borderId="45" xfId="0" applyNumberFormat="1" applyFont="1" applyBorder="1"/>
    <xf numFmtId="168" fontId="3" fillId="6" borderId="44" xfId="0" applyNumberFormat="1" applyFont="1" applyFill="1" applyBorder="1"/>
    <xf numFmtId="9" fontId="3" fillId="6" borderId="44" xfId="0" applyNumberFormat="1" applyFont="1" applyFill="1" applyBorder="1" applyAlignment="1">
      <alignment horizontal="center"/>
    </xf>
    <xf numFmtId="167" fontId="3" fillId="6" borderId="46" xfId="0" applyNumberFormat="1" applyFont="1" applyFill="1" applyBorder="1"/>
    <xf numFmtId="0" fontId="3" fillId="6" borderId="47" xfId="0" applyFont="1" applyFill="1" applyBorder="1"/>
    <xf numFmtId="165" fontId="3" fillId="0" borderId="48" xfId="0" applyNumberFormat="1" applyFont="1" applyBorder="1"/>
    <xf numFmtId="165" fontId="3" fillId="6" borderId="49" xfId="0" applyNumberFormat="1" applyFont="1" applyFill="1" applyBorder="1"/>
    <xf numFmtId="168" fontId="3" fillId="0" borderId="50" xfId="0" applyNumberFormat="1" applyFont="1" applyBorder="1"/>
    <xf numFmtId="168" fontId="3" fillId="6" borderId="49" xfId="0" applyNumberFormat="1" applyFont="1" applyFill="1" applyBorder="1"/>
    <xf numFmtId="9" fontId="3" fillId="6" borderId="49" xfId="0" applyNumberFormat="1" applyFont="1" applyFill="1" applyBorder="1" applyAlignment="1">
      <alignment horizontal="center"/>
    </xf>
    <xf numFmtId="167" fontId="3" fillId="6" borderId="51" xfId="0" applyNumberFormat="1" applyFont="1" applyFill="1" applyBorder="1"/>
    <xf numFmtId="0" fontId="3" fillId="6" borderId="52" xfId="0" applyFont="1" applyFill="1" applyBorder="1"/>
    <xf numFmtId="165" fontId="3" fillId="0" borderId="53" xfId="0" applyNumberFormat="1" applyFont="1" applyBorder="1"/>
    <xf numFmtId="165" fontId="3" fillId="6" borderId="54" xfId="0" applyNumberFormat="1" applyFont="1" applyFill="1" applyBorder="1"/>
    <xf numFmtId="168" fontId="3" fillId="0" borderId="55" xfId="0" applyNumberFormat="1" applyFont="1" applyBorder="1"/>
    <xf numFmtId="168" fontId="3" fillId="6" borderId="56" xfId="0" applyNumberFormat="1" applyFont="1" applyFill="1" applyBorder="1"/>
    <xf numFmtId="9" fontId="3" fillId="6" borderId="56" xfId="0" applyNumberFormat="1" applyFont="1" applyFill="1" applyBorder="1" applyAlignment="1">
      <alignment horizontal="center"/>
    </xf>
    <xf numFmtId="165" fontId="3" fillId="6" borderId="56" xfId="0" applyNumberFormat="1" applyFont="1" applyFill="1" applyBorder="1"/>
    <xf numFmtId="167" fontId="3" fillId="6" borderId="57" xfId="0" applyNumberFormat="1" applyFont="1" applyFill="1" applyBorder="1"/>
    <xf numFmtId="0" fontId="12" fillId="3" borderId="58" xfId="0" applyFont="1" applyFill="1" applyBorder="1"/>
    <xf numFmtId="165" fontId="12" fillId="3" borderId="59" xfId="0" applyNumberFormat="1" applyFont="1" applyFill="1" applyBorder="1"/>
    <xf numFmtId="9" fontId="12" fillId="3" borderId="59" xfId="0" applyNumberFormat="1" applyFont="1" applyFill="1" applyBorder="1" applyAlignment="1">
      <alignment horizontal="center"/>
    </xf>
    <xf numFmtId="165" fontId="12" fillId="3" borderId="6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4" fontId="3" fillId="6" borderId="59" xfId="0" applyNumberFormat="1" applyFont="1" applyFill="1" applyBorder="1" applyAlignment="1">
      <alignment horizontal="center"/>
    </xf>
    <xf numFmtId="9" fontId="3" fillId="6" borderId="59" xfId="0" applyNumberFormat="1" applyFont="1" applyFill="1" applyBorder="1" applyAlignment="1">
      <alignment horizontal="center"/>
    </xf>
    <xf numFmtId="169" fontId="3" fillId="6" borderId="59" xfId="0" applyNumberFormat="1" applyFont="1" applyFill="1" applyBorder="1"/>
    <xf numFmtId="169" fontId="3" fillId="6" borderId="60" xfId="0" applyNumberFormat="1" applyFont="1" applyFill="1" applyBorder="1"/>
    <xf numFmtId="9" fontId="3" fillId="0" borderId="0" xfId="0" applyNumberFormat="1" applyFont="1"/>
    <xf numFmtId="1" fontId="3" fillId="0" borderId="62" xfId="0" applyNumberFormat="1" applyFont="1" applyBorder="1"/>
    <xf numFmtId="1" fontId="3" fillId="6" borderId="64" xfId="0" applyNumberFormat="1" applyFont="1" applyFill="1" applyBorder="1" applyAlignment="1">
      <alignment horizontal="center"/>
    </xf>
    <xf numFmtId="9" fontId="3" fillId="6" borderId="65" xfId="0" applyNumberFormat="1" applyFont="1" applyFill="1" applyBorder="1" applyAlignment="1">
      <alignment horizontal="center"/>
    </xf>
    <xf numFmtId="165" fontId="3" fillId="6" borderId="65" xfId="0" applyNumberFormat="1" applyFont="1" applyFill="1" applyBorder="1"/>
    <xf numFmtId="168" fontId="3" fillId="6" borderId="66" xfId="0" applyNumberFormat="1" applyFont="1" applyFill="1" applyBorder="1"/>
    <xf numFmtId="164" fontId="3" fillId="0" borderId="62" xfId="0" applyNumberFormat="1" applyFont="1" applyBorder="1"/>
    <xf numFmtId="165" fontId="3" fillId="6" borderId="59" xfId="0" applyNumberFormat="1" applyFont="1" applyFill="1" applyBorder="1"/>
    <xf numFmtId="168" fontId="3" fillId="6" borderId="60" xfId="0" applyNumberFormat="1" applyFont="1" applyFill="1" applyBorder="1"/>
    <xf numFmtId="1" fontId="8" fillId="0" borderId="9" xfId="0" applyNumberFormat="1" applyFont="1" applyBorder="1" applyAlignment="1">
      <alignment horizontal="center" vertical="center"/>
    </xf>
    <xf numFmtId="17" fontId="3" fillId="0" borderId="62" xfId="0" applyNumberFormat="1" applyFont="1" applyBorder="1"/>
    <xf numFmtId="17" fontId="9" fillId="0" borderId="6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0" fillId="0" borderId="12" xfId="0" applyFont="1" applyBorder="1"/>
    <xf numFmtId="0" fontId="5" fillId="3" borderId="18" xfId="0" applyFont="1" applyFill="1" applyBorder="1" applyAlignment="1">
      <alignment horizontal="center" vertical="center"/>
    </xf>
    <xf numFmtId="0" fontId="10" fillId="0" borderId="19" xfId="0" applyFont="1" applyBorder="1"/>
    <xf numFmtId="0" fontId="11" fillId="5" borderId="18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 wrapText="1"/>
    </xf>
    <xf numFmtId="0" fontId="10" fillId="0" borderId="26" xfId="0" applyFont="1" applyBorder="1"/>
    <xf numFmtId="0" fontId="12" fillId="3" borderId="20" xfId="0" applyFont="1" applyFill="1" applyBorder="1" applyAlignment="1">
      <alignment horizontal="center" vertical="center" wrapText="1"/>
    </xf>
    <xf numFmtId="0" fontId="10" fillId="0" borderId="23" xfId="0" applyFont="1" applyBorder="1"/>
    <xf numFmtId="0" fontId="12" fillId="3" borderId="21" xfId="0" applyFont="1" applyFill="1" applyBorder="1" applyAlignment="1">
      <alignment horizontal="center" vertical="center" wrapText="1"/>
    </xf>
    <xf numFmtId="0" fontId="10" fillId="0" borderId="24" xfId="0" applyFont="1" applyBorder="1"/>
    <xf numFmtId="0" fontId="10" fillId="0" borderId="25" xfId="0" applyFont="1" applyBorder="1"/>
    <xf numFmtId="0" fontId="12" fillId="3" borderId="37" xfId="0" applyFont="1" applyFill="1" applyBorder="1" applyAlignment="1">
      <alignment horizontal="center" vertical="center" wrapText="1"/>
    </xf>
    <xf numFmtId="0" fontId="10" fillId="0" borderId="40" xfId="0" applyFont="1" applyBorder="1"/>
    <xf numFmtId="0" fontId="12" fillId="3" borderId="38" xfId="0" applyFont="1" applyFill="1" applyBorder="1" applyAlignment="1">
      <alignment horizontal="center" vertical="center" wrapText="1"/>
    </xf>
    <xf numFmtId="0" fontId="10" fillId="0" borderId="41" xfId="0" applyFont="1" applyBorder="1"/>
    <xf numFmtId="0" fontId="12" fillId="3" borderId="36" xfId="0" applyFont="1" applyFill="1" applyBorder="1" applyAlignment="1">
      <alignment horizontal="center" vertical="center" wrapText="1"/>
    </xf>
    <xf numFmtId="0" fontId="10" fillId="0" borderId="39" xfId="0" applyFont="1" applyBorder="1"/>
    <xf numFmtId="0" fontId="10" fillId="0" borderId="61" xfId="0" applyFont="1" applyBorder="1"/>
    <xf numFmtId="0" fontId="12" fillId="3" borderId="37" xfId="0" applyFont="1" applyFill="1" applyBorder="1" applyAlignment="1">
      <alignment horizontal="center" wrapText="1"/>
    </xf>
    <xf numFmtId="0" fontId="12" fillId="3" borderId="63" xfId="0" applyFont="1" applyFill="1" applyBorder="1" applyAlignment="1">
      <alignment horizontal="center" vertical="center" wrapText="1"/>
    </xf>
    <xf numFmtId="0" fontId="12" fillId="3" borderId="63" xfId="0" applyFont="1" applyFill="1" applyBorder="1" applyAlignment="1">
      <alignment horizontal="center" wrapText="1"/>
    </xf>
    <xf numFmtId="2" fontId="11" fillId="5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>
      <selection activeCell="D15" sqref="D15"/>
    </sheetView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5" spans="1:2" x14ac:dyDescent="0.25">
      <c r="B15" s="2">
        <v>44927</v>
      </c>
    </row>
    <row r="16" spans="1:2" x14ac:dyDescent="0.25">
      <c r="B16" s="2">
        <v>44958</v>
      </c>
    </row>
    <row r="17" spans="2:2" x14ac:dyDescent="0.25">
      <c r="B17" s="2">
        <v>44986</v>
      </c>
    </row>
    <row r="18" spans="2:2" x14ac:dyDescent="0.25">
      <c r="B18" s="2">
        <v>45017</v>
      </c>
    </row>
    <row r="19" spans="2:2" x14ac:dyDescent="0.25">
      <c r="B19" s="2">
        <v>45047</v>
      </c>
    </row>
    <row r="20" spans="2:2" x14ac:dyDescent="0.25">
      <c r="B20" s="2">
        <v>45078</v>
      </c>
    </row>
    <row r="21" spans="2:2" ht="15.75" customHeight="1" x14ac:dyDescent="0.25">
      <c r="B21" s="2">
        <v>45108</v>
      </c>
    </row>
    <row r="22" spans="2:2" ht="15.75" customHeight="1" x14ac:dyDescent="0.25">
      <c r="B22" s="2">
        <v>45139</v>
      </c>
    </row>
    <row r="23" spans="2:2" ht="15.75" customHeight="1" x14ac:dyDescent="0.25">
      <c r="B23" s="2">
        <v>45170</v>
      </c>
    </row>
    <row r="24" spans="2:2" ht="15.75" customHeight="1" x14ac:dyDescent="0.25">
      <c r="B24" s="2">
        <v>45200</v>
      </c>
    </row>
    <row r="25" spans="2:2" ht="15.75" customHeight="1" x14ac:dyDescent="0.25">
      <c r="B25" s="2">
        <v>45231</v>
      </c>
    </row>
    <row r="26" spans="2:2" ht="15.75" customHeight="1" x14ac:dyDescent="0.25">
      <c r="B26" s="2">
        <v>45261</v>
      </c>
    </row>
    <row r="27" spans="2:2" ht="15.75" customHeight="1" x14ac:dyDescent="0.25">
      <c r="B27" s="1" t="s">
        <v>12</v>
      </c>
    </row>
    <row r="28" spans="2:2" ht="15.75" customHeight="1" x14ac:dyDescent="0.25"/>
    <row r="29" spans="2:2" ht="15.75" customHeight="1" x14ac:dyDescent="0.25"/>
    <row r="30" spans="2:2" ht="15.75" customHeight="1" x14ac:dyDescent="0.25">
      <c r="B30" s="1" t="s">
        <v>13</v>
      </c>
    </row>
    <row r="31" spans="2:2" ht="15.75" customHeight="1" x14ac:dyDescent="0.25">
      <c r="B31" s="1" t="s">
        <v>14</v>
      </c>
    </row>
    <row r="32" spans="2:2" ht="15.75" customHeight="1" x14ac:dyDescent="0.25">
      <c r="B32" s="1" t="s">
        <v>15</v>
      </c>
    </row>
    <row r="33" spans="2:2" ht="15.75" customHeight="1" x14ac:dyDescent="0.25">
      <c r="B33" s="1" t="s">
        <v>16</v>
      </c>
    </row>
    <row r="34" spans="2:2" ht="15.75" customHeight="1" x14ac:dyDescent="0.25">
      <c r="B34" s="1" t="s">
        <v>17</v>
      </c>
    </row>
    <row r="35" spans="2:2" ht="15.75" customHeight="1" x14ac:dyDescent="0.25">
      <c r="B35" s="1" t="s">
        <v>12</v>
      </c>
    </row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991"/>
  <sheetViews>
    <sheetView showGridLines="0" tabSelected="1" topLeftCell="A4" zoomScale="90" zoomScaleNormal="90" workbookViewId="0">
      <selection activeCell="C7" sqref="C7"/>
    </sheetView>
  </sheetViews>
  <sheetFormatPr defaultColWidth="14.42578125" defaultRowHeight="15" customHeight="1" x14ac:dyDescent="0.25"/>
  <cols>
    <col min="1" max="1" width="8.7109375" customWidth="1"/>
    <col min="2" max="2" width="4.28515625" customWidth="1"/>
    <col min="3" max="3" width="65.28515625" customWidth="1"/>
    <col min="4" max="4" width="6.140625" customWidth="1"/>
    <col min="5" max="5" width="14.42578125" customWidth="1"/>
    <col min="6" max="7" width="12.140625" customWidth="1"/>
    <col min="8" max="8" width="12" customWidth="1"/>
    <col min="9" max="9" width="7.28515625" customWidth="1"/>
    <col min="10" max="11" width="8.7109375" customWidth="1"/>
    <col min="12" max="12" width="12.140625" customWidth="1"/>
    <col min="13" max="13" width="9.85546875" customWidth="1"/>
    <col min="14" max="14" width="8.7109375" customWidth="1"/>
    <col min="15" max="15" width="9.140625" customWidth="1"/>
    <col min="16" max="26" width="8.7109375" customWidth="1"/>
  </cols>
  <sheetData>
    <row r="1" spans="1:26" ht="14.25" customHeight="1" x14ac:dyDescent="0.25">
      <c r="A1" s="3"/>
      <c r="B1" s="4" t="s">
        <v>18</v>
      </c>
      <c r="C1" s="3"/>
      <c r="D1" s="3"/>
      <c r="E1" s="5"/>
      <c r="F1" s="3"/>
      <c r="G1" s="3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 t="s">
        <v>19</v>
      </c>
      <c r="C2" s="3"/>
      <c r="D2" s="3"/>
      <c r="E2" s="5"/>
      <c r="F2" s="3"/>
      <c r="G2" s="3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6">
        <v>6</v>
      </c>
      <c r="B3" s="3" t="s">
        <v>20</v>
      </c>
      <c r="C3" s="3" t="str">
        <f>CONCATENATE(VLOOKUP(A3,DB!$A$2:$B$13,2,FALSE)," 2023")</f>
        <v>Juni 2023</v>
      </c>
      <c r="D3" s="3"/>
      <c r="E3" s="5"/>
      <c r="F3" s="3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3"/>
      <c r="C4" s="3"/>
      <c r="D4" s="3"/>
      <c r="E4" s="5"/>
      <c r="F4" s="3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5">
      <c r="A5" s="3"/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tr">
        <f>CONCATENATE("Target            ",VLOOKUP(A3,DB!$A$2:$B$13,2,FALSE)," 2023")</f>
        <v>Target            Juni 2023</v>
      </c>
      <c r="H5" s="7" t="str">
        <f>CONCATENATE("Realisasi            ",VLOOKUP(A3,DB!$A$2:$B$13,2,FALSE)," 2023")</f>
        <v>Realisasi            Juni 2023</v>
      </c>
      <c r="I5" s="7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8" t="s">
        <v>27</v>
      </c>
      <c r="C6" s="9" t="s">
        <v>28</v>
      </c>
      <c r="D6" s="10"/>
      <c r="E6" s="11"/>
      <c r="F6" s="10"/>
      <c r="G6" s="10"/>
      <c r="H6" s="11"/>
      <c r="I6" s="1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75" customHeight="1" x14ac:dyDescent="0.25">
      <c r="A7" s="3"/>
      <c r="B7" s="12">
        <v>1</v>
      </c>
      <c r="C7" s="13" t="s">
        <v>29</v>
      </c>
      <c r="D7" s="14">
        <v>10.000000000000002</v>
      </c>
      <c r="E7" s="15" t="s">
        <v>30</v>
      </c>
      <c r="F7" s="16">
        <v>10</v>
      </c>
      <c r="G7" s="16">
        <f>VLOOKUP(VLOOKUP(A3,DB!A2:B13,2,0),'1'!$C$6:$H$20,3,0)</f>
        <v>10</v>
      </c>
      <c r="H7" s="17">
        <f>IF(F7="N/A","N/A",VLOOKUP(VLOOKUP(A3,DB!A2:B13,2,0),'1'!$C$6:$H$20,2,0))</f>
        <v>7</v>
      </c>
      <c r="I7" s="106">
        <f>IF(D7="","",VLOOKUP(VLOOKUP(A3,DB!A2:B13,2,0),'1'!$C$6:$H$20,6,0))</f>
        <v>11.000000000000004</v>
      </c>
      <c r="J7" s="3"/>
      <c r="K7" s="3"/>
      <c r="L7" s="1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25" customHeight="1" x14ac:dyDescent="0.25">
      <c r="A8" s="3"/>
      <c r="B8" s="20">
        <v>2</v>
      </c>
      <c r="C8" s="13" t="s">
        <v>31</v>
      </c>
      <c r="D8" s="14">
        <v>25</v>
      </c>
      <c r="E8" s="15" t="s">
        <v>32</v>
      </c>
      <c r="F8" s="16">
        <v>4</v>
      </c>
      <c r="G8" s="16">
        <f>VLOOKUP(VLOOKUP(A3,DB!A2:B13,2,0),'2'!$C$6:$K$18,5,0)</f>
        <v>2</v>
      </c>
      <c r="H8" s="21">
        <f>IF(F8="N/A","N/A",VLOOKUP(VLOOKUP(A3,DB!A2:B13,2,0),'2'!$C$6:$K$18,3,0))</f>
        <v>2</v>
      </c>
      <c r="I8" s="34">
        <f>IF(D8="","",VLOOKUP(VLOOKUP(A3,DB!A2:B13,2,0),'2'!$C$6:$J$20,8,0))</f>
        <v>25</v>
      </c>
      <c r="J8" s="3"/>
      <c r="K8" s="3"/>
      <c r="L8" s="1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 x14ac:dyDescent="0.25">
      <c r="A9" s="3"/>
      <c r="B9" s="12">
        <v>3</v>
      </c>
      <c r="C9" s="13" t="s">
        <v>33</v>
      </c>
      <c r="D9" s="14">
        <v>15</v>
      </c>
      <c r="E9" s="15" t="s">
        <v>34</v>
      </c>
      <c r="F9" s="22">
        <v>45108</v>
      </c>
      <c r="G9" s="22">
        <f>F9</f>
        <v>45108</v>
      </c>
      <c r="H9" s="108" t="str">
        <f>'3'!$C$8</f>
        <v>Belum Terlaksana</v>
      </c>
      <c r="I9" s="106">
        <f>IF(D9="","",'3'!$G$8)</f>
        <v>0</v>
      </c>
      <c r="J9" s="3"/>
      <c r="K9" s="3"/>
      <c r="L9" s="1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12">
        <v>4</v>
      </c>
      <c r="C10" s="13" t="s">
        <v>35</v>
      </c>
      <c r="D10" s="14">
        <v>10.000000000000002</v>
      </c>
      <c r="E10" s="15" t="s">
        <v>36</v>
      </c>
      <c r="F10" s="16">
        <v>3</v>
      </c>
      <c r="G10" s="16">
        <f>VLOOKUP(VLOOKUP(A3,DB!A2:B13,2,0),'4'!$C$6:$K$18,5,0)</f>
        <v>1</v>
      </c>
      <c r="H10" s="17">
        <f>IF(F10="N/A","N/A",VLOOKUP(VLOOKUP(A3,DB!A2:B13,2,0),'4'!$C$6:$K$18,3,0))</f>
        <v>2</v>
      </c>
      <c r="I10" s="106">
        <f>IF(D10="","",VLOOKUP(VLOOKUP(A3,DB!A2:B13,2,0),'4'!$C$6:$J$20,8,0))</f>
        <v>11.000000000000004</v>
      </c>
      <c r="J10" s="3"/>
      <c r="K10" s="3"/>
      <c r="L10" s="1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109" t="s">
        <v>37</v>
      </c>
      <c r="C11" s="110"/>
      <c r="D11" s="23">
        <f>SUM(D7:D10)</f>
        <v>60</v>
      </c>
      <c r="E11" s="24"/>
      <c r="F11" s="25"/>
      <c r="G11" s="26"/>
      <c r="H11" s="27"/>
      <c r="I11" s="23">
        <f>SUM(I7:I10)</f>
        <v>47</v>
      </c>
      <c r="J11" s="3"/>
      <c r="K11" s="3"/>
      <c r="L11" s="3" t="s">
        <v>38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8" t="s">
        <v>39</v>
      </c>
      <c r="C12" s="9" t="s">
        <v>40</v>
      </c>
      <c r="D12" s="28"/>
      <c r="E12" s="11"/>
      <c r="F12" s="10"/>
      <c r="G12" s="10"/>
      <c r="H12" s="11"/>
      <c r="I12" s="10"/>
      <c r="J12" s="3"/>
      <c r="K12" s="3"/>
      <c r="L12" s="3" t="s">
        <v>38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3.25" customHeight="1" x14ac:dyDescent="0.25">
      <c r="A13" s="3"/>
      <c r="B13" s="29">
        <v>5</v>
      </c>
      <c r="C13" s="30" t="s">
        <v>41</v>
      </c>
      <c r="D13" s="31">
        <v>8</v>
      </c>
      <c r="E13" s="32" t="s">
        <v>26</v>
      </c>
      <c r="F13" s="33">
        <v>75</v>
      </c>
      <c r="G13" s="16">
        <f>'5'!$D$8</f>
        <v>75</v>
      </c>
      <c r="H13" s="17">
        <f>'5'!$C$8</f>
        <v>82.8</v>
      </c>
      <c r="I13" s="106">
        <f>IF(D13="","",'5'!$G$8)</f>
        <v>8.8000000000000007</v>
      </c>
      <c r="J13" s="3" t="s">
        <v>38</v>
      </c>
      <c r="K13" s="3"/>
      <c r="L13" s="3"/>
      <c r="M13" s="3"/>
      <c r="N13" s="3"/>
      <c r="O13" s="3" t="s">
        <v>38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customHeight="1" x14ac:dyDescent="0.25">
      <c r="A14" s="3"/>
      <c r="B14" s="12">
        <v>6</v>
      </c>
      <c r="C14" s="13" t="s">
        <v>42</v>
      </c>
      <c r="D14" s="34">
        <v>4.8</v>
      </c>
      <c r="E14" s="32" t="s">
        <v>32</v>
      </c>
      <c r="F14" s="16">
        <v>4</v>
      </c>
      <c r="G14" s="16">
        <f>F14</f>
        <v>4</v>
      </c>
      <c r="H14" s="17">
        <f>IF(F14="N/A","N/A",VLOOKUP(VLOOKUP(A3,DB!A2:B13,2,0),'6'!$C$6:$K$18,2,0))</f>
        <v>1</v>
      </c>
      <c r="I14" s="106">
        <f>IF(D14="","",VLOOKUP(VLOOKUP(A3,DB!A2:B13,2,0),'6'!$C$6:$J$20,8,0))</f>
        <v>5.28</v>
      </c>
      <c r="J14" s="3" t="s">
        <v>38</v>
      </c>
      <c r="K14" s="3" t="s">
        <v>38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3"/>
      <c r="B15" s="12">
        <v>7</v>
      </c>
      <c r="C15" s="13" t="s">
        <v>43</v>
      </c>
      <c r="D15" s="34">
        <v>8</v>
      </c>
      <c r="E15" s="32" t="s">
        <v>44</v>
      </c>
      <c r="F15" s="33">
        <v>0</v>
      </c>
      <c r="G15" s="35">
        <f>VLOOKUP(VLOOKUP(A3,DB!A2:B13,2,0),'7'!$C$6:$K$18,4,0)</f>
        <v>0</v>
      </c>
      <c r="H15" s="17">
        <f>IF(F15="N/A","N/A",VLOOKUP(VLOOKUP(A3,DB!A2:B13,2,0),'7'!$C$6:$K$18,2,0))</f>
        <v>0</v>
      </c>
      <c r="I15" s="34">
        <f>IF(D15="","",VLOOKUP(VLOOKUP(A3,DB!A2:B13,2,0),'7'!$C$6:$J$20,8,0))</f>
        <v>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3"/>
      <c r="B16" s="12">
        <v>8</v>
      </c>
      <c r="C16" s="13" t="s">
        <v>45</v>
      </c>
      <c r="D16" s="34">
        <v>8</v>
      </c>
      <c r="E16" s="32" t="s">
        <v>34</v>
      </c>
      <c r="F16" s="36">
        <v>45231</v>
      </c>
      <c r="G16" s="36">
        <f>F16</f>
        <v>45231</v>
      </c>
      <c r="H16" s="19" t="str">
        <f>'8'!$C$8</f>
        <v>Belum Terlaksana</v>
      </c>
      <c r="I16" s="106">
        <f>IF(D16="","",'8'!$G$8)</f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3"/>
      <c r="B17" s="12">
        <v>9</v>
      </c>
      <c r="C17" s="13" t="s">
        <v>46</v>
      </c>
      <c r="D17" s="34">
        <v>3.2</v>
      </c>
      <c r="E17" s="32" t="s">
        <v>30</v>
      </c>
      <c r="F17" s="16">
        <v>10</v>
      </c>
      <c r="G17" s="16">
        <f>VLOOKUP(VLOOKUP(A3,DB!A2:B13,2,0),'9'!$C$6:$H$20,3,0)</f>
        <v>10</v>
      </c>
      <c r="H17" s="17">
        <f>IF(F17="N/A","N/A",VLOOKUP(VLOOKUP(A3,DB!A2:B13,2,0),'9'!$C$6:$H$20,2,0))</f>
        <v>7</v>
      </c>
      <c r="I17" s="106">
        <f>IF(D17="","",VLOOKUP(VLOOKUP(A3,DB!A2:B13,2,0),'9'!$C$6:$H$20,6,0))</f>
        <v>3.5200000000000005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customHeight="1" x14ac:dyDescent="0.25">
      <c r="A18" s="3"/>
      <c r="B18" s="20">
        <v>10</v>
      </c>
      <c r="C18" s="37" t="s">
        <v>47</v>
      </c>
      <c r="D18" s="38">
        <v>8</v>
      </c>
      <c r="E18" s="32" t="s">
        <v>34</v>
      </c>
      <c r="F18" s="36">
        <v>45231</v>
      </c>
      <c r="G18" s="36">
        <f t="shared" ref="G18" si="0">F18</f>
        <v>45231</v>
      </c>
      <c r="H18" s="36" t="str">
        <f>'10'!$C$8</f>
        <v>Belum Terlaksana</v>
      </c>
      <c r="I18" s="106">
        <f>IF(D18="","",'10'!$G$8)</f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111" t="s">
        <v>37</v>
      </c>
      <c r="C19" s="112"/>
      <c r="D19" s="39">
        <f>SUM(D13:D18)</f>
        <v>40</v>
      </c>
      <c r="E19" s="40"/>
      <c r="F19" s="41"/>
      <c r="G19" s="41"/>
      <c r="H19" s="40"/>
      <c r="I19" s="39">
        <f>SUM(I13:I18)</f>
        <v>25.6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113" t="s">
        <v>48</v>
      </c>
      <c r="C20" s="112"/>
      <c r="D20" s="42">
        <f>SUM(D11,D19)</f>
        <v>100</v>
      </c>
      <c r="E20" s="43"/>
      <c r="F20" s="44"/>
      <c r="G20" s="44"/>
      <c r="H20" s="43"/>
      <c r="I20" s="131">
        <f>I11+I19</f>
        <v>72.599999999999994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5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5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5"/>
      <c r="F23" s="3"/>
      <c r="G23" s="3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5"/>
      <c r="F24" s="3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5"/>
      <c r="F25" s="3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5"/>
      <c r="F26" s="3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 t="s">
        <v>38</v>
      </c>
      <c r="D27" s="3"/>
      <c r="E27" s="5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5"/>
      <c r="F28" s="3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5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5"/>
      <c r="F30" s="3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5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5"/>
      <c r="F32" s="3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5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5"/>
      <c r="F34" s="3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5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5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5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5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5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5"/>
      <c r="F40" s="3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5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5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5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5"/>
      <c r="F44" s="3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5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5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5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5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5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5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5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5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5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5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5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5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5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5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5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5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5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5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5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5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5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5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5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5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5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5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5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5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5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5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5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5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5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5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5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5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5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5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5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5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5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5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5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5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5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5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5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5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5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5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5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5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5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5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5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5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5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5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5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5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5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5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5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5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5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5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5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5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5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5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5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5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5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5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5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5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5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5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5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5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5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5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5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5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5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5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5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5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5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5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5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5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5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5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5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5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5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5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5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5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5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5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5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5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5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5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5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5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5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5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5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5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5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5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5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5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5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5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5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5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5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5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5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5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5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5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5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5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5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5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5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5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5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5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5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5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5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5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5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5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5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5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5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5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5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5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5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5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5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5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5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5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5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5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5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5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5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5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5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5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5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5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5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5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5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5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5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5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5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5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5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5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5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5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5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5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5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5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5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5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5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5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5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5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5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5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5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5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5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5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5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5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5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5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5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5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5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5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5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5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5"/>
      <c r="F245" s="3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5"/>
      <c r="F246" s="3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5"/>
      <c r="F247" s="3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5"/>
      <c r="F248" s="3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5"/>
      <c r="F249" s="3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5"/>
      <c r="F250" s="3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5"/>
      <c r="F251" s="3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5"/>
      <c r="F252" s="3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5"/>
      <c r="F253" s="3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5"/>
      <c r="F254" s="3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5"/>
      <c r="F255" s="3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5"/>
      <c r="F256" s="3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5"/>
      <c r="F257" s="3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5"/>
      <c r="F258" s="3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5"/>
      <c r="F259" s="3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5"/>
      <c r="F260" s="3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5"/>
      <c r="F261" s="3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5"/>
      <c r="F262" s="3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5"/>
      <c r="F263" s="3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5"/>
      <c r="F264" s="3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5"/>
      <c r="F265" s="3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5"/>
      <c r="F266" s="3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5"/>
      <c r="F267" s="3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5"/>
      <c r="F268" s="3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5"/>
      <c r="F269" s="3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5"/>
      <c r="F270" s="3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5"/>
      <c r="F271" s="3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5"/>
      <c r="F272" s="3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5"/>
      <c r="F273" s="3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5"/>
      <c r="F274" s="3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5"/>
      <c r="F275" s="3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5"/>
      <c r="F276" s="3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5"/>
      <c r="F277" s="3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5"/>
      <c r="F278" s="3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5"/>
      <c r="F279" s="3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5"/>
      <c r="F280" s="3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5"/>
      <c r="F281" s="3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5"/>
      <c r="F282" s="3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5"/>
      <c r="F283" s="3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5"/>
      <c r="F284" s="3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5"/>
      <c r="F285" s="3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5"/>
      <c r="F286" s="3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5"/>
      <c r="F287" s="3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5"/>
      <c r="F288" s="3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5"/>
      <c r="F289" s="3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5"/>
      <c r="F290" s="3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5"/>
      <c r="F291" s="3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5"/>
      <c r="F292" s="3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5"/>
      <c r="F293" s="3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5"/>
      <c r="F294" s="3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5"/>
      <c r="F295" s="3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5"/>
      <c r="F296" s="3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5"/>
      <c r="F297" s="3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5"/>
      <c r="F298" s="3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5"/>
      <c r="F299" s="3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5"/>
      <c r="F300" s="3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5"/>
      <c r="F301" s="3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5"/>
      <c r="F302" s="3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5"/>
      <c r="F303" s="3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5"/>
      <c r="F304" s="3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5"/>
      <c r="F305" s="3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5"/>
      <c r="F306" s="3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5"/>
      <c r="F307" s="3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5"/>
      <c r="F308" s="3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5"/>
      <c r="F309" s="3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5"/>
      <c r="F310" s="3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5"/>
      <c r="F311" s="3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5"/>
      <c r="F312" s="3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5"/>
      <c r="F313" s="3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5"/>
      <c r="F314" s="3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5"/>
      <c r="F315" s="3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5"/>
      <c r="F316" s="3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5"/>
      <c r="F317" s="3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5"/>
      <c r="F318" s="3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5"/>
      <c r="F319" s="3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5"/>
      <c r="F320" s="3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5"/>
      <c r="F321" s="3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5"/>
      <c r="F322" s="3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5"/>
      <c r="F323" s="3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5"/>
      <c r="F324" s="3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5"/>
      <c r="F325" s="3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5"/>
      <c r="F326" s="3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5"/>
      <c r="F327" s="3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5"/>
      <c r="F328" s="3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5"/>
      <c r="F329" s="3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5"/>
      <c r="F330" s="3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5"/>
      <c r="F331" s="3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5"/>
      <c r="F332" s="3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5"/>
      <c r="F333" s="3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5"/>
      <c r="F334" s="3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5"/>
      <c r="F335" s="3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5"/>
      <c r="F336" s="3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5"/>
      <c r="F337" s="3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5"/>
      <c r="F338" s="3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5"/>
      <c r="F339" s="3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5"/>
      <c r="F340" s="3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5"/>
      <c r="F341" s="3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5"/>
      <c r="F342" s="3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5"/>
      <c r="F343" s="3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5"/>
      <c r="F344" s="3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5"/>
      <c r="F345" s="3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5"/>
      <c r="F346" s="3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5"/>
      <c r="F347" s="3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5"/>
      <c r="F348" s="3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5"/>
      <c r="F349" s="3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5"/>
      <c r="F350" s="3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5"/>
      <c r="F351" s="3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5"/>
      <c r="F352" s="3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5"/>
      <c r="F353" s="3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5"/>
      <c r="F354" s="3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5"/>
      <c r="F355" s="3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5"/>
      <c r="F356" s="3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5"/>
      <c r="F357" s="3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5"/>
      <c r="F358" s="3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5"/>
      <c r="F359" s="3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5"/>
      <c r="F360" s="3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5"/>
      <c r="F361" s="3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5"/>
      <c r="F362" s="3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5"/>
      <c r="F363" s="3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5"/>
      <c r="F364" s="3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5"/>
      <c r="F365" s="3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5"/>
      <c r="F366" s="3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5"/>
      <c r="F367" s="3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5"/>
      <c r="F368" s="3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5"/>
      <c r="F369" s="3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5"/>
      <c r="F370" s="3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5"/>
      <c r="F371" s="3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5"/>
      <c r="F372" s="3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5"/>
      <c r="F373" s="3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5"/>
      <c r="F374" s="3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5"/>
      <c r="F375" s="3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5"/>
      <c r="F376" s="3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5"/>
      <c r="F377" s="3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5"/>
      <c r="F378" s="3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5"/>
      <c r="F379" s="3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5"/>
      <c r="F380" s="3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5"/>
      <c r="F381" s="3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5"/>
      <c r="F382" s="3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5"/>
      <c r="F383" s="3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5"/>
      <c r="F384" s="3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5"/>
      <c r="F385" s="3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5"/>
      <c r="F386" s="3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5"/>
      <c r="F387" s="3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5"/>
      <c r="F388" s="3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5"/>
      <c r="F389" s="3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5"/>
      <c r="F390" s="3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5"/>
      <c r="F391" s="3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5"/>
      <c r="F392" s="3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5"/>
      <c r="F393" s="3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5"/>
      <c r="F394" s="3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5"/>
      <c r="F395" s="3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5"/>
      <c r="F396" s="3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5"/>
      <c r="F397" s="3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5"/>
      <c r="F398" s="3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5"/>
      <c r="F399" s="3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5"/>
      <c r="F400" s="3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5"/>
      <c r="F401" s="3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5"/>
      <c r="F402" s="3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5"/>
      <c r="F403" s="3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5"/>
      <c r="F404" s="3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5"/>
      <c r="F405" s="3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5"/>
      <c r="F406" s="3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5"/>
      <c r="F407" s="3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5"/>
      <c r="F408" s="3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5"/>
      <c r="F409" s="3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5"/>
      <c r="F410" s="3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5"/>
      <c r="F411" s="3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5"/>
      <c r="F412" s="3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5"/>
      <c r="F413" s="3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5"/>
      <c r="F414" s="3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5"/>
      <c r="F415" s="3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5"/>
      <c r="F416" s="3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5"/>
      <c r="F417" s="3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5"/>
      <c r="F418" s="3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5"/>
      <c r="F419" s="3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5"/>
      <c r="F420" s="3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5"/>
      <c r="F421" s="3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5"/>
      <c r="F422" s="3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5"/>
      <c r="F423" s="3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5"/>
      <c r="F424" s="3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5"/>
      <c r="F425" s="3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5"/>
      <c r="F426" s="3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5"/>
      <c r="F427" s="3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5"/>
      <c r="F428" s="3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5"/>
      <c r="F429" s="3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5"/>
      <c r="F430" s="3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5"/>
      <c r="F431" s="3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5"/>
      <c r="F432" s="3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5"/>
      <c r="F433" s="3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5"/>
      <c r="F434" s="3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5"/>
      <c r="F435" s="3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5"/>
      <c r="F436" s="3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5"/>
      <c r="F437" s="3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5"/>
      <c r="F438" s="3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5"/>
      <c r="F439" s="3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5"/>
      <c r="F440" s="3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5"/>
      <c r="F441" s="3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5"/>
      <c r="F442" s="3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5"/>
      <c r="F443" s="3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5"/>
      <c r="F444" s="3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5"/>
      <c r="F445" s="3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5"/>
      <c r="F446" s="3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5"/>
      <c r="F447" s="3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5"/>
      <c r="F448" s="3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5"/>
      <c r="F449" s="3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5"/>
      <c r="F450" s="3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5"/>
      <c r="F451" s="3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5"/>
      <c r="F452" s="3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5"/>
      <c r="F453" s="3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5"/>
      <c r="F454" s="3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5"/>
      <c r="F455" s="3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5"/>
      <c r="F456" s="3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5"/>
      <c r="F457" s="3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5"/>
      <c r="F458" s="3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5"/>
      <c r="F459" s="3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5"/>
      <c r="F460" s="3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5"/>
      <c r="F461" s="3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5"/>
      <c r="F462" s="3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5"/>
      <c r="F463" s="3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5"/>
      <c r="F464" s="3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5"/>
      <c r="F465" s="3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5"/>
      <c r="F466" s="3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5"/>
      <c r="F467" s="3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5"/>
      <c r="F468" s="3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5"/>
      <c r="F469" s="3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5"/>
      <c r="F470" s="3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5"/>
      <c r="F471" s="3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5"/>
      <c r="F472" s="3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5"/>
      <c r="F473" s="3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5"/>
      <c r="F474" s="3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5"/>
      <c r="F475" s="3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5"/>
      <c r="F476" s="3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5"/>
      <c r="F477" s="3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5"/>
      <c r="F478" s="3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5"/>
      <c r="F479" s="3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5"/>
      <c r="F480" s="3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5"/>
      <c r="F481" s="3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5"/>
      <c r="F482" s="3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5"/>
      <c r="F483" s="3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5"/>
      <c r="F484" s="3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5"/>
      <c r="F485" s="3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5"/>
      <c r="F486" s="3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5"/>
      <c r="F487" s="3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5"/>
      <c r="F488" s="3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5"/>
      <c r="F489" s="3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5"/>
      <c r="F490" s="3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5"/>
      <c r="F491" s="3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5"/>
      <c r="F492" s="3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5"/>
      <c r="F493" s="3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5"/>
      <c r="F494" s="3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5"/>
      <c r="F495" s="3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5"/>
      <c r="F496" s="3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5"/>
      <c r="F497" s="3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5"/>
      <c r="F498" s="3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5"/>
      <c r="F499" s="3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5"/>
      <c r="F500" s="3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5"/>
      <c r="F501" s="3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5"/>
      <c r="F502" s="3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5"/>
      <c r="F503" s="3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5"/>
      <c r="F504" s="3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5"/>
      <c r="F505" s="3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5"/>
      <c r="F506" s="3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5"/>
      <c r="F507" s="3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5"/>
      <c r="F508" s="3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5"/>
      <c r="F509" s="3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5"/>
      <c r="F510" s="3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5"/>
      <c r="F511" s="3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5"/>
      <c r="F512" s="3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5"/>
      <c r="F513" s="3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5"/>
      <c r="F514" s="3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5"/>
      <c r="F515" s="3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5"/>
      <c r="F516" s="3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5"/>
      <c r="F517" s="3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5"/>
      <c r="F518" s="3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5"/>
      <c r="F519" s="3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5"/>
      <c r="F520" s="3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5"/>
      <c r="F521" s="3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5"/>
      <c r="F522" s="3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5"/>
      <c r="F523" s="3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5"/>
      <c r="F524" s="3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5"/>
      <c r="F525" s="3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5"/>
      <c r="F526" s="3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5"/>
      <c r="F527" s="3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5"/>
      <c r="F528" s="3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5"/>
      <c r="F529" s="3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5"/>
      <c r="F530" s="3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5"/>
      <c r="F531" s="3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5"/>
      <c r="F532" s="3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5"/>
      <c r="F533" s="3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5"/>
      <c r="F534" s="3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5"/>
      <c r="F535" s="3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5"/>
      <c r="F536" s="3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5"/>
      <c r="F537" s="3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5"/>
      <c r="F538" s="3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5"/>
      <c r="F539" s="3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5"/>
      <c r="F540" s="3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5"/>
      <c r="F541" s="3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5"/>
      <c r="F542" s="3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5"/>
      <c r="F543" s="3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5"/>
      <c r="F544" s="3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5"/>
      <c r="F545" s="3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5"/>
      <c r="F546" s="3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5"/>
      <c r="F547" s="3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5"/>
      <c r="F548" s="3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5"/>
      <c r="F549" s="3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5"/>
      <c r="F550" s="3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5"/>
      <c r="F551" s="3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5"/>
      <c r="F552" s="3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5"/>
      <c r="F553" s="3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5"/>
      <c r="F554" s="3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5"/>
      <c r="F555" s="3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5"/>
      <c r="F556" s="3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5"/>
      <c r="F557" s="3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5"/>
      <c r="F558" s="3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5"/>
      <c r="F559" s="3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5"/>
      <c r="F560" s="3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5"/>
      <c r="F561" s="3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5"/>
      <c r="F562" s="3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5"/>
      <c r="F563" s="3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5"/>
      <c r="F564" s="3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5"/>
      <c r="F565" s="3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5"/>
      <c r="F566" s="3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5"/>
      <c r="F567" s="3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5"/>
      <c r="F568" s="3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5"/>
      <c r="F569" s="3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5"/>
      <c r="F570" s="3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5"/>
      <c r="F571" s="3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5"/>
      <c r="F572" s="3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5"/>
      <c r="F573" s="3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5"/>
      <c r="F574" s="3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5"/>
      <c r="F575" s="3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5"/>
      <c r="F576" s="3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5"/>
      <c r="F577" s="3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5"/>
      <c r="F578" s="3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5"/>
      <c r="F579" s="3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5"/>
      <c r="F580" s="3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5"/>
      <c r="F581" s="3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5"/>
      <c r="F582" s="3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5"/>
      <c r="F583" s="3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5"/>
      <c r="F584" s="3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5"/>
      <c r="F585" s="3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5"/>
      <c r="F586" s="3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5"/>
      <c r="F587" s="3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5"/>
      <c r="F588" s="3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5"/>
      <c r="F589" s="3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5"/>
      <c r="F590" s="3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5"/>
      <c r="F591" s="3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5"/>
      <c r="F592" s="3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5"/>
      <c r="F593" s="3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5"/>
      <c r="F594" s="3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5"/>
      <c r="F595" s="3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5"/>
      <c r="F596" s="3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5"/>
      <c r="F597" s="3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5"/>
      <c r="F598" s="3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5"/>
      <c r="F599" s="3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5"/>
      <c r="F600" s="3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5"/>
      <c r="F601" s="3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5"/>
      <c r="F602" s="3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5"/>
      <c r="F603" s="3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5"/>
      <c r="F604" s="3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5"/>
      <c r="F605" s="3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5"/>
      <c r="F606" s="3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5"/>
      <c r="F607" s="3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5"/>
      <c r="F608" s="3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5"/>
      <c r="F609" s="3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5"/>
      <c r="F610" s="3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5"/>
      <c r="F611" s="3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5"/>
      <c r="F612" s="3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5"/>
      <c r="F613" s="3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5"/>
      <c r="F614" s="3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5"/>
      <c r="F615" s="3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5"/>
      <c r="F616" s="3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5"/>
      <c r="F617" s="3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5"/>
      <c r="F618" s="3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5"/>
      <c r="F619" s="3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5"/>
      <c r="F620" s="3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5"/>
      <c r="F621" s="3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5"/>
      <c r="F622" s="3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5"/>
      <c r="F623" s="3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5"/>
      <c r="F624" s="3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5"/>
      <c r="F625" s="3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5"/>
      <c r="F626" s="3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5"/>
      <c r="F627" s="3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5"/>
      <c r="F628" s="3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5"/>
      <c r="F629" s="3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5"/>
      <c r="F630" s="3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5"/>
      <c r="F631" s="3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5"/>
      <c r="F632" s="3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5"/>
      <c r="F633" s="3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5"/>
      <c r="F634" s="3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5"/>
      <c r="F635" s="3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5"/>
      <c r="F636" s="3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5"/>
      <c r="F637" s="3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5"/>
      <c r="F638" s="3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5"/>
      <c r="F639" s="3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5"/>
      <c r="F640" s="3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5"/>
      <c r="F641" s="3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5"/>
      <c r="F642" s="3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5"/>
      <c r="F643" s="3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5"/>
      <c r="F644" s="3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5"/>
      <c r="F645" s="3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5"/>
      <c r="F646" s="3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5"/>
      <c r="F647" s="3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5"/>
      <c r="F648" s="3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5"/>
      <c r="F649" s="3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5"/>
      <c r="F650" s="3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5"/>
      <c r="F651" s="3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5"/>
      <c r="F652" s="3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5"/>
      <c r="F653" s="3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5"/>
      <c r="F654" s="3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5"/>
      <c r="F655" s="3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5"/>
      <c r="F656" s="3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5"/>
      <c r="F657" s="3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5"/>
      <c r="F658" s="3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5"/>
      <c r="F659" s="3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5"/>
      <c r="F660" s="3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5"/>
      <c r="F661" s="3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5"/>
      <c r="F662" s="3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5"/>
      <c r="F663" s="3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5"/>
      <c r="F664" s="3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5"/>
      <c r="F665" s="3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5"/>
      <c r="F666" s="3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5"/>
      <c r="F667" s="3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5"/>
      <c r="F668" s="3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5"/>
      <c r="F669" s="3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5"/>
      <c r="F670" s="3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5"/>
      <c r="F671" s="3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5"/>
      <c r="F672" s="3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5"/>
      <c r="F673" s="3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5"/>
      <c r="F674" s="3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5"/>
      <c r="F675" s="3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5"/>
      <c r="F676" s="3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5"/>
      <c r="F677" s="3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5"/>
      <c r="F678" s="3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5"/>
      <c r="F679" s="3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5"/>
      <c r="F680" s="3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5"/>
      <c r="F681" s="3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5"/>
      <c r="F682" s="3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5"/>
      <c r="F683" s="3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5"/>
      <c r="F684" s="3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5"/>
      <c r="F685" s="3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5"/>
      <c r="F686" s="3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5"/>
      <c r="F687" s="3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5"/>
      <c r="F688" s="3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5"/>
      <c r="F689" s="3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5"/>
      <c r="F690" s="3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5"/>
      <c r="F691" s="3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5"/>
      <c r="F692" s="3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5"/>
      <c r="F693" s="3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5"/>
      <c r="F694" s="3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5"/>
      <c r="F695" s="3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5"/>
      <c r="F696" s="3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5"/>
      <c r="F697" s="3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5"/>
      <c r="F698" s="3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5"/>
      <c r="F699" s="3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5"/>
      <c r="F700" s="3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5"/>
      <c r="F701" s="3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5"/>
      <c r="F702" s="3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5"/>
      <c r="F703" s="3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5"/>
      <c r="F704" s="3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5"/>
      <c r="F705" s="3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5"/>
      <c r="F706" s="3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5"/>
      <c r="F707" s="3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5"/>
      <c r="F708" s="3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5"/>
      <c r="F709" s="3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5"/>
      <c r="F710" s="3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5"/>
      <c r="F711" s="3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5"/>
      <c r="F712" s="3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5"/>
      <c r="F713" s="3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5"/>
      <c r="F714" s="3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5"/>
      <c r="F715" s="3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5"/>
      <c r="F716" s="3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5"/>
      <c r="F717" s="3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5"/>
      <c r="F718" s="3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5"/>
      <c r="F719" s="3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5"/>
      <c r="F720" s="3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5"/>
      <c r="F721" s="3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5"/>
      <c r="F722" s="3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5"/>
      <c r="F723" s="3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5"/>
      <c r="F724" s="3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5"/>
      <c r="F725" s="3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5"/>
      <c r="F726" s="3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5"/>
      <c r="F727" s="3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5"/>
      <c r="F728" s="3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5"/>
      <c r="F729" s="3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5"/>
      <c r="F730" s="3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5"/>
      <c r="F731" s="3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5"/>
      <c r="F732" s="3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5"/>
      <c r="F733" s="3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5"/>
      <c r="F734" s="3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5"/>
      <c r="F735" s="3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5"/>
      <c r="F736" s="3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5"/>
      <c r="F737" s="3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5"/>
      <c r="F738" s="3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5"/>
      <c r="F739" s="3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5"/>
      <c r="F740" s="3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5"/>
      <c r="F741" s="3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5"/>
      <c r="F742" s="3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5"/>
      <c r="F743" s="3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5"/>
      <c r="F744" s="3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5"/>
      <c r="F745" s="3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5"/>
      <c r="F746" s="3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5"/>
      <c r="F747" s="3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5"/>
      <c r="F748" s="3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5"/>
      <c r="F749" s="3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5"/>
      <c r="F750" s="3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5"/>
      <c r="F751" s="3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5"/>
      <c r="F752" s="3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5"/>
      <c r="F753" s="3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5"/>
      <c r="F754" s="3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5"/>
      <c r="F755" s="3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5"/>
      <c r="F756" s="3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5"/>
      <c r="F757" s="3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5"/>
      <c r="F758" s="3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5"/>
      <c r="F759" s="3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5"/>
      <c r="F760" s="3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5"/>
      <c r="F761" s="3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5"/>
      <c r="F762" s="3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5"/>
      <c r="F763" s="3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5"/>
      <c r="F764" s="3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5"/>
      <c r="F765" s="3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5"/>
      <c r="F766" s="3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5"/>
      <c r="F767" s="3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5"/>
      <c r="F768" s="3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5"/>
      <c r="F769" s="3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5"/>
      <c r="F770" s="3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5"/>
      <c r="F771" s="3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5"/>
      <c r="F772" s="3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5"/>
      <c r="F773" s="3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5"/>
      <c r="F774" s="3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5"/>
      <c r="F775" s="3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5"/>
      <c r="F776" s="3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5"/>
      <c r="F777" s="3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5"/>
      <c r="F778" s="3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5"/>
      <c r="F779" s="3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5"/>
      <c r="F780" s="3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5"/>
      <c r="F781" s="3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5"/>
      <c r="F782" s="3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5"/>
      <c r="F783" s="3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5"/>
      <c r="F784" s="3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5"/>
      <c r="F785" s="3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5"/>
      <c r="F786" s="3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5"/>
      <c r="F787" s="3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5"/>
      <c r="F788" s="3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5"/>
      <c r="F789" s="3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5"/>
      <c r="F790" s="3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5"/>
      <c r="F791" s="3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5"/>
      <c r="F792" s="3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5"/>
      <c r="F793" s="3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5"/>
      <c r="F794" s="3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5"/>
      <c r="F795" s="3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5"/>
      <c r="F796" s="3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5"/>
      <c r="F797" s="3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5"/>
      <c r="F798" s="3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5"/>
      <c r="F799" s="3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5"/>
      <c r="F800" s="3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5"/>
      <c r="F801" s="3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5"/>
      <c r="F802" s="3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5"/>
      <c r="F803" s="3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5"/>
      <c r="F804" s="3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5"/>
      <c r="F805" s="3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5"/>
      <c r="F806" s="3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5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5"/>
      <c r="F808" s="3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5"/>
      <c r="F809" s="3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5"/>
      <c r="F810" s="3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5"/>
      <c r="F811" s="3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5"/>
      <c r="F812" s="3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5"/>
      <c r="F813" s="3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5"/>
      <c r="F814" s="3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5"/>
      <c r="F815" s="3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5"/>
      <c r="F816" s="3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5"/>
      <c r="F817" s="3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5"/>
      <c r="F818" s="3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5"/>
      <c r="F819" s="3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5"/>
      <c r="F820" s="3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5"/>
      <c r="F821" s="3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5"/>
      <c r="F822" s="3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5"/>
      <c r="F823" s="3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5"/>
      <c r="F824" s="3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5"/>
      <c r="F825" s="3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5"/>
      <c r="F826" s="3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5"/>
      <c r="F827" s="3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5"/>
      <c r="F828" s="3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5"/>
      <c r="F829" s="3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5"/>
      <c r="F830" s="3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5"/>
      <c r="F831" s="3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5"/>
      <c r="F832" s="3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5"/>
      <c r="F833" s="3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5"/>
      <c r="F834" s="3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5"/>
      <c r="F835" s="3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5"/>
      <c r="F836" s="3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5"/>
      <c r="F837" s="3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5"/>
      <c r="F838" s="3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5"/>
      <c r="F839" s="3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5"/>
      <c r="F840" s="3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5"/>
      <c r="F841" s="3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5"/>
      <c r="F842" s="3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5"/>
      <c r="F843" s="3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5"/>
      <c r="F844" s="3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5"/>
      <c r="F845" s="3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5"/>
      <c r="F846" s="3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5"/>
      <c r="F847" s="3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5"/>
      <c r="F848" s="3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5"/>
      <c r="F849" s="3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5"/>
      <c r="F850" s="3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5"/>
      <c r="F851" s="3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5"/>
      <c r="F852" s="3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5"/>
      <c r="F853" s="3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5"/>
      <c r="F854" s="3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5"/>
      <c r="F855" s="3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5"/>
      <c r="F856" s="3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5"/>
      <c r="F857" s="3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5"/>
      <c r="F858" s="3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5"/>
      <c r="F859" s="3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5"/>
      <c r="F860" s="3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5"/>
      <c r="F861" s="3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5"/>
      <c r="F862" s="3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5"/>
      <c r="F863" s="3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5"/>
      <c r="F864" s="3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5"/>
      <c r="F865" s="3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5"/>
      <c r="F866" s="3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5"/>
      <c r="F867" s="3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5"/>
      <c r="F868" s="3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5"/>
      <c r="F869" s="3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5"/>
      <c r="F870" s="3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5"/>
      <c r="F871" s="3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5"/>
      <c r="F872" s="3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5"/>
      <c r="F873" s="3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5"/>
      <c r="F874" s="3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5"/>
      <c r="F875" s="3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5"/>
      <c r="F876" s="3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5"/>
      <c r="F877" s="3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5"/>
      <c r="F878" s="3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5"/>
      <c r="F879" s="3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5"/>
      <c r="F880" s="3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5"/>
      <c r="F881" s="3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5"/>
      <c r="F882" s="3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5"/>
      <c r="F883" s="3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5"/>
      <c r="F884" s="3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5"/>
      <c r="F885" s="3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5"/>
      <c r="F886" s="3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5"/>
      <c r="F887" s="3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5"/>
      <c r="F888" s="3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5"/>
      <c r="F889" s="3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5"/>
      <c r="F890" s="3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5"/>
      <c r="F891" s="3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5"/>
      <c r="F892" s="3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5"/>
      <c r="F893" s="3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5"/>
      <c r="F894" s="3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5"/>
      <c r="F895" s="3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5"/>
      <c r="F896" s="3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5"/>
      <c r="F897" s="3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5"/>
      <c r="F898" s="3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5"/>
      <c r="F899" s="3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5"/>
      <c r="F900" s="3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5"/>
      <c r="F901" s="3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5"/>
      <c r="F902" s="3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5"/>
      <c r="F903" s="3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5"/>
      <c r="F904" s="3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5"/>
      <c r="F905" s="3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5"/>
      <c r="F906" s="3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5"/>
      <c r="F907" s="3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5"/>
      <c r="F908" s="3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5"/>
      <c r="F909" s="3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5"/>
      <c r="F910" s="3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5"/>
      <c r="F911" s="3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5"/>
      <c r="F912" s="3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5"/>
      <c r="F913" s="3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5"/>
      <c r="F914" s="3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5"/>
      <c r="F915" s="3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5"/>
      <c r="F916" s="3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5"/>
      <c r="F917" s="3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5"/>
      <c r="F918" s="3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5"/>
      <c r="F919" s="3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5"/>
      <c r="F920" s="3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5"/>
      <c r="F921" s="3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5"/>
      <c r="F922" s="3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5"/>
      <c r="F923" s="3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5"/>
      <c r="F924" s="3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5"/>
      <c r="F925" s="3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5"/>
      <c r="F926" s="3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5"/>
      <c r="F927" s="3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5"/>
      <c r="F928" s="3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5"/>
      <c r="F929" s="3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5"/>
      <c r="F930" s="3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5"/>
      <c r="F931" s="3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5"/>
      <c r="F932" s="3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5"/>
      <c r="F933" s="3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5"/>
      <c r="F934" s="3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5"/>
      <c r="F935" s="3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5"/>
      <c r="F936" s="3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5"/>
      <c r="F937" s="3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5"/>
      <c r="F938" s="3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5"/>
      <c r="F939" s="3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5"/>
      <c r="F940" s="3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5"/>
      <c r="F941" s="3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5"/>
      <c r="F942" s="3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5"/>
      <c r="F943" s="3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5"/>
      <c r="F944" s="3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5"/>
      <c r="F945" s="3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5"/>
      <c r="F946" s="3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5"/>
      <c r="F947" s="3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5"/>
      <c r="F948" s="3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5"/>
      <c r="F949" s="3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5"/>
      <c r="F950" s="3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5"/>
      <c r="F951" s="3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5"/>
      <c r="F952" s="3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5"/>
      <c r="F953" s="3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5"/>
      <c r="F954" s="3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5"/>
      <c r="F955" s="3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5"/>
      <c r="F956" s="3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5"/>
      <c r="F957" s="3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5"/>
      <c r="F958" s="3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5"/>
      <c r="F959" s="3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5"/>
      <c r="F960" s="3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5"/>
      <c r="F961" s="3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5"/>
      <c r="F962" s="3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5"/>
      <c r="F963" s="3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5"/>
      <c r="F964" s="3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5"/>
      <c r="F965" s="3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5"/>
      <c r="F966" s="3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5"/>
      <c r="F967" s="3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5"/>
      <c r="F968" s="3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5"/>
      <c r="F969" s="3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5"/>
      <c r="F970" s="3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5"/>
      <c r="F971" s="3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5"/>
      <c r="F972" s="3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5"/>
      <c r="F973" s="3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5"/>
      <c r="F974" s="3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5"/>
      <c r="F975" s="3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5"/>
      <c r="F976" s="3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5"/>
      <c r="F977" s="3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5"/>
      <c r="F978" s="3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5"/>
      <c r="F979" s="3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5"/>
      <c r="F980" s="3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5"/>
      <c r="F981" s="3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5"/>
      <c r="F982" s="3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5"/>
      <c r="F983" s="3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5"/>
      <c r="F984" s="3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5"/>
      <c r="F985" s="3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5"/>
      <c r="F986" s="3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5"/>
      <c r="F987" s="3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5"/>
      <c r="F988" s="3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5"/>
      <c r="F989" s="3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5"/>
      <c r="F990" s="3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5"/>
      <c r="F991" s="3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B11:C11"/>
    <mergeCell ref="B19:C19"/>
    <mergeCell ref="B20:C20"/>
  </mergeCells>
  <pageMargins left="0.7" right="0.7" top="0.75" bottom="0.75" header="0" footer="0"/>
  <pageSetup paperSize="9" orientation="portrait"/>
  <ignoredErrors>
    <ignoredError sqref="G17 G1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DB!$A$2:$A$13</xm:f>
          </x14:formula1>
          <xm:sqref>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D14" sqref="D14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7.140625" customWidth="1"/>
    <col min="4" max="4" width="14.5703125" customWidth="1"/>
    <col min="5" max="5" width="12.140625" customWidth="1"/>
    <col min="6" max="7" width="11" customWidth="1"/>
    <col min="8" max="8" width="12.140625" customWidth="1"/>
    <col min="9" max="26" width="8.7109375" customWidth="1"/>
  </cols>
  <sheetData>
    <row r="1" spans="1:26" ht="14.25" customHeight="1" x14ac:dyDescent="0.25">
      <c r="A1" s="3"/>
      <c r="B1" s="3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/>
      <c r="B3" s="4"/>
      <c r="C3" s="3" t="s">
        <v>50</v>
      </c>
      <c r="D3" s="3" t="str">
        <f>Capaian!C7</f>
        <v xml:space="preserve">Ketepatan waktu penyampaian laporan 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customHeight="1" x14ac:dyDescent="0.25">
      <c r="A6" s="3"/>
      <c r="B6" s="3"/>
      <c r="C6" s="116" t="s">
        <v>51</v>
      </c>
      <c r="D6" s="118" t="s">
        <v>52</v>
      </c>
      <c r="E6" s="118" t="s">
        <v>53</v>
      </c>
      <c r="F6" s="118" t="s">
        <v>54</v>
      </c>
      <c r="G6" s="118" t="s">
        <v>23</v>
      </c>
      <c r="H6" s="114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25">
      <c r="A7" s="3"/>
      <c r="B7" s="3"/>
      <c r="C7" s="117"/>
      <c r="D7" s="119"/>
      <c r="E7" s="120"/>
      <c r="F7" s="120"/>
      <c r="G7" s="120"/>
      <c r="H7" s="11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45" t="s">
        <v>0</v>
      </c>
      <c r="D8" s="46">
        <v>7</v>
      </c>
      <c r="E8" s="47">
        <f>Capaian!$F$7</f>
        <v>10</v>
      </c>
      <c r="F8" s="48">
        <f t="shared" ref="F8:F19" si="0">IF(D8="",0,IF(D8&lt;E8,110%,IF(D8=E8,100%,IF(D8=11,75%,IF(D8=12,50%,IF(D8=13,25%,0%))))))</f>
        <v>1.1000000000000001</v>
      </c>
      <c r="G8" s="49">
        <f>Capaian!$D$7</f>
        <v>10.000000000000002</v>
      </c>
      <c r="H8" s="50">
        <f t="shared" ref="H8:H20" si="1">F8*G8</f>
        <v>11.000000000000004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45" t="s">
        <v>1</v>
      </c>
      <c r="D9" s="51">
        <v>6</v>
      </c>
      <c r="E9" s="52">
        <f>Capaian!$F$7</f>
        <v>10</v>
      </c>
      <c r="F9" s="53">
        <f t="shared" si="0"/>
        <v>1.1000000000000001</v>
      </c>
      <c r="G9" s="54">
        <f>Capaian!$D$7</f>
        <v>10.000000000000002</v>
      </c>
      <c r="H9" s="50">
        <f t="shared" si="1"/>
        <v>11.000000000000004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45" t="s">
        <v>2</v>
      </c>
      <c r="D10" s="51">
        <v>4</v>
      </c>
      <c r="E10" s="52">
        <f>Capaian!$F$7</f>
        <v>10</v>
      </c>
      <c r="F10" s="53">
        <f t="shared" si="0"/>
        <v>1.1000000000000001</v>
      </c>
      <c r="G10" s="54">
        <f>Capaian!$D$7</f>
        <v>10.000000000000002</v>
      </c>
      <c r="H10" s="50">
        <f t="shared" si="1"/>
        <v>11.000000000000004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45" t="s">
        <v>3</v>
      </c>
      <c r="D11" s="51">
        <v>8</v>
      </c>
      <c r="E11" s="52">
        <f>Capaian!$F$7</f>
        <v>10</v>
      </c>
      <c r="F11" s="53">
        <f t="shared" si="0"/>
        <v>1.1000000000000001</v>
      </c>
      <c r="G11" s="54">
        <f>Capaian!$D$7</f>
        <v>10.000000000000002</v>
      </c>
      <c r="H11" s="50">
        <f t="shared" si="1"/>
        <v>11.000000000000004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45" t="s">
        <v>4</v>
      </c>
      <c r="D12" s="51">
        <v>10</v>
      </c>
      <c r="E12" s="52">
        <f>Capaian!$F$7</f>
        <v>10</v>
      </c>
      <c r="F12" s="53">
        <f t="shared" si="0"/>
        <v>1</v>
      </c>
      <c r="G12" s="54">
        <f>Capaian!$D$7</f>
        <v>10.000000000000002</v>
      </c>
      <c r="H12" s="50">
        <f t="shared" si="1"/>
        <v>10.000000000000002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45" t="s">
        <v>5</v>
      </c>
      <c r="D13" s="51">
        <v>7</v>
      </c>
      <c r="E13" s="52">
        <f>Capaian!$F$7</f>
        <v>10</v>
      </c>
      <c r="F13" s="53">
        <f t="shared" si="0"/>
        <v>1.1000000000000001</v>
      </c>
      <c r="G13" s="54">
        <f>Capaian!$D$7</f>
        <v>10.000000000000002</v>
      </c>
      <c r="H13" s="50">
        <f t="shared" si="1"/>
        <v>11.000000000000004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45" t="s">
        <v>6</v>
      </c>
      <c r="D14" s="51"/>
      <c r="E14" s="52">
        <f>Capaian!$F$7</f>
        <v>10</v>
      </c>
      <c r="F14" s="53">
        <f t="shared" si="0"/>
        <v>0</v>
      </c>
      <c r="G14" s="54">
        <f>Capaian!$D$7</f>
        <v>10.000000000000002</v>
      </c>
      <c r="H14" s="50">
        <f t="shared" si="1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45" t="s">
        <v>7</v>
      </c>
      <c r="D15" s="51"/>
      <c r="E15" s="52">
        <f>Capaian!$F$7</f>
        <v>10</v>
      </c>
      <c r="F15" s="53">
        <f t="shared" si="0"/>
        <v>0</v>
      </c>
      <c r="G15" s="54">
        <f>Capaian!$D$7</f>
        <v>10.000000000000002</v>
      </c>
      <c r="H15" s="50">
        <f t="shared" si="1"/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45" t="s">
        <v>8</v>
      </c>
      <c r="D16" s="51"/>
      <c r="E16" s="52">
        <f>Capaian!$F$7</f>
        <v>10</v>
      </c>
      <c r="F16" s="53">
        <f t="shared" si="0"/>
        <v>0</v>
      </c>
      <c r="G16" s="54">
        <f>Capaian!$D$7</f>
        <v>10.000000000000002</v>
      </c>
      <c r="H16" s="50">
        <f t="shared" si="1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45" t="s">
        <v>9</v>
      </c>
      <c r="D17" s="51"/>
      <c r="E17" s="52">
        <f>Capaian!$F$7</f>
        <v>10</v>
      </c>
      <c r="F17" s="53">
        <f t="shared" si="0"/>
        <v>0</v>
      </c>
      <c r="G17" s="54">
        <f>Capaian!$D$7</f>
        <v>10.000000000000002</v>
      </c>
      <c r="H17" s="50">
        <f t="shared" si="1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45" t="s">
        <v>10</v>
      </c>
      <c r="D18" s="51"/>
      <c r="E18" s="52">
        <f>Capaian!$F$7</f>
        <v>10</v>
      </c>
      <c r="F18" s="53">
        <f t="shared" si="0"/>
        <v>0</v>
      </c>
      <c r="G18" s="54">
        <f>Capaian!$D$7</f>
        <v>10.000000000000002</v>
      </c>
      <c r="H18" s="50">
        <f t="shared" si="1"/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55" t="s">
        <v>11</v>
      </c>
      <c r="D19" s="56"/>
      <c r="E19" s="57">
        <f>Capaian!$F$7</f>
        <v>10</v>
      </c>
      <c r="F19" s="58">
        <f t="shared" si="0"/>
        <v>0</v>
      </c>
      <c r="G19" s="59">
        <f>Capaian!$D$7</f>
        <v>10.000000000000002</v>
      </c>
      <c r="H19" s="50">
        <f t="shared" si="1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60" t="s">
        <v>55</v>
      </c>
      <c r="D20" s="60"/>
      <c r="E20" s="60"/>
      <c r="F20" s="61">
        <f>SUM(F8:F19)/12</f>
        <v>0.54166666666666663</v>
      </c>
      <c r="G20" s="62">
        <f>AVERAGE(G8:G19)</f>
        <v>10.000000000000002</v>
      </c>
      <c r="H20" s="62">
        <f t="shared" si="1"/>
        <v>5.416666666666667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6:H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D12" sqref="D12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2" customWidth="1"/>
    <col min="4" max="4" width="15.7109375" customWidth="1"/>
    <col min="5" max="5" width="16.7109375" customWidth="1"/>
    <col min="6" max="6" width="17.42578125" customWidth="1"/>
    <col min="7" max="7" width="15.7109375" customWidth="1"/>
    <col min="8" max="8" width="11" customWidth="1"/>
    <col min="9" max="9" width="8.5703125" customWidth="1"/>
    <col min="10" max="10" width="8.28515625" customWidth="1"/>
    <col min="11" max="11" width="6.140625" customWidth="1"/>
    <col min="12" max="26" width="8.7109375" customWidth="1"/>
  </cols>
  <sheetData>
    <row r="1" spans="1:26" ht="14.25" customHeight="1" x14ac:dyDescent="0.25">
      <c r="A1" s="3"/>
      <c r="B1" s="3"/>
      <c r="C1" s="6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 t="s">
        <v>38</v>
      </c>
      <c r="B3" s="4"/>
      <c r="C3" s="3" t="s">
        <v>56</v>
      </c>
      <c r="D3" s="3" t="str">
        <f>Capaian!C8</f>
        <v>Pelaporan TOP 10 Resiko Strategis Perusahaan dan mitigasinya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6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3"/>
      <c r="C6" s="125" t="s">
        <v>51</v>
      </c>
      <c r="D6" s="121" t="s">
        <v>58</v>
      </c>
      <c r="E6" s="121" t="s">
        <v>59</v>
      </c>
      <c r="F6" s="121" t="s">
        <v>60</v>
      </c>
      <c r="G6" s="121" t="s">
        <v>61</v>
      </c>
      <c r="H6" s="121" t="s">
        <v>62</v>
      </c>
      <c r="I6" s="121" t="s">
        <v>23</v>
      </c>
      <c r="J6" s="123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 x14ac:dyDescent="0.25">
      <c r="A7" s="3"/>
      <c r="B7" s="3"/>
      <c r="C7" s="126"/>
      <c r="D7" s="119"/>
      <c r="E7" s="122"/>
      <c r="F7" s="122"/>
      <c r="G7" s="122"/>
      <c r="H7" s="122"/>
      <c r="I7" s="122"/>
      <c r="J7" s="12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66" t="s">
        <v>0</v>
      </c>
      <c r="D8" s="67">
        <v>0</v>
      </c>
      <c r="E8" s="68">
        <f>IF(D8="",0,D8)</f>
        <v>0</v>
      </c>
      <c r="F8" s="69">
        <v>0</v>
      </c>
      <c r="G8" s="70">
        <f>IF(F8="",0,F8)</f>
        <v>0</v>
      </c>
      <c r="H8" s="71">
        <f t="shared" ref="H8:H19" si="0">IF(D8="",0,IF(E8&gt;G8,110%,IF(E8=G8,100%,E8/G8)))</f>
        <v>1</v>
      </c>
      <c r="I8" s="68">
        <f>Capaian!$D$8</f>
        <v>25</v>
      </c>
      <c r="J8" s="72">
        <f t="shared" ref="J8:J20" si="1">H8*I8</f>
        <v>25</v>
      </c>
      <c r="K8" s="65"/>
      <c r="L8" s="6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73" t="s">
        <v>1</v>
      </c>
      <c r="D9" s="74">
        <v>0</v>
      </c>
      <c r="E9" s="75">
        <f t="shared" ref="E9:E19" si="2">IF(D9="",0,D9+E8)</f>
        <v>0</v>
      </c>
      <c r="F9" s="76">
        <v>0</v>
      </c>
      <c r="G9" s="77">
        <f t="shared" ref="G9:G19" si="3">IF(F9="",0,G8+F9)</f>
        <v>0</v>
      </c>
      <c r="H9" s="78">
        <f t="shared" si="0"/>
        <v>1</v>
      </c>
      <c r="I9" s="75">
        <f>Capaian!$D$8</f>
        <v>25</v>
      </c>
      <c r="J9" s="79">
        <f t="shared" si="1"/>
        <v>25</v>
      </c>
      <c r="K9" s="65"/>
      <c r="L9" s="6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73" t="s">
        <v>2</v>
      </c>
      <c r="D10" s="74">
        <v>1</v>
      </c>
      <c r="E10" s="75">
        <f t="shared" si="2"/>
        <v>1</v>
      </c>
      <c r="F10" s="76">
        <v>1</v>
      </c>
      <c r="G10" s="77">
        <f t="shared" si="3"/>
        <v>1</v>
      </c>
      <c r="H10" s="78">
        <f t="shared" si="0"/>
        <v>1</v>
      </c>
      <c r="I10" s="75">
        <f>Capaian!$D$8</f>
        <v>25</v>
      </c>
      <c r="J10" s="79">
        <f t="shared" si="1"/>
        <v>25</v>
      </c>
      <c r="K10" s="65"/>
      <c r="L10" s="6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73" t="s">
        <v>3</v>
      </c>
      <c r="D11" s="74">
        <v>0</v>
      </c>
      <c r="E11" s="75">
        <f t="shared" si="2"/>
        <v>1</v>
      </c>
      <c r="F11" s="76">
        <v>0</v>
      </c>
      <c r="G11" s="77">
        <f t="shared" si="3"/>
        <v>1</v>
      </c>
      <c r="H11" s="78">
        <f t="shared" si="0"/>
        <v>1</v>
      </c>
      <c r="I11" s="75">
        <f>Capaian!$D$8</f>
        <v>25</v>
      </c>
      <c r="J11" s="79">
        <f t="shared" si="1"/>
        <v>25</v>
      </c>
      <c r="K11" s="65"/>
      <c r="L11" s="6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73" t="s">
        <v>4</v>
      </c>
      <c r="D12" s="74">
        <v>0</v>
      </c>
      <c r="E12" s="75">
        <f t="shared" si="2"/>
        <v>1</v>
      </c>
      <c r="F12" s="76">
        <v>0</v>
      </c>
      <c r="G12" s="77">
        <f t="shared" si="3"/>
        <v>1</v>
      </c>
      <c r="H12" s="78">
        <f t="shared" si="0"/>
        <v>1</v>
      </c>
      <c r="I12" s="75">
        <f>Capaian!$D$8</f>
        <v>25</v>
      </c>
      <c r="J12" s="79">
        <f t="shared" si="1"/>
        <v>25</v>
      </c>
      <c r="K12" s="65"/>
      <c r="L12" s="65"/>
      <c r="M12" s="3"/>
      <c r="N12" s="3"/>
      <c r="O12" s="3"/>
      <c r="P12" s="3"/>
      <c r="Q12" s="3"/>
      <c r="R12" s="3"/>
      <c r="S12" s="3">
        <f>166500/2</f>
        <v>83250</v>
      </c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73" t="s">
        <v>5</v>
      </c>
      <c r="D13" s="74">
        <v>1</v>
      </c>
      <c r="E13" s="75">
        <f t="shared" si="2"/>
        <v>2</v>
      </c>
      <c r="F13" s="76">
        <v>1</v>
      </c>
      <c r="G13" s="77">
        <f t="shared" si="3"/>
        <v>2</v>
      </c>
      <c r="H13" s="78">
        <f t="shared" si="0"/>
        <v>1</v>
      </c>
      <c r="I13" s="75">
        <f>Capaian!$D$8</f>
        <v>25</v>
      </c>
      <c r="J13" s="79">
        <f t="shared" si="1"/>
        <v>25</v>
      </c>
      <c r="K13" s="65"/>
      <c r="L13" s="6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73" t="s">
        <v>6</v>
      </c>
      <c r="D14" s="74"/>
      <c r="E14" s="75">
        <f t="shared" si="2"/>
        <v>0</v>
      </c>
      <c r="F14" s="76">
        <v>0</v>
      </c>
      <c r="G14" s="77">
        <f t="shared" si="3"/>
        <v>2</v>
      </c>
      <c r="H14" s="78">
        <f t="shared" si="0"/>
        <v>0</v>
      </c>
      <c r="I14" s="75">
        <f>Capaian!$D$8</f>
        <v>25</v>
      </c>
      <c r="J14" s="79">
        <f t="shared" si="1"/>
        <v>0</v>
      </c>
      <c r="K14" s="65"/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73" t="s">
        <v>7</v>
      </c>
      <c r="D15" s="74"/>
      <c r="E15" s="75">
        <f t="shared" si="2"/>
        <v>0</v>
      </c>
      <c r="F15" s="76">
        <v>0</v>
      </c>
      <c r="G15" s="77">
        <f t="shared" si="3"/>
        <v>2</v>
      </c>
      <c r="H15" s="78">
        <f t="shared" si="0"/>
        <v>0</v>
      </c>
      <c r="I15" s="75">
        <f>Capaian!$D$8</f>
        <v>25</v>
      </c>
      <c r="J15" s="79">
        <f t="shared" si="1"/>
        <v>0</v>
      </c>
      <c r="K15" s="65"/>
      <c r="L15" s="6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73" t="s">
        <v>8</v>
      </c>
      <c r="D16" s="74"/>
      <c r="E16" s="75">
        <f t="shared" si="2"/>
        <v>0</v>
      </c>
      <c r="F16" s="76">
        <v>1</v>
      </c>
      <c r="G16" s="77">
        <f t="shared" si="3"/>
        <v>3</v>
      </c>
      <c r="H16" s="78">
        <f t="shared" si="0"/>
        <v>0</v>
      </c>
      <c r="I16" s="75">
        <f>Capaian!$D$8</f>
        <v>25</v>
      </c>
      <c r="J16" s="79">
        <f t="shared" si="1"/>
        <v>0</v>
      </c>
      <c r="K16" s="65"/>
      <c r="L16" s="6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73" t="s">
        <v>9</v>
      </c>
      <c r="D17" s="74"/>
      <c r="E17" s="75">
        <f t="shared" si="2"/>
        <v>0</v>
      </c>
      <c r="F17" s="76">
        <v>0</v>
      </c>
      <c r="G17" s="77">
        <f t="shared" si="3"/>
        <v>3</v>
      </c>
      <c r="H17" s="78">
        <f t="shared" si="0"/>
        <v>0</v>
      </c>
      <c r="I17" s="75">
        <f>Capaian!$D$8</f>
        <v>25</v>
      </c>
      <c r="J17" s="79">
        <f t="shared" si="1"/>
        <v>0</v>
      </c>
      <c r="K17" s="65"/>
      <c r="L17" s="6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73" t="s">
        <v>10</v>
      </c>
      <c r="D18" s="74"/>
      <c r="E18" s="75">
        <f t="shared" si="2"/>
        <v>0</v>
      </c>
      <c r="F18" s="76">
        <v>0</v>
      </c>
      <c r="G18" s="77">
        <f t="shared" si="3"/>
        <v>3</v>
      </c>
      <c r="H18" s="78">
        <f t="shared" si="0"/>
        <v>0</v>
      </c>
      <c r="I18" s="75">
        <f>Capaian!$D$8</f>
        <v>25</v>
      </c>
      <c r="J18" s="79">
        <f t="shared" si="1"/>
        <v>0</v>
      </c>
      <c r="K18" s="65"/>
      <c r="L18" s="6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80" t="s">
        <v>11</v>
      </c>
      <c r="D19" s="81"/>
      <c r="E19" s="82">
        <f t="shared" si="2"/>
        <v>0</v>
      </c>
      <c r="F19" s="83">
        <v>1</v>
      </c>
      <c r="G19" s="84">
        <f t="shared" si="3"/>
        <v>4</v>
      </c>
      <c r="H19" s="85">
        <f t="shared" si="0"/>
        <v>0</v>
      </c>
      <c r="I19" s="86">
        <f>Capaian!$D$8</f>
        <v>25</v>
      </c>
      <c r="J19" s="87">
        <f t="shared" si="1"/>
        <v>0</v>
      </c>
      <c r="K19" s="65"/>
      <c r="L19" s="6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88" t="s">
        <v>57</v>
      </c>
      <c r="D20" s="89">
        <f>SUM(D8:D19)</f>
        <v>2</v>
      </c>
      <c r="E20" s="89"/>
      <c r="F20" s="89"/>
      <c r="G20" s="89"/>
      <c r="H20" s="90">
        <f>SUM(H8:H19)/12</f>
        <v>0.5</v>
      </c>
      <c r="I20" s="89">
        <f>AVERAGE(I8:I19)</f>
        <v>25</v>
      </c>
      <c r="J20" s="91">
        <f t="shared" si="1"/>
        <v>12.5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H6:H7"/>
    <mergeCell ref="I6:I7"/>
    <mergeCell ref="J6:J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8.140625" customWidth="1"/>
    <col min="4" max="4" width="12.85546875" customWidth="1"/>
    <col min="5" max="5" width="13" customWidth="1"/>
    <col min="6" max="6" width="8.5703125" customWidth="1"/>
    <col min="7" max="7" width="7" customWidth="1"/>
    <col min="8" max="8" width="12.140625" customWidth="1"/>
    <col min="9" max="9" width="11" customWidth="1"/>
    <col min="10" max="26" width="8.7109375" customWidth="1"/>
  </cols>
  <sheetData>
    <row r="1" spans="1:26" ht="14.25" customHeight="1" x14ac:dyDescent="0.25">
      <c r="A1" s="3"/>
      <c r="B1" s="3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/>
      <c r="B3" s="4"/>
      <c r="C3" s="3" t="s">
        <v>64</v>
      </c>
      <c r="D3" s="3" t="str">
        <f>Capaian!C9</f>
        <v>Melakukan Self Assessment Risk Management berbasis ISO 31000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customHeight="1" x14ac:dyDescent="0.25">
      <c r="A6" s="3"/>
      <c r="B6" s="3"/>
      <c r="C6" s="125" t="s">
        <v>34</v>
      </c>
      <c r="D6" s="121" t="s">
        <v>60</v>
      </c>
      <c r="E6" s="128" t="s">
        <v>65</v>
      </c>
      <c r="F6" s="121" t="s">
        <v>23</v>
      </c>
      <c r="G6" s="123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3"/>
      <c r="C7" s="127"/>
      <c r="D7" s="122"/>
      <c r="E7" s="122"/>
      <c r="F7" s="122"/>
      <c r="G7" s="124"/>
      <c r="H7" s="9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107" t="s">
        <v>12</v>
      </c>
      <c r="D8" s="93">
        <f>Capaian!$F$9</f>
        <v>45108</v>
      </c>
      <c r="E8" s="94">
        <f>IF(C8="Belum Terlaksana",0,IF(IF(C8-D8&lt;0,110%,IF(C8-D8=0,100%,(4-ROUND((C8-D8)/30,0))/4))&lt;0,0,IF(C8-D8&lt;0,110%,IF(C8-D8=0,100%,(4-ROUND((C8-D8)/30,0))/4))))</f>
        <v>0</v>
      </c>
      <c r="F8" s="95">
        <f>Capaian!$D$9</f>
        <v>15</v>
      </c>
      <c r="G8" s="96">
        <f>E8*F8</f>
        <v>0</v>
      </c>
      <c r="H8" s="3"/>
      <c r="I8" s="6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3"/>
      <c r="D9" s="3"/>
      <c r="E9" s="3"/>
      <c r="F9" s="3"/>
      <c r="G9" s="3"/>
      <c r="H9" s="3"/>
      <c r="I9" s="6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3"/>
      <c r="D10" s="3"/>
      <c r="E10" s="97"/>
      <c r="F10" s="3"/>
      <c r="G10" s="3"/>
      <c r="H10" s="3"/>
      <c r="I10" s="6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3"/>
      <c r="D11" s="3"/>
      <c r="E11" s="3"/>
      <c r="F11" s="3"/>
      <c r="G11" s="3"/>
      <c r="H11" s="3"/>
      <c r="I11" s="6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3"/>
      <c r="D12" s="3"/>
      <c r="E12" s="3"/>
      <c r="F12" s="3"/>
      <c r="G12" s="3"/>
      <c r="H12" s="3"/>
      <c r="I12" s="6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3"/>
      <c r="D13" s="3"/>
      <c r="E13" s="3"/>
      <c r="F13" s="3"/>
      <c r="G13" s="3"/>
      <c r="H13" s="3"/>
      <c r="I13" s="6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3"/>
      <c r="D14" s="3"/>
      <c r="E14" s="3"/>
      <c r="F14" s="3"/>
      <c r="G14" s="3"/>
      <c r="H14" s="3"/>
      <c r="I14" s="6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3"/>
      <c r="D15" s="3"/>
      <c r="E15" s="3"/>
      <c r="F15" s="3"/>
      <c r="G15" s="3"/>
      <c r="H15" s="3"/>
      <c r="I15" s="6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3"/>
      <c r="D16" s="3"/>
      <c r="E16" s="3"/>
      <c r="F16" s="3"/>
      <c r="G16" s="3"/>
      <c r="H16" s="3"/>
      <c r="I16" s="6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3"/>
      <c r="D17" s="3"/>
      <c r="E17" s="3"/>
      <c r="F17" s="3"/>
      <c r="G17" s="3"/>
      <c r="H17" s="3"/>
      <c r="I17" s="6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3"/>
      <c r="D18" s="3"/>
      <c r="E18" s="3"/>
      <c r="F18" s="3"/>
      <c r="G18" s="3"/>
      <c r="H18" s="3"/>
      <c r="I18" s="6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3"/>
      <c r="D19" s="3"/>
      <c r="E19" s="3"/>
      <c r="F19" s="3"/>
      <c r="G19" s="3"/>
      <c r="H19" s="3"/>
      <c r="I19" s="6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DB!$B$15:$B$27</xm:f>
          </x14:formula1>
          <xm:sqref>C8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>
      <selection activeCell="N15" sqref="N15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2" customWidth="1"/>
    <col min="4" max="4" width="15.7109375" customWidth="1"/>
    <col min="5" max="5" width="16.7109375" customWidth="1"/>
    <col min="6" max="6" width="17.42578125" customWidth="1"/>
    <col min="7" max="7" width="15.7109375" customWidth="1"/>
    <col min="8" max="8" width="11" customWidth="1"/>
    <col min="9" max="9" width="8.5703125" customWidth="1"/>
    <col min="10" max="10" width="8.28515625" customWidth="1"/>
    <col min="11" max="11" width="6.140625" customWidth="1"/>
    <col min="12" max="26" width="8.7109375" customWidth="1"/>
  </cols>
  <sheetData>
    <row r="1" spans="1:26" ht="14.25" customHeight="1" x14ac:dyDescent="0.25">
      <c r="A1" s="3"/>
      <c r="B1" s="3"/>
      <c r="C1" s="6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 t="s">
        <v>38</v>
      </c>
      <c r="B3" s="4"/>
      <c r="C3" s="3" t="s">
        <v>63</v>
      </c>
      <c r="D3" s="3" t="str">
        <f>Capaian!C10</f>
        <v>Awarding Perusahaan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6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3"/>
      <c r="C6" s="125" t="s">
        <v>51</v>
      </c>
      <c r="D6" s="121" t="s">
        <v>58</v>
      </c>
      <c r="E6" s="121" t="s">
        <v>59</v>
      </c>
      <c r="F6" s="121" t="s">
        <v>60</v>
      </c>
      <c r="G6" s="121" t="s">
        <v>61</v>
      </c>
      <c r="H6" s="121" t="s">
        <v>62</v>
      </c>
      <c r="I6" s="121" t="s">
        <v>23</v>
      </c>
      <c r="J6" s="123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 x14ac:dyDescent="0.25">
      <c r="A7" s="3"/>
      <c r="B7" s="3"/>
      <c r="C7" s="126"/>
      <c r="D7" s="119"/>
      <c r="E7" s="122"/>
      <c r="F7" s="122"/>
      <c r="G7" s="122"/>
      <c r="H7" s="122"/>
      <c r="I7" s="122"/>
      <c r="J7" s="12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66" t="s">
        <v>0</v>
      </c>
      <c r="D8" s="67">
        <v>0</v>
      </c>
      <c r="E8" s="68">
        <f>IF(D8="",0,D8)</f>
        <v>0</v>
      </c>
      <c r="F8" s="69">
        <v>1</v>
      </c>
      <c r="G8" s="70">
        <f>IF(F8="",0,F8)</f>
        <v>1</v>
      </c>
      <c r="H8" s="71">
        <f t="shared" ref="H8:H19" si="0">IF(D8="",0,IF(E8&gt;G8,110%,IF(E8=G8,100%,E8/G8)))</f>
        <v>0</v>
      </c>
      <c r="I8" s="68">
        <f>Capaian!$D$10</f>
        <v>10.000000000000002</v>
      </c>
      <c r="J8" s="72">
        <f t="shared" ref="J8:J20" si="1">H8*I8</f>
        <v>0</v>
      </c>
      <c r="K8" s="65"/>
      <c r="L8" s="6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73" t="s">
        <v>1</v>
      </c>
      <c r="D9" s="74">
        <v>0</v>
      </c>
      <c r="E9" s="75">
        <f t="shared" ref="E9:E19" si="2">IF(D9="",0,D9+E8)</f>
        <v>0</v>
      </c>
      <c r="F9" s="76">
        <v>0</v>
      </c>
      <c r="G9" s="77">
        <f t="shared" ref="G9:G19" si="3">IF(F9="",0,G8+F9)</f>
        <v>1</v>
      </c>
      <c r="H9" s="78">
        <f t="shared" si="0"/>
        <v>0</v>
      </c>
      <c r="I9" s="75">
        <f>Capaian!$D$10</f>
        <v>10.000000000000002</v>
      </c>
      <c r="J9" s="79">
        <f t="shared" si="1"/>
        <v>0</v>
      </c>
      <c r="K9" s="65"/>
      <c r="L9" s="6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73" t="s">
        <v>2</v>
      </c>
      <c r="D10" s="74">
        <v>2</v>
      </c>
      <c r="E10" s="75">
        <f t="shared" si="2"/>
        <v>2</v>
      </c>
      <c r="F10" s="76">
        <v>0</v>
      </c>
      <c r="G10" s="77">
        <f t="shared" si="3"/>
        <v>1</v>
      </c>
      <c r="H10" s="78">
        <f t="shared" si="0"/>
        <v>1.1000000000000001</v>
      </c>
      <c r="I10" s="75">
        <f>Capaian!$D$10</f>
        <v>10.000000000000002</v>
      </c>
      <c r="J10" s="79">
        <f t="shared" si="1"/>
        <v>11.000000000000004</v>
      </c>
      <c r="K10" s="65"/>
      <c r="L10" s="6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73" t="s">
        <v>3</v>
      </c>
      <c r="D11" s="74">
        <v>0</v>
      </c>
      <c r="E11" s="75">
        <f t="shared" si="2"/>
        <v>2</v>
      </c>
      <c r="F11" s="76">
        <v>0</v>
      </c>
      <c r="G11" s="77">
        <f t="shared" si="3"/>
        <v>1</v>
      </c>
      <c r="H11" s="78">
        <f t="shared" si="0"/>
        <v>1.1000000000000001</v>
      </c>
      <c r="I11" s="75">
        <f>Capaian!$D$10</f>
        <v>10.000000000000002</v>
      </c>
      <c r="J11" s="79">
        <f t="shared" si="1"/>
        <v>11.000000000000004</v>
      </c>
      <c r="K11" s="65"/>
      <c r="L11" s="6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73" t="s">
        <v>4</v>
      </c>
      <c r="D12" s="74">
        <v>0</v>
      </c>
      <c r="E12" s="75">
        <f t="shared" si="2"/>
        <v>2</v>
      </c>
      <c r="F12" s="76">
        <v>0</v>
      </c>
      <c r="G12" s="77">
        <f t="shared" si="3"/>
        <v>1</v>
      </c>
      <c r="H12" s="78">
        <f t="shared" si="0"/>
        <v>1.1000000000000001</v>
      </c>
      <c r="I12" s="75">
        <f>Capaian!$D$10</f>
        <v>10.000000000000002</v>
      </c>
      <c r="J12" s="79">
        <f t="shared" si="1"/>
        <v>11.000000000000004</v>
      </c>
      <c r="K12" s="65"/>
      <c r="L12" s="65"/>
      <c r="M12" s="3"/>
      <c r="N12" s="3"/>
      <c r="O12" s="3"/>
      <c r="P12" s="3"/>
      <c r="Q12" s="3"/>
      <c r="R12" s="3"/>
      <c r="S12" s="3">
        <f>166500/2</f>
        <v>83250</v>
      </c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73" t="s">
        <v>5</v>
      </c>
      <c r="D13" s="74">
        <v>0</v>
      </c>
      <c r="E13" s="75">
        <f t="shared" si="2"/>
        <v>2</v>
      </c>
      <c r="F13" s="76">
        <v>0</v>
      </c>
      <c r="G13" s="77">
        <f t="shared" si="3"/>
        <v>1</v>
      </c>
      <c r="H13" s="78">
        <f t="shared" si="0"/>
        <v>1.1000000000000001</v>
      </c>
      <c r="I13" s="75">
        <f>Capaian!$D$10</f>
        <v>10.000000000000002</v>
      </c>
      <c r="J13" s="79">
        <f t="shared" si="1"/>
        <v>11.000000000000004</v>
      </c>
      <c r="K13" s="65"/>
      <c r="L13" s="6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73" t="s">
        <v>6</v>
      </c>
      <c r="D14" s="74"/>
      <c r="E14" s="75">
        <f t="shared" si="2"/>
        <v>0</v>
      </c>
      <c r="F14" s="76">
        <v>1</v>
      </c>
      <c r="G14" s="77">
        <f t="shared" si="3"/>
        <v>2</v>
      </c>
      <c r="H14" s="78">
        <f t="shared" si="0"/>
        <v>0</v>
      </c>
      <c r="I14" s="75">
        <f>Capaian!$D$10</f>
        <v>10.000000000000002</v>
      </c>
      <c r="J14" s="79">
        <f t="shared" si="1"/>
        <v>0</v>
      </c>
      <c r="K14" s="65"/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73" t="s">
        <v>7</v>
      </c>
      <c r="D15" s="74"/>
      <c r="E15" s="75">
        <f t="shared" si="2"/>
        <v>0</v>
      </c>
      <c r="F15" s="76">
        <v>0</v>
      </c>
      <c r="G15" s="77">
        <f t="shared" si="3"/>
        <v>2</v>
      </c>
      <c r="H15" s="78">
        <f t="shared" si="0"/>
        <v>0</v>
      </c>
      <c r="I15" s="75">
        <f>Capaian!$D$10</f>
        <v>10.000000000000002</v>
      </c>
      <c r="J15" s="79">
        <f t="shared" si="1"/>
        <v>0</v>
      </c>
      <c r="K15" s="65"/>
      <c r="L15" s="6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73" t="s">
        <v>8</v>
      </c>
      <c r="D16" s="74"/>
      <c r="E16" s="75">
        <f t="shared" si="2"/>
        <v>0</v>
      </c>
      <c r="F16" s="76">
        <v>0</v>
      </c>
      <c r="G16" s="77">
        <f t="shared" si="3"/>
        <v>2</v>
      </c>
      <c r="H16" s="78">
        <f t="shared" si="0"/>
        <v>0</v>
      </c>
      <c r="I16" s="75">
        <f>Capaian!$D$10</f>
        <v>10.000000000000002</v>
      </c>
      <c r="J16" s="79">
        <f t="shared" si="1"/>
        <v>0</v>
      </c>
      <c r="K16" s="65"/>
      <c r="L16" s="6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73" t="s">
        <v>9</v>
      </c>
      <c r="D17" s="74"/>
      <c r="E17" s="75">
        <f t="shared" si="2"/>
        <v>0</v>
      </c>
      <c r="F17" s="76">
        <v>0</v>
      </c>
      <c r="G17" s="77">
        <f t="shared" si="3"/>
        <v>2</v>
      </c>
      <c r="H17" s="78">
        <f t="shared" si="0"/>
        <v>0</v>
      </c>
      <c r="I17" s="75">
        <f>Capaian!$D$10</f>
        <v>10.000000000000002</v>
      </c>
      <c r="J17" s="79">
        <f t="shared" si="1"/>
        <v>0</v>
      </c>
      <c r="K17" s="65"/>
      <c r="L17" s="6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73" t="s">
        <v>10</v>
      </c>
      <c r="D18" s="74"/>
      <c r="E18" s="75">
        <f t="shared" si="2"/>
        <v>0</v>
      </c>
      <c r="F18" s="76">
        <v>0</v>
      </c>
      <c r="G18" s="77">
        <f t="shared" si="3"/>
        <v>2</v>
      </c>
      <c r="H18" s="78">
        <f t="shared" si="0"/>
        <v>0</v>
      </c>
      <c r="I18" s="75">
        <f>Capaian!$D$10</f>
        <v>10.000000000000002</v>
      </c>
      <c r="J18" s="79">
        <f t="shared" si="1"/>
        <v>0</v>
      </c>
      <c r="K18" s="65"/>
      <c r="L18" s="6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80" t="s">
        <v>11</v>
      </c>
      <c r="D19" s="81"/>
      <c r="E19" s="82">
        <f t="shared" si="2"/>
        <v>0</v>
      </c>
      <c r="F19" s="76">
        <v>1</v>
      </c>
      <c r="G19" s="84">
        <f t="shared" si="3"/>
        <v>3</v>
      </c>
      <c r="H19" s="85">
        <f t="shared" si="0"/>
        <v>0</v>
      </c>
      <c r="I19" s="86">
        <f>Capaian!$D$10</f>
        <v>10.000000000000002</v>
      </c>
      <c r="J19" s="87">
        <f t="shared" si="1"/>
        <v>0</v>
      </c>
      <c r="K19" s="65"/>
      <c r="L19" s="6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88" t="s">
        <v>57</v>
      </c>
      <c r="D20" s="89">
        <f>SUM(D8:D19)</f>
        <v>2</v>
      </c>
      <c r="E20" s="89"/>
      <c r="F20" s="89"/>
      <c r="G20" s="89"/>
      <c r="H20" s="90">
        <f>SUM(H8:H19)/12</f>
        <v>0.3666666666666667</v>
      </c>
      <c r="I20" s="89">
        <f>AVERAGE(I8:I19)</f>
        <v>10.000000000000002</v>
      </c>
      <c r="J20" s="91">
        <f t="shared" si="1"/>
        <v>3.6666666666666674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H6:H7"/>
    <mergeCell ref="I6:I7"/>
    <mergeCell ref="J6:J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2" customWidth="1"/>
    <col min="4" max="4" width="15.7109375" customWidth="1"/>
    <col min="5" max="5" width="16.7109375" customWidth="1"/>
    <col min="6" max="6" width="17.42578125" customWidth="1"/>
    <col min="7" max="7" width="15.7109375" customWidth="1"/>
    <col min="8" max="26" width="8.7109375" customWidth="1"/>
  </cols>
  <sheetData>
    <row r="1" spans="1:26" ht="14.25" customHeight="1" x14ac:dyDescent="0.25">
      <c r="A1" s="3"/>
      <c r="B1" s="3"/>
      <c r="C1" s="6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 t="s">
        <v>38</v>
      </c>
      <c r="B3" s="4"/>
      <c r="C3" s="3" t="s">
        <v>66</v>
      </c>
      <c r="D3" s="3" t="str">
        <f>Capaian!C13</f>
        <v>Peningkatan tata kelola perusahaan, majemen resiko, dan kontrol internal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6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3"/>
      <c r="C6" s="129" t="s">
        <v>67</v>
      </c>
      <c r="D6" s="129" t="s">
        <v>60</v>
      </c>
      <c r="E6" s="130" t="s">
        <v>65</v>
      </c>
      <c r="F6" s="129" t="s">
        <v>23</v>
      </c>
      <c r="G6" s="129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3"/>
      <c r="C7" s="119"/>
      <c r="D7" s="122"/>
      <c r="E7" s="122"/>
      <c r="F7" s="122"/>
      <c r="G7" s="12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98">
        <v>82.8</v>
      </c>
      <c r="D8" s="99">
        <f>Capaian!$F$13</f>
        <v>75</v>
      </c>
      <c r="E8" s="100">
        <f>IF(C8&gt;D8,110%,IF(C8=D8,100%,C8/D8*100%))</f>
        <v>1.1000000000000001</v>
      </c>
      <c r="F8" s="101">
        <f>Capaian!$D$13</f>
        <v>8</v>
      </c>
      <c r="G8" s="102">
        <f>E8*F8</f>
        <v>8.8000000000000007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activeCell="D14" sqref="D14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2" customWidth="1"/>
    <col min="4" max="4" width="15.7109375" customWidth="1"/>
    <col min="5" max="5" width="16.7109375" customWidth="1"/>
    <col min="6" max="6" width="17.42578125" customWidth="1"/>
    <col min="7" max="7" width="15.7109375" customWidth="1"/>
    <col min="8" max="8" width="11" customWidth="1"/>
    <col min="9" max="9" width="8.5703125" customWidth="1"/>
    <col min="10" max="10" width="8.28515625" customWidth="1"/>
    <col min="11" max="11" width="6.140625" customWidth="1"/>
    <col min="12" max="26" width="8.7109375" customWidth="1"/>
  </cols>
  <sheetData>
    <row r="1" spans="1:26" ht="14.25" customHeight="1" x14ac:dyDescent="0.25">
      <c r="A1" s="3" t="s">
        <v>68</v>
      </c>
      <c r="B1" s="3"/>
      <c r="C1" s="6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 t="s">
        <v>38</v>
      </c>
      <c r="B3" s="4"/>
      <c r="C3" s="3" t="s">
        <v>69</v>
      </c>
      <c r="D3" s="3" t="str">
        <f>Capaian!C14</f>
        <v xml:space="preserve">Konsolidasi risk register divisi Kantor Pusat 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6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3"/>
      <c r="C6" s="125" t="s">
        <v>51</v>
      </c>
      <c r="D6" s="121" t="s">
        <v>58</v>
      </c>
      <c r="E6" s="121" t="s">
        <v>59</v>
      </c>
      <c r="F6" s="121" t="s">
        <v>60</v>
      </c>
      <c r="G6" s="121" t="s">
        <v>61</v>
      </c>
      <c r="H6" s="121" t="s">
        <v>62</v>
      </c>
      <c r="I6" s="121" t="s">
        <v>23</v>
      </c>
      <c r="J6" s="123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 x14ac:dyDescent="0.25">
      <c r="A7" s="3"/>
      <c r="B7" s="3"/>
      <c r="C7" s="126"/>
      <c r="D7" s="119"/>
      <c r="E7" s="122"/>
      <c r="F7" s="122"/>
      <c r="G7" s="122"/>
      <c r="H7" s="122"/>
      <c r="I7" s="122"/>
      <c r="J7" s="12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66" t="s">
        <v>0</v>
      </c>
      <c r="D8" s="67">
        <v>0</v>
      </c>
      <c r="E8" s="68">
        <f>IF(D8="",0,D8)</f>
        <v>0</v>
      </c>
      <c r="F8" s="69">
        <f>Capaian!$F$14/12</f>
        <v>0.33333333333333331</v>
      </c>
      <c r="G8" s="70">
        <f>IF(F8="",0,F8)</f>
        <v>0.33333333333333331</v>
      </c>
      <c r="H8" s="71">
        <f t="shared" ref="H8:H19" si="0">IF(D8="",0,IF(E8&gt;G8,110%,IF(E8=G8,100%,E8/G8)))</f>
        <v>0</v>
      </c>
      <c r="I8" s="68">
        <f>Capaian!$D$14</f>
        <v>4.8</v>
      </c>
      <c r="J8" s="72">
        <f t="shared" ref="J8:J20" si="1">H8*I8</f>
        <v>0</v>
      </c>
      <c r="K8" s="65"/>
      <c r="L8" s="6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73" t="s">
        <v>1</v>
      </c>
      <c r="D9" s="74">
        <v>0</v>
      </c>
      <c r="E9" s="75">
        <f t="shared" ref="E9:E19" si="2">IF(D9="",0,D9+E8)</f>
        <v>0</v>
      </c>
      <c r="F9" s="76">
        <f>Capaian!$F$14/12</f>
        <v>0.33333333333333331</v>
      </c>
      <c r="G9" s="77">
        <f t="shared" ref="G9:G19" si="3">IF(F9="",0,G8+F9)</f>
        <v>0.66666666666666663</v>
      </c>
      <c r="H9" s="78">
        <f t="shared" si="0"/>
        <v>0</v>
      </c>
      <c r="I9" s="75">
        <f>Capaian!$D$14</f>
        <v>4.8</v>
      </c>
      <c r="J9" s="79">
        <f t="shared" si="1"/>
        <v>0</v>
      </c>
      <c r="K9" s="65"/>
      <c r="L9" s="6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73" t="s">
        <v>2</v>
      </c>
      <c r="D10" s="74">
        <v>0</v>
      </c>
      <c r="E10" s="75">
        <f t="shared" si="2"/>
        <v>0</v>
      </c>
      <c r="F10" s="76">
        <f>Capaian!$F$14/12</f>
        <v>0.33333333333333331</v>
      </c>
      <c r="G10" s="77">
        <f t="shared" si="3"/>
        <v>1</v>
      </c>
      <c r="H10" s="78">
        <f t="shared" si="0"/>
        <v>0</v>
      </c>
      <c r="I10" s="75">
        <f>Capaian!$D$14</f>
        <v>4.8</v>
      </c>
      <c r="J10" s="79">
        <f t="shared" si="1"/>
        <v>0</v>
      </c>
      <c r="K10" s="65"/>
      <c r="L10" s="6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73" t="s">
        <v>3</v>
      </c>
      <c r="D11" s="74">
        <v>1</v>
      </c>
      <c r="E11" s="75">
        <f t="shared" si="2"/>
        <v>1</v>
      </c>
      <c r="F11" s="76">
        <f>Capaian!$F$14/12</f>
        <v>0.33333333333333331</v>
      </c>
      <c r="G11" s="77">
        <f t="shared" si="3"/>
        <v>1.3333333333333333</v>
      </c>
      <c r="H11" s="78">
        <f t="shared" si="0"/>
        <v>0.75</v>
      </c>
      <c r="I11" s="75">
        <f>Capaian!$D$14</f>
        <v>4.8</v>
      </c>
      <c r="J11" s="79">
        <f t="shared" si="1"/>
        <v>3.5999999999999996</v>
      </c>
      <c r="K11" s="65"/>
      <c r="L11" s="6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73" t="s">
        <v>4</v>
      </c>
      <c r="D12" s="74">
        <v>1</v>
      </c>
      <c r="E12" s="75">
        <f t="shared" si="2"/>
        <v>2</v>
      </c>
      <c r="F12" s="76">
        <f>Capaian!$F$14/12</f>
        <v>0.33333333333333331</v>
      </c>
      <c r="G12" s="77">
        <f t="shared" si="3"/>
        <v>1.6666666666666665</v>
      </c>
      <c r="H12" s="78">
        <f t="shared" si="0"/>
        <v>1.1000000000000001</v>
      </c>
      <c r="I12" s="75">
        <f>Capaian!$D$14</f>
        <v>4.8</v>
      </c>
      <c r="J12" s="79">
        <f t="shared" si="1"/>
        <v>5.28</v>
      </c>
      <c r="K12" s="65"/>
      <c r="L12" s="65"/>
      <c r="M12" s="3"/>
      <c r="N12" s="3"/>
      <c r="O12" s="3"/>
      <c r="P12" s="3"/>
      <c r="Q12" s="3"/>
      <c r="R12" s="3"/>
      <c r="S12" s="3">
        <f>166500/2</f>
        <v>83250</v>
      </c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73" t="s">
        <v>5</v>
      </c>
      <c r="D13" s="74">
        <v>1</v>
      </c>
      <c r="E13" s="75">
        <f t="shared" si="2"/>
        <v>3</v>
      </c>
      <c r="F13" s="76">
        <f>Capaian!$F$14/12</f>
        <v>0.33333333333333331</v>
      </c>
      <c r="G13" s="77">
        <f t="shared" si="3"/>
        <v>1.9999999999999998</v>
      </c>
      <c r="H13" s="78">
        <f t="shared" si="0"/>
        <v>1.1000000000000001</v>
      </c>
      <c r="I13" s="75">
        <f>Capaian!$D$14</f>
        <v>4.8</v>
      </c>
      <c r="J13" s="79">
        <f t="shared" si="1"/>
        <v>5.28</v>
      </c>
      <c r="K13" s="65"/>
      <c r="L13" s="6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73" t="s">
        <v>6</v>
      </c>
      <c r="D14" s="74"/>
      <c r="E14" s="75">
        <f t="shared" si="2"/>
        <v>0</v>
      </c>
      <c r="F14" s="76">
        <f>Capaian!$F$14/12</f>
        <v>0.33333333333333331</v>
      </c>
      <c r="G14" s="77">
        <f t="shared" si="3"/>
        <v>2.333333333333333</v>
      </c>
      <c r="H14" s="78">
        <f t="shared" si="0"/>
        <v>0</v>
      </c>
      <c r="I14" s="75">
        <f>Capaian!$D$14</f>
        <v>4.8</v>
      </c>
      <c r="J14" s="79">
        <f t="shared" si="1"/>
        <v>0</v>
      </c>
      <c r="K14" s="65"/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73" t="s">
        <v>7</v>
      </c>
      <c r="D15" s="74"/>
      <c r="E15" s="75">
        <f t="shared" si="2"/>
        <v>0</v>
      </c>
      <c r="F15" s="76">
        <f>Capaian!$F$14/12</f>
        <v>0.33333333333333331</v>
      </c>
      <c r="G15" s="77">
        <f t="shared" si="3"/>
        <v>2.6666666666666665</v>
      </c>
      <c r="H15" s="78">
        <f t="shared" si="0"/>
        <v>0</v>
      </c>
      <c r="I15" s="75">
        <f>Capaian!$D$14</f>
        <v>4.8</v>
      </c>
      <c r="J15" s="79">
        <f t="shared" si="1"/>
        <v>0</v>
      </c>
      <c r="K15" s="65"/>
      <c r="L15" s="6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73" t="s">
        <v>8</v>
      </c>
      <c r="D16" s="74"/>
      <c r="E16" s="75">
        <f t="shared" si="2"/>
        <v>0</v>
      </c>
      <c r="F16" s="76">
        <f>Capaian!$F$14/12</f>
        <v>0.33333333333333331</v>
      </c>
      <c r="G16" s="77">
        <f t="shared" si="3"/>
        <v>3</v>
      </c>
      <c r="H16" s="78">
        <f t="shared" si="0"/>
        <v>0</v>
      </c>
      <c r="I16" s="75">
        <f>Capaian!$D$14</f>
        <v>4.8</v>
      </c>
      <c r="J16" s="79">
        <f t="shared" si="1"/>
        <v>0</v>
      </c>
      <c r="K16" s="65"/>
      <c r="L16" s="6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73" t="s">
        <v>9</v>
      </c>
      <c r="D17" s="74"/>
      <c r="E17" s="75">
        <f t="shared" si="2"/>
        <v>0</v>
      </c>
      <c r="F17" s="76">
        <f>Capaian!$F$14/12</f>
        <v>0.33333333333333331</v>
      </c>
      <c r="G17" s="77">
        <f t="shared" si="3"/>
        <v>3.3333333333333335</v>
      </c>
      <c r="H17" s="78">
        <f t="shared" si="0"/>
        <v>0</v>
      </c>
      <c r="I17" s="75">
        <f>Capaian!$D$14</f>
        <v>4.8</v>
      </c>
      <c r="J17" s="79">
        <f t="shared" si="1"/>
        <v>0</v>
      </c>
      <c r="K17" s="65"/>
      <c r="L17" s="6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73" t="s">
        <v>10</v>
      </c>
      <c r="D18" s="74"/>
      <c r="E18" s="75">
        <f t="shared" si="2"/>
        <v>0</v>
      </c>
      <c r="F18" s="76">
        <f>Capaian!$F$14/12</f>
        <v>0.33333333333333331</v>
      </c>
      <c r="G18" s="77">
        <f t="shared" si="3"/>
        <v>3.666666666666667</v>
      </c>
      <c r="H18" s="78">
        <f t="shared" si="0"/>
        <v>0</v>
      </c>
      <c r="I18" s="75">
        <f>Capaian!$D$14</f>
        <v>4.8</v>
      </c>
      <c r="J18" s="79">
        <f t="shared" si="1"/>
        <v>0</v>
      </c>
      <c r="K18" s="65"/>
      <c r="L18" s="6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80" t="s">
        <v>11</v>
      </c>
      <c r="D19" s="81"/>
      <c r="E19" s="82">
        <f t="shared" si="2"/>
        <v>0</v>
      </c>
      <c r="F19" s="83">
        <f>Capaian!$F$14/12</f>
        <v>0.33333333333333331</v>
      </c>
      <c r="G19" s="84">
        <f t="shared" si="3"/>
        <v>4</v>
      </c>
      <c r="H19" s="85">
        <f t="shared" si="0"/>
        <v>0</v>
      </c>
      <c r="I19" s="86">
        <f>Capaian!$D$14</f>
        <v>4.8</v>
      </c>
      <c r="J19" s="87">
        <f t="shared" si="1"/>
        <v>0</v>
      </c>
      <c r="K19" s="65"/>
      <c r="L19" s="6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88" t="s">
        <v>57</v>
      </c>
      <c r="D20" s="89">
        <f>SUM(D8:D19)</f>
        <v>3</v>
      </c>
      <c r="E20" s="89"/>
      <c r="F20" s="89"/>
      <c r="G20" s="89"/>
      <c r="H20" s="90">
        <f>SUM(H8:H19)/12</f>
        <v>0.24583333333333335</v>
      </c>
      <c r="I20" s="89">
        <f>AVERAGE(I8:I19)</f>
        <v>4.7999999999999989</v>
      </c>
      <c r="J20" s="91">
        <f t="shared" si="1"/>
        <v>1.1799999999999997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H6:H7"/>
    <mergeCell ref="I6:I7"/>
    <mergeCell ref="J6:J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workbookViewId="0">
      <selection activeCell="D13" sqref="D13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2" customWidth="1"/>
    <col min="4" max="4" width="15.7109375" customWidth="1"/>
    <col min="5" max="5" width="16.7109375" customWidth="1"/>
    <col min="6" max="6" width="17.42578125" customWidth="1"/>
    <col min="7" max="7" width="15.7109375" customWidth="1"/>
    <col min="8" max="8" width="11" customWidth="1"/>
    <col min="9" max="9" width="8.5703125" customWidth="1"/>
    <col min="10" max="10" width="8.28515625" customWidth="1"/>
    <col min="11" max="11" width="6.140625" customWidth="1"/>
    <col min="12" max="26" width="8.7109375" customWidth="1"/>
  </cols>
  <sheetData>
    <row r="1" spans="1:26" ht="14.25" customHeight="1" x14ac:dyDescent="0.25">
      <c r="A1" s="3"/>
      <c r="B1" s="3"/>
      <c r="C1" s="6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 t="s">
        <v>38</v>
      </c>
      <c r="B3" s="4"/>
      <c r="C3" s="3" t="s">
        <v>70</v>
      </c>
      <c r="D3" s="3" t="str">
        <f>Capaian!C15</f>
        <v>Zero accident dalam proses operasional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6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3"/>
      <c r="C6" s="125" t="s">
        <v>51</v>
      </c>
      <c r="D6" s="121" t="s">
        <v>58</v>
      </c>
      <c r="E6" s="121" t="s">
        <v>59</v>
      </c>
      <c r="F6" s="121" t="s">
        <v>60</v>
      </c>
      <c r="G6" s="121" t="s">
        <v>61</v>
      </c>
      <c r="H6" s="121" t="s">
        <v>62</v>
      </c>
      <c r="I6" s="121" t="s">
        <v>23</v>
      </c>
      <c r="J6" s="123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 x14ac:dyDescent="0.25">
      <c r="A7" s="3"/>
      <c r="B7" s="3"/>
      <c r="C7" s="126"/>
      <c r="D7" s="119"/>
      <c r="E7" s="122"/>
      <c r="F7" s="122"/>
      <c r="G7" s="122"/>
      <c r="H7" s="122"/>
      <c r="I7" s="122"/>
      <c r="J7" s="12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66" t="s">
        <v>0</v>
      </c>
      <c r="D8" s="67">
        <v>0</v>
      </c>
      <c r="E8" s="68">
        <f>IF(D8="",0,D8)</f>
        <v>0</v>
      </c>
      <c r="F8" s="69">
        <v>0</v>
      </c>
      <c r="G8" s="70">
        <f>IF(F8="",0,F8)</f>
        <v>0</v>
      </c>
      <c r="H8" s="71">
        <f t="shared" ref="H8:H19" si="0">IF(D8="",0,IF(E8&gt;G8,0%,IF(E8=G8,100%,E8/G8)))</f>
        <v>1</v>
      </c>
      <c r="I8" s="68">
        <f>Capaian!$D$15</f>
        <v>8</v>
      </c>
      <c r="J8" s="72">
        <f t="shared" ref="J8:J20" si="1">H8*I8</f>
        <v>8</v>
      </c>
      <c r="K8" s="65"/>
      <c r="L8" s="6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73" t="s">
        <v>1</v>
      </c>
      <c r="D9" s="74">
        <v>0</v>
      </c>
      <c r="E9" s="75">
        <f>IF(D9="",0,D9+E8)</f>
        <v>0</v>
      </c>
      <c r="F9" s="76">
        <f>Capaian!$F$15</f>
        <v>0</v>
      </c>
      <c r="G9" s="77">
        <f t="shared" ref="G9:G19" si="2">IF(F9="",0,G8+F9)</f>
        <v>0</v>
      </c>
      <c r="H9" s="78">
        <f t="shared" si="0"/>
        <v>1</v>
      </c>
      <c r="I9" s="75">
        <f>Capaian!$D$15</f>
        <v>8</v>
      </c>
      <c r="J9" s="79">
        <f t="shared" si="1"/>
        <v>8</v>
      </c>
      <c r="K9" s="65"/>
      <c r="L9" s="6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73" t="s">
        <v>2</v>
      </c>
      <c r="D10" s="74">
        <v>0</v>
      </c>
      <c r="E10" s="75">
        <v>0</v>
      </c>
      <c r="F10" s="76">
        <f>Capaian!$F$15</f>
        <v>0</v>
      </c>
      <c r="G10" s="77">
        <f t="shared" si="2"/>
        <v>0</v>
      </c>
      <c r="H10" s="78">
        <f t="shared" si="0"/>
        <v>1</v>
      </c>
      <c r="I10" s="75">
        <f>Capaian!$D$15</f>
        <v>8</v>
      </c>
      <c r="J10" s="79">
        <f t="shared" si="1"/>
        <v>8</v>
      </c>
      <c r="K10" s="65"/>
      <c r="L10" s="6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73" t="s">
        <v>3</v>
      </c>
      <c r="D11" s="74">
        <v>0</v>
      </c>
      <c r="E11" s="75">
        <f t="shared" ref="E11:E19" si="3">IF(D11="",0,D11+E10)</f>
        <v>0</v>
      </c>
      <c r="F11" s="76">
        <f>Capaian!$F$15</f>
        <v>0</v>
      </c>
      <c r="G11" s="77">
        <f t="shared" si="2"/>
        <v>0</v>
      </c>
      <c r="H11" s="78">
        <f t="shared" si="0"/>
        <v>1</v>
      </c>
      <c r="I11" s="75">
        <f>Capaian!$D$15</f>
        <v>8</v>
      </c>
      <c r="J11" s="79">
        <f t="shared" si="1"/>
        <v>8</v>
      </c>
      <c r="K11" s="65"/>
      <c r="L11" s="6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73" t="s">
        <v>4</v>
      </c>
      <c r="D12" s="74">
        <v>0</v>
      </c>
      <c r="E12" s="75">
        <f t="shared" si="3"/>
        <v>0</v>
      </c>
      <c r="F12" s="76">
        <f>Capaian!$F$15</f>
        <v>0</v>
      </c>
      <c r="G12" s="77">
        <f t="shared" si="2"/>
        <v>0</v>
      </c>
      <c r="H12" s="78">
        <f t="shared" si="0"/>
        <v>1</v>
      </c>
      <c r="I12" s="75">
        <f>Capaian!$D$15</f>
        <v>8</v>
      </c>
      <c r="J12" s="79">
        <f t="shared" si="1"/>
        <v>8</v>
      </c>
      <c r="K12" s="65"/>
      <c r="L12" s="65"/>
      <c r="M12" s="3"/>
      <c r="N12" s="3"/>
      <c r="O12" s="3"/>
      <c r="P12" s="3"/>
      <c r="Q12" s="3"/>
      <c r="R12" s="3"/>
      <c r="S12" s="3">
        <f>166500/2</f>
        <v>83250</v>
      </c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73" t="s">
        <v>5</v>
      </c>
      <c r="D13" s="74">
        <v>0</v>
      </c>
      <c r="E13" s="75">
        <f t="shared" si="3"/>
        <v>0</v>
      </c>
      <c r="F13" s="76">
        <f>Capaian!$F$15</f>
        <v>0</v>
      </c>
      <c r="G13" s="77">
        <f t="shared" si="2"/>
        <v>0</v>
      </c>
      <c r="H13" s="78">
        <f t="shared" si="0"/>
        <v>1</v>
      </c>
      <c r="I13" s="75">
        <f>Capaian!$D$15</f>
        <v>8</v>
      </c>
      <c r="J13" s="79">
        <f t="shared" si="1"/>
        <v>8</v>
      </c>
      <c r="K13" s="65"/>
      <c r="L13" s="6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73" t="s">
        <v>6</v>
      </c>
      <c r="D14" s="74"/>
      <c r="E14" s="75">
        <f t="shared" si="3"/>
        <v>0</v>
      </c>
      <c r="F14" s="76">
        <f>Capaian!$F$15</f>
        <v>0</v>
      </c>
      <c r="G14" s="77">
        <f t="shared" si="2"/>
        <v>0</v>
      </c>
      <c r="H14" s="78">
        <f t="shared" si="0"/>
        <v>0</v>
      </c>
      <c r="I14" s="75">
        <f>Capaian!$D$15</f>
        <v>8</v>
      </c>
      <c r="J14" s="79">
        <f t="shared" si="1"/>
        <v>0</v>
      </c>
      <c r="K14" s="65"/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73" t="s">
        <v>7</v>
      </c>
      <c r="D15" s="74"/>
      <c r="E15" s="75">
        <f t="shared" si="3"/>
        <v>0</v>
      </c>
      <c r="F15" s="76">
        <f>Capaian!$F$15</f>
        <v>0</v>
      </c>
      <c r="G15" s="77">
        <f t="shared" si="2"/>
        <v>0</v>
      </c>
      <c r="H15" s="78">
        <f t="shared" si="0"/>
        <v>0</v>
      </c>
      <c r="I15" s="75">
        <f>Capaian!$D$15</f>
        <v>8</v>
      </c>
      <c r="J15" s="79">
        <f t="shared" si="1"/>
        <v>0</v>
      </c>
      <c r="K15" s="65"/>
      <c r="L15" s="6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73" t="s">
        <v>8</v>
      </c>
      <c r="D16" s="74"/>
      <c r="E16" s="75">
        <f t="shared" si="3"/>
        <v>0</v>
      </c>
      <c r="F16" s="76">
        <f>Capaian!$F$15</f>
        <v>0</v>
      </c>
      <c r="G16" s="77">
        <f t="shared" si="2"/>
        <v>0</v>
      </c>
      <c r="H16" s="78">
        <f t="shared" si="0"/>
        <v>0</v>
      </c>
      <c r="I16" s="75">
        <f>Capaian!$D$15</f>
        <v>8</v>
      </c>
      <c r="J16" s="79">
        <f t="shared" si="1"/>
        <v>0</v>
      </c>
      <c r="K16" s="65"/>
      <c r="L16" s="6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73" t="s">
        <v>9</v>
      </c>
      <c r="D17" s="74"/>
      <c r="E17" s="75">
        <f t="shared" si="3"/>
        <v>0</v>
      </c>
      <c r="F17" s="76">
        <f>Capaian!$F$15</f>
        <v>0</v>
      </c>
      <c r="G17" s="77">
        <f t="shared" si="2"/>
        <v>0</v>
      </c>
      <c r="H17" s="78">
        <f t="shared" si="0"/>
        <v>0</v>
      </c>
      <c r="I17" s="75">
        <f>Capaian!$D$15</f>
        <v>8</v>
      </c>
      <c r="J17" s="79">
        <f t="shared" si="1"/>
        <v>0</v>
      </c>
      <c r="K17" s="65"/>
      <c r="L17" s="6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73" t="s">
        <v>10</v>
      </c>
      <c r="D18" s="74"/>
      <c r="E18" s="75">
        <f t="shared" si="3"/>
        <v>0</v>
      </c>
      <c r="F18" s="76">
        <f>Capaian!$F$15</f>
        <v>0</v>
      </c>
      <c r="G18" s="77">
        <f t="shared" si="2"/>
        <v>0</v>
      </c>
      <c r="H18" s="78">
        <f t="shared" si="0"/>
        <v>0</v>
      </c>
      <c r="I18" s="75">
        <f>Capaian!$D$15</f>
        <v>8</v>
      </c>
      <c r="J18" s="79">
        <f t="shared" si="1"/>
        <v>0</v>
      </c>
      <c r="K18" s="65"/>
      <c r="L18" s="6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80" t="s">
        <v>11</v>
      </c>
      <c r="D19" s="81"/>
      <c r="E19" s="82">
        <f t="shared" si="3"/>
        <v>0</v>
      </c>
      <c r="F19" s="83">
        <f>Capaian!$F$15</f>
        <v>0</v>
      </c>
      <c r="G19" s="84">
        <f t="shared" si="2"/>
        <v>0</v>
      </c>
      <c r="H19" s="85">
        <f t="shared" si="0"/>
        <v>0</v>
      </c>
      <c r="I19" s="86">
        <f>Capaian!$D$15</f>
        <v>8</v>
      </c>
      <c r="J19" s="87">
        <f t="shared" si="1"/>
        <v>0</v>
      </c>
      <c r="K19" s="65"/>
      <c r="L19" s="6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88" t="s">
        <v>57</v>
      </c>
      <c r="D20" s="89">
        <f>SUM(D8:D19)</f>
        <v>0</v>
      </c>
      <c r="E20" s="89"/>
      <c r="F20" s="89"/>
      <c r="G20" s="89"/>
      <c r="H20" s="90">
        <f>SUM(H8:H19)/12</f>
        <v>0.5</v>
      </c>
      <c r="I20" s="89">
        <f>AVERAGE(I8:I19)</f>
        <v>8</v>
      </c>
      <c r="J20" s="91">
        <f t="shared" si="1"/>
        <v>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H6:H7"/>
    <mergeCell ref="I6:I7"/>
    <mergeCell ref="J6:J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8.140625" customWidth="1"/>
    <col min="4" max="4" width="12.85546875" customWidth="1"/>
    <col min="5" max="5" width="13" customWidth="1"/>
    <col min="6" max="6" width="8.5703125" customWidth="1"/>
    <col min="7" max="7" width="7" customWidth="1"/>
    <col min="8" max="8" width="12.140625" customWidth="1"/>
    <col min="9" max="9" width="11" customWidth="1"/>
    <col min="10" max="26" width="8.7109375" customWidth="1"/>
  </cols>
  <sheetData>
    <row r="1" spans="1:26" ht="14.25" customHeight="1" x14ac:dyDescent="0.25">
      <c r="A1" s="3"/>
      <c r="B1" s="3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/>
      <c r="B3" s="4"/>
      <c r="C3" s="3" t="s">
        <v>71</v>
      </c>
      <c r="D3" s="3" t="str">
        <f>Capaian!C16</f>
        <v>Implementasi GRC (Governance Risk Management &amp; Compliance)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customHeight="1" x14ac:dyDescent="0.25">
      <c r="A6" s="3"/>
      <c r="B6" s="3"/>
      <c r="C6" s="125" t="s">
        <v>34</v>
      </c>
      <c r="D6" s="121" t="s">
        <v>60</v>
      </c>
      <c r="E6" s="128" t="s">
        <v>65</v>
      </c>
      <c r="F6" s="121" t="s">
        <v>23</v>
      </c>
      <c r="G6" s="123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3"/>
      <c r="C7" s="127"/>
      <c r="D7" s="122"/>
      <c r="E7" s="122"/>
      <c r="F7" s="122"/>
      <c r="G7" s="124"/>
      <c r="H7" s="9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103" t="s">
        <v>12</v>
      </c>
      <c r="D8" s="93">
        <f>Capaian!$F$16</f>
        <v>45231</v>
      </c>
      <c r="E8" s="94">
        <f>IF(C8="Belum Terlaksana",0,IF(IF(C8-D8&lt;0,110%,IF(C8-D8=0,100%,(4-ROUND((C8-D8)/30,0))/4))&lt;0,0,IF(C8-D8&lt;0,110%,IF(C8-D8=0,100%,(4-ROUND((C8-D8)/30,0))/4))))</f>
        <v>0</v>
      </c>
      <c r="F8" s="104">
        <f>Capaian!$D$16</f>
        <v>8</v>
      </c>
      <c r="G8" s="105">
        <f>E8*F8</f>
        <v>0</v>
      </c>
      <c r="H8" s="3"/>
      <c r="I8" s="6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3"/>
      <c r="D9" s="3"/>
      <c r="E9" s="3"/>
      <c r="F9" s="3"/>
      <c r="G9" s="3"/>
      <c r="H9" s="3"/>
      <c r="I9" s="6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3"/>
      <c r="D10" s="3"/>
      <c r="E10" s="97"/>
      <c r="F10" s="3"/>
      <c r="G10" s="3"/>
      <c r="H10" s="3"/>
      <c r="I10" s="6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3"/>
      <c r="D11" s="3"/>
      <c r="E11" s="3"/>
      <c r="F11" s="3"/>
      <c r="G11" s="3"/>
      <c r="H11" s="3"/>
      <c r="I11" s="6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3"/>
      <c r="D12" s="3"/>
      <c r="E12" s="3"/>
      <c r="F12" s="3"/>
      <c r="G12" s="3"/>
      <c r="H12" s="3"/>
      <c r="I12" s="6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3"/>
      <c r="D13" s="3"/>
      <c r="E13" s="3"/>
      <c r="F13" s="3"/>
      <c r="G13" s="3"/>
      <c r="H13" s="3"/>
      <c r="I13" s="6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3"/>
      <c r="D14" s="3"/>
      <c r="E14" s="3"/>
      <c r="F14" s="3"/>
      <c r="G14" s="3"/>
      <c r="H14" s="3"/>
      <c r="I14" s="6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3"/>
      <c r="D15" s="3"/>
      <c r="E15" s="3"/>
      <c r="F15" s="3"/>
      <c r="G15" s="3"/>
      <c r="H15" s="3"/>
      <c r="I15" s="6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3"/>
      <c r="D16" s="3"/>
      <c r="E16" s="3"/>
      <c r="F16" s="3"/>
      <c r="G16" s="3"/>
      <c r="H16" s="3"/>
      <c r="I16" s="6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3"/>
      <c r="D17" s="3"/>
      <c r="E17" s="3"/>
      <c r="F17" s="3"/>
      <c r="G17" s="3"/>
      <c r="H17" s="3"/>
      <c r="I17" s="6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3"/>
      <c r="D18" s="3"/>
      <c r="E18" s="3"/>
      <c r="F18" s="3"/>
      <c r="G18" s="3"/>
      <c r="H18" s="3"/>
      <c r="I18" s="6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3"/>
      <c r="D19" s="3"/>
      <c r="E19" s="3"/>
      <c r="F19" s="3"/>
      <c r="G19" s="3"/>
      <c r="H19" s="3"/>
      <c r="I19" s="6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A00-000000000000}">
          <x14:formula1>
            <xm:f>DB!$B$15:$B$27</xm:f>
          </x14:formula1>
          <xm:sqref>C8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selection activeCell="D13" sqref="D13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7.140625" customWidth="1"/>
    <col min="4" max="4" width="14.5703125" customWidth="1"/>
    <col min="5" max="5" width="12.140625" customWidth="1"/>
    <col min="6" max="7" width="11" customWidth="1"/>
    <col min="8" max="8" width="12.140625" customWidth="1"/>
    <col min="9" max="26" width="8.7109375" customWidth="1"/>
  </cols>
  <sheetData>
    <row r="1" spans="1:26" ht="14.25" customHeight="1" x14ac:dyDescent="0.25">
      <c r="A1" s="3"/>
      <c r="B1" s="3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/>
      <c r="B3" s="4"/>
      <c r="C3" s="3" t="s">
        <v>72</v>
      </c>
      <c r="D3" s="3" t="str">
        <f>Capaian!C17</f>
        <v>Report Data Kinerja Bulanan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customHeight="1" x14ac:dyDescent="0.25">
      <c r="A6" s="3"/>
      <c r="B6" s="3"/>
      <c r="C6" s="116" t="s">
        <v>51</v>
      </c>
      <c r="D6" s="118" t="s">
        <v>52</v>
      </c>
      <c r="E6" s="118" t="s">
        <v>53</v>
      </c>
      <c r="F6" s="118" t="s">
        <v>54</v>
      </c>
      <c r="G6" s="118" t="s">
        <v>23</v>
      </c>
      <c r="H6" s="114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25">
      <c r="A7" s="3"/>
      <c r="B7" s="3"/>
      <c r="C7" s="117"/>
      <c r="D7" s="119"/>
      <c r="E7" s="120"/>
      <c r="F7" s="120"/>
      <c r="G7" s="120"/>
      <c r="H7" s="11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45" t="s">
        <v>0</v>
      </c>
      <c r="D8" s="46">
        <v>7</v>
      </c>
      <c r="E8" s="47">
        <f>Capaian!$F$17</f>
        <v>10</v>
      </c>
      <c r="F8" s="48">
        <f t="shared" ref="F8:F19" si="0">IF(D8="",0,IF(D8&lt;E8,110%,IF(D8=E8,100%,IF(D8=11,75%,IF(D8=12,50%,IF(D8=13,25%,0%))))))</f>
        <v>1.1000000000000001</v>
      </c>
      <c r="G8" s="49">
        <f>Capaian!$D$17</f>
        <v>3.2</v>
      </c>
      <c r="H8" s="50">
        <f t="shared" ref="H8:H20" si="1">F8*G8</f>
        <v>3.5200000000000005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45" t="s">
        <v>1</v>
      </c>
      <c r="D9" s="51">
        <v>6</v>
      </c>
      <c r="E9" s="52">
        <f>Capaian!$F$17</f>
        <v>10</v>
      </c>
      <c r="F9" s="53">
        <f t="shared" si="0"/>
        <v>1.1000000000000001</v>
      </c>
      <c r="G9" s="54">
        <f>Capaian!$D$17</f>
        <v>3.2</v>
      </c>
      <c r="H9" s="50">
        <f t="shared" si="1"/>
        <v>3.5200000000000005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45" t="s">
        <v>2</v>
      </c>
      <c r="D10" s="51">
        <v>4</v>
      </c>
      <c r="E10" s="52">
        <f>Capaian!$F$17</f>
        <v>10</v>
      </c>
      <c r="F10" s="53">
        <f t="shared" si="0"/>
        <v>1.1000000000000001</v>
      </c>
      <c r="G10" s="54">
        <f>Capaian!$D$17</f>
        <v>3.2</v>
      </c>
      <c r="H10" s="50">
        <f t="shared" si="1"/>
        <v>3.5200000000000005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45" t="s">
        <v>3</v>
      </c>
      <c r="D11" s="51">
        <v>8</v>
      </c>
      <c r="E11" s="52">
        <f>Capaian!$F$17</f>
        <v>10</v>
      </c>
      <c r="F11" s="53">
        <f t="shared" si="0"/>
        <v>1.1000000000000001</v>
      </c>
      <c r="G11" s="54">
        <f>Capaian!$D$17</f>
        <v>3.2</v>
      </c>
      <c r="H11" s="50">
        <f t="shared" si="1"/>
        <v>3.5200000000000005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45" t="s">
        <v>4</v>
      </c>
      <c r="D12" s="51">
        <v>10</v>
      </c>
      <c r="E12" s="52">
        <f>Capaian!$F$17</f>
        <v>10</v>
      </c>
      <c r="F12" s="53">
        <f t="shared" si="0"/>
        <v>1</v>
      </c>
      <c r="G12" s="54">
        <f>Capaian!$D$17</f>
        <v>3.2</v>
      </c>
      <c r="H12" s="50">
        <f t="shared" si="1"/>
        <v>3.2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45" t="s">
        <v>5</v>
      </c>
      <c r="D13" s="51">
        <v>7</v>
      </c>
      <c r="E13" s="52">
        <f>Capaian!$F$17</f>
        <v>10</v>
      </c>
      <c r="F13" s="53">
        <f t="shared" si="0"/>
        <v>1.1000000000000001</v>
      </c>
      <c r="G13" s="54">
        <f>Capaian!$D$17</f>
        <v>3.2</v>
      </c>
      <c r="H13" s="50">
        <f t="shared" si="1"/>
        <v>3.5200000000000005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45" t="s">
        <v>6</v>
      </c>
      <c r="D14" s="51"/>
      <c r="E14" s="52">
        <f>Capaian!$F$17</f>
        <v>10</v>
      </c>
      <c r="F14" s="53">
        <f t="shared" si="0"/>
        <v>0</v>
      </c>
      <c r="G14" s="54">
        <f>Capaian!$D$17</f>
        <v>3.2</v>
      </c>
      <c r="H14" s="50">
        <f t="shared" si="1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45" t="s">
        <v>7</v>
      </c>
      <c r="D15" s="51"/>
      <c r="E15" s="52">
        <f>Capaian!$F$17</f>
        <v>10</v>
      </c>
      <c r="F15" s="53">
        <f t="shared" si="0"/>
        <v>0</v>
      </c>
      <c r="G15" s="54">
        <f>Capaian!$D$17</f>
        <v>3.2</v>
      </c>
      <c r="H15" s="50">
        <f t="shared" si="1"/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45" t="s">
        <v>8</v>
      </c>
      <c r="D16" s="51"/>
      <c r="E16" s="52">
        <f>Capaian!$F$17</f>
        <v>10</v>
      </c>
      <c r="F16" s="53">
        <f t="shared" si="0"/>
        <v>0</v>
      </c>
      <c r="G16" s="54">
        <f>Capaian!$D$17</f>
        <v>3.2</v>
      </c>
      <c r="H16" s="50">
        <f t="shared" si="1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45" t="s">
        <v>9</v>
      </c>
      <c r="D17" s="51"/>
      <c r="E17" s="52">
        <f>Capaian!$F$17</f>
        <v>10</v>
      </c>
      <c r="F17" s="53">
        <f t="shared" si="0"/>
        <v>0</v>
      </c>
      <c r="G17" s="54">
        <f>Capaian!$D$17</f>
        <v>3.2</v>
      </c>
      <c r="H17" s="50">
        <f t="shared" si="1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45" t="s">
        <v>10</v>
      </c>
      <c r="D18" s="51"/>
      <c r="E18" s="52">
        <f>Capaian!$F$17</f>
        <v>10</v>
      </c>
      <c r="F18" s="53">
        <f t="shared" si="0"/>
        <v>0</v>
      </c>
      <c r="G18" s="54">
        <f>Capaian!$D$17</f>
        <v>3.2</v>
      </c>
      <c r="H18" s="50">
        <f t="shared" si="1"/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55" t="s">
        <v>11</v>
      </c>
      <c r="D19" s="56"/>
      <c r="E19" s="57">
        <f>Capaian!$F$17</f>
        <v>10</v>
      </c>
      <c r="F19" s="58">
        <f t="shared" si="0"/>
        <v>0</v>
      </c>
      <c r="G19" s="59">
        <f>Capaian!$D$17</f>
        <v>3.2</v>
      </c>
      <c r="H19" s="50">
        <f t="shared" si="1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60" t="s">
        <v>55</v>
      </c>
      <c r="D20" s="60"/>
      <c r="E20" s="60"/>
      <c r="F20" s="61">
        <f>SUM(F8:F19)/12</f>
        <v>0.54166666666666663</v>
      </c>
      <c r="G20" s="62">
        <f>AVERAGE(G8:G19)</f>
        <v>3.1999999999999997</v>
      </c>
      <c r="H20" s="62">
        <f t="shared" si="1"/>
        <v>1.7333333333333332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H6:H7"/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showGridLines="0" workbookViewId="0">
      <selection activeCell="G18" sqref="G18"/>
    </sheetView>
  </sheetViews>
  <sheetFormatPr defaultColWidth="14.42578125" defaultRowHeight="15" customHeight="1" x14ac:dyDescent="0.25"/>
  <cols>
    <col min="1" max="1" width="8.7109375" customWidth="1"/>
    <col min="2" max="2" width="1.85546875" customWidth="1"/>
    <col min="3" max="3" width="18.140625" customWidth="1"/>
    <col min="4" max="4" width="12.85546875" customWidth="1"/>
    <col min="5" max="5" width="13" customWidth="1"/>
    <col min="6" max="6" width="8.5703125" customWidth="1"/>
    <col min="7" max="7" width="7" customWidth="1"/>
    <col min="8" max="8" width="12.140625" customWidth="1"/>
    <col min="9" max="9" width="11" customWidth="1"/>
    <col min="10" max="26" width="8.7109375" customWidth="1"/>
  </cols>
  <sheetData>
    <row r="1" spans="1:26" ht="14.25" customHeight="1" x14ac:dyDescent="0.25">
      <c r="A1" s="3"/>
      <c r="B1" s="3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/>
      <c r="B2" s="3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/>
      <c r="B3" s="4"/>
      <c r="C3" s="3" t="s">
        <v>73</v>
      </c>
      <c r="D3" s="3" t="str">
        <f>Capaian!C18</f>
        <v xml:space="preserve">Kajian Business Continuity Plan (BCP) 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customHeight="1" x14ac:dyDescent="0.25">
      <c r="A6" s="3"/>
      <c r="B6" s="3"/>
      <c r="C6" s="125" t="s">
        <v>34</v>
      </c>
      <c r="D6" s="121" t="s">
        <v>60</v>
      </c>
      <c r="E6" s="128" t="s">
        <v>65</v>
      </c>
      <c r="F6" s="121" t="s">
        <v>23</v>
      </c>
      <c r="G6" s="123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3"/>
      <c r="C7" s="127"/>
      <c r="D7" s="122"/>
      <c r="E7" s="122"/>
      <c r="F7" s="122"/>
      <c r="G7" s="124"/>
      <c r="H7" s="9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3"/>
      <c r="C8" s="103" t="s">
        <v>12</v>
      </c>
      <c r="D8" s="93">
        <f>Capaian!$F$18</f>
        <v>45231</v>
      </c>
      <c r="E8" s="94">
        <f>IF(C8="Belum Terlaksana",0,IF(IF(C8-D8&lt;0,110%,IF(C8-D8=0,100%,(4-ROUND((C8-D8)/30,0))/4))&lt;0,0,IF(C8-D8&lt;0,110%,IF(C8-D8=0,100%,(4-ROUND((C8-D8)/30,0))/4))))</f>
        <v>0</v>
      </c>
      <c r="F8" s="104">
        <f>Capaian!$D$18</f>
        <v>8</v>
      </c>
      <c r="G8" s="105">
        <f>E8*F8</f>
        <v>0</v>
      </c>
      <c r="H8" s="3"/>
      <c r="I8" s="6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3"/>
      <c r="D9" s="3"/>
      <c r="E9" s="3"/>
      <c r="F9" s="3"/>
      <c r="G9" s="3"/>
      <c r="H9" s="3"/>
      <c r="I9" s="6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3"/>
      <c r="C10" s="3"/>
      <c r="D10" s="3"/>
      <c r="E10" s="97"/>
      <c r="F10" s="3"/>
      <c r="G10" s="3"/>
      <c r="H10" s="3"/>
      <c r="I10" s="6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3"/>
      <c r="D11" s="3"/>
      <c r="E11" s="3"/>
      <c r="F11" s="3"/>
      <c r="G11" s="3"/>
      <c r="H11" s="3"/>
      <c r="I11" s="6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/>
      <c r="B12" s="3"/>
      <c r="C12" s="3"/>
      <c r="D12" s="3"/>
      <c r="E12" s="3"/>
      <c r="F12" s="3"/>
      <c r="G12" s="3"/>
      <c r="H12" s="3"/>
      <c r="I12" s="6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/>
      <c r="B13" s="3"/>
      <c r="C13" s="3"/>
      <c r="D13" s="3"/>
      <c r="E13" s="3"/>
      <c r="F13" s="3"/>
      <c r="G13" s="3"/>
      <c r="H13" s="3"/>
      <c r="I13" s="6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/>
      <c r="B14" s="3"/>
      <c r="C14" s="3"/>
      <c r="D14" s="3"/>
      <c r="E14" s="3"/>
      <c r="F14" s="3"/>
      <c r="G14" s="3"/>
      <c r="H14" s="3"/>
      <c r="I14" s="6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/>
      <c r="B15" s="3"/>
      <c r="C15" s="3"/>
      <c r="D15" s="3"/>
      <c r="E15" s="3"/>
      <c r="F15" s="3"/>
      <c r="G15" s="3"/>
      <c r="H15" s="3"/>
      <c r="I15" s="6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3"/>
      <c r="C16" s="3"/>
      <c r="D16" s="3"/>
      <c r="E16" s="3"/>
      <c r="F16" s="3"/>
      <c r="G16" s="3"/>
      <c r="H16" s="3"/>
      <c r="I16" s="6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3"/>
      <c r="D17" s="3"/>
      <c r="E17" s="3"/>
      <c r="F17" s="3"/>
      <c r="G17" s="3"/>
      <c r="H17" s="3"/>
      <c r="I17" s="6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/>
      <c r="B18" s="3"/>
      <c r="C18" s="3"/>
      <c r="D18" s="3"/>
      <c r="E18" s="3"/>
      <c r="F18" s="3"/>
      <c r="G18" s="3"/>
      <c r="H18" s="3"/>
      <c r="I18" s="6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3"/>
      <c r="D19" s="3"/>
      <c r="E19" s="3"/>
      <c r="F19" s="3"/>
      <c r="G19" s="3"/>
      <c r="H19" s="3"/>
      <c r="I19" s="6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6:C7"/>
    <mergeCell ref="D6:D7"/>
    <mergeCell ref="E6:E7"/>
    <mergeCell ref="F6:F7"/>
    <mergeCell ref="G6:G7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C00-000000000000}">
          <x14:formula1>
            <xm:f>DB!$B$15:$B$27</xm:f>
          </x14:formula1>
          <xm:sqref>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INVESTASI</vt:lpstr>
      <vt:lpstr>DB</vt:lpstr>
      <vt:lpstr>Capaian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</dc:creator>
  <cp:lastModifiedBy>hp</cp:lastModifiedBy>
  <dcterms:created xsi:type="dcterms:W3CDTF">2021-01-28T07:13:29Z</dcterms:created>
  <dcterms:modified xsi:type="dcterms:W3CDTF">2023-07-06T12:48:05Z</dcterms:modified>
</cp:coreProperties>
</file>