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S:\document\form\"/>
    </mc:Choice>
  </mc:AlternateContent>
  <xr:revisionPtr revIDLastSave="0" documentId="13_ncr:1_{DCAC4AD0-3DED-40D3-9B4C-4FC33F3EB154}" xr6:coauthVersionLast="47" xr6:coauthVersionMax="47" xr10:uidLastSave="{00000000-0000-0000-0000-000000000000}"/>
  <bookViews>
    <workbookView xWindow="-108" yWindow="-108" windowWidth="23256" windowHeight="13176" tabRatio="684" activeTab="4" xr2:uid="{00000000-000D-0000-FFFF-FFFF00000000}"/>
  </bookViews>
  <sheets>
    <sheet name="IT00G-60-คนที่1" sheetId="11" r:id="rId1"/>
    <sheet name="IT00G-60-คนที่2" sheetId="10" r:id="rId2"/>
    <sheet name="IT00G-60-คนที่3" sheetId="6" r:id="rId3"/>
    <sheet name="CP00R" sheetId="7" r:id="rId4"/>
    <sheet name="IT01S" sheetId="9" r:id="rId5"/>
    <sheet name="IT02S" sheetId="12" r:id="rId6"/>
    <sheet name="IT03S" sheetId="13" r:id="rId7"/>
    <sheet name="IT04S" sheetId="14" r:id="rId8"/>
    <sheet name="CP01S" sheetId="15" r:id="rId9"/>
    <sheet name="info" sheetId="2" r:id="rId10"/>
  </sheets>
  <definedNames>
    <definedName name="grade" localSheetId="8">Table4[[#All],[grade]]</definedName>
    <definedName name="grade" localSheetId="0">Table4[[#All],[grade]]</definedName>
    <definedName name="grade" localSheetId="1">Table4[[#All],[grade]]</definedName>
    <definedName name="grade" localSheetId="2">Table4[[#All],[grade]]</definedName>
    <definedName name="grade" localSheetId="5">Table4[[#All],[grade]]</definedName>
    <definedName name="grade" localSheetId="6">Table4[[#All],[grade]]</definedName>
    <definedName name="grade" localSheetId="7">Table4[[#All],[grade]]</definedName>
    <definedName name="grade">Table4[[#All],[grade]]</definedName>
    <definedName name="vvvv" localSheetId="8">Table3[[#All],[เกรด]]</definedName>
    <definedName name="vvvv" localSheetId="7">Table3[[#All],[เกรด]]</definedName>
    <definedName name="vvvv">Table3[[#All],[เกรด]]</definedName>
    <definedName name="vvvvv" localSheetId="8">Table4[[#All],[grade]]</definedName>
    <definedName name="vvvvv" localSheetId="7">Table4[[#All],[grade]]</definedName>
    <definedName name="vvvvv">Table4[[#All],[grade]]</definedName>
    <definedName name="เกรด" localSheetId="8">Table3[[#All],[เกรด]]</definedName>
    <definedName name="เกรด" localSheetId="0">Table3[[#All],[เกรด]]</definedName>
    <definedName name="เกรด" localSheetId="1">Table3[[#All],[เกรด]]</definedName>
    <definedName name="เกรด" localSheetId="2">Table3[[#All],[เกรด]]</definedName>
    <definedName name="เกรด" localSheetId="5">Table3[[#All],[เกรด]]</definedName>
    <definedName name="เกรด" localSheetId="6">Table3[[#All],[เกรด]]</definedName>
    <definedName name="เกรด" localSheetId="7">Table3[[#All],[เกรด]]</definedName>
    <definedName name="เกรด">Table3[[#All],[เกรด]]</definedName>
    <definedName name="จำนวนคน" localSheetId="8">Table7[[#All],[จำนวนคน]]</definedName>
    <definedName name="จำนวนคน" localSheetId="5">Table7[[#All],[จำนวนคน]]</definedName>
    <definedName name="จำนวนคน" localSheetId="6">Table7[[#All],[จำนวนคน]]</definedName>
    <definedName name="จำนวนคน" localSheetId="7">Table7[[#All],[จำนวนคน]]</definedName>
    <definedName name="จำนวนคน">Table7[[#All],[จำนวนคน]]</definedName>
    <definedName name="ชื่อกลุ่ม" localSheetId="8">Table8[[#All],[ชื่อกลุ่ม]]</definedName>
    <definedName name="ชื่อกลุ่ม" localSheetId="5">Table8[[#All],[ชื่อกลุ่ม]]</definedName>
    <definedName name="ชื่อกลุ่ม" localSheetId="6">Table8[[#All],[ชื่อกลุ่ม]]</definedName>
    <definedName name="ชื่อกลุ่ม" localSheetId="7">Table8[[#All],[ชื่อกลุ่ม]]</definedName>
    <definedName name="ชื่อกลุ่ม">Table8[[#All],[ชื่อกลุ่ม]]</definedName>
    <definedName name="ชื่ออาจารย์" localSheetId="8">Table5[[#All],[ชื่ออาจารย์]]</definedName>
    <definedName name="ชื่ออาจารย์" localSheetId="0">Table5[[#All],[ชื่ออาจารย์]]</definedName>
    <definedName name="ชื่ออาจารย์" localSheetId="1">Table5[[#All],[ชื่ออาจารย์]]</definedName>
    <definedName name="ชื่ออาจารย์" localSheetId="5">Table5[[#All],[ชื่ออาจารย์]]</definedName>
    <definedName name="ชื่ออาจารย์" localSheetId="6">Table5[[#All],[ชื่ออาจารย์]]</definedName>
    <definedName name="ชื่ออาจารย์" localSheetId="7">Table5[[#All],[ชื่ออาจารย์]]</definedName>
    <definedName name="ชื่ออาจารย์">Table5[[#All],[ชื่ออาจารย์]]</definedName>
    <definedName name="ปีการศึกษา" localSheetId="8">Table2[[#All],[ปีการศึกษา]]</definedName>
    <definedName name="ปีการศึกษา" localSheetId="0">Table2[[#All],[ปีการศึกษา]]</definedName>
    <definedName name="ปีการศึกษา" localSheetId="1">Table2[[#All],[ปีการศึกษา]]</definedName>
    <definedName name="ปีการศึกษา" localSheetId="2">Table2[[#All],[ปีการศึกษา]]</definedName>
    <definedName name="ปีการศึกษา" localSheetId="5">Table2[[#All],[ปีการศึกษา]]</definedName>
    <definedName name="ปีการศึกษา" localSheetId="6">Table2[[#All],[ปีการศึกษา]]</definedName>
    <definedName name="ปีการศึกษา" localSheetId="7">Table2[[#All],[ปีการศึกษา]]</definedName>
    <definedName name="ปีการศึกษา">Table2[[#All],[ปีการศึกษา]]</definedName>
    <definedName name="ปีปัจจุบัน" localSheetId="8">Table6[[#All],[ปีปัจจุบัน]]</definedName>
    <definedName name="ปีปัจจุบัน" localSheetId="5">Table6[[#All],[ปีปัจจุบัน]]</definedName>
    <definedName name="ปีปัจจุบัน" localSheetId="6">Table6[[#All],[ปีปัจจุบัน]]</definedName>
    <definedName name="ปีปัจจุบัน" localSheetId="7">Table6[[#All],[ปีปัจจุบัน]]</definedName>
    <definedName name="ปีปัจจุบัน">Table6[[#All],[ปีปัจจุบัน]]</definedName>
    <definedName name="ภาคการศึกษา" localSheetId="0">Table1[ภาค]</definedName>
    <definedName name="ภาคการศึกษา" localSheetId="1">Table1[ภาค]</definedName>
    <definedName name="ภาคการศึกษา" localSheetId="2">Table1[ภาค]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C4" i="7"/>
  <c r="I8" i="14"/>
  <c r="G8" i="14"/>
  <c r="D17" i="12"/>
  <c r="H6" i="13" l="1"/>
  <c r="D16" i="12"/>
  <c r="C10" i="12" l="1"/>
  <c r="F20" i="7" l="1"/>
  <c r="G20" i="7" s="1"/>
  <c r="H20" i="7"/>
  <c r="I20" i="7"/>
  <c r="J20" i="7"/>
  <c r="K20" i="7" s="1"/>
  <c r="F21" i="7"/>
  <c r="G21" i="7" s="1"/>
  <c r="H21" i="7"/>
  <c r="I21" i="7" s="1"/>
  <c r="J21" i="7"/>
  <c r="K21" i="7" s="1"/>
  <c r="J19" i="7"/>
  <c r="K19" i="7" s="1"/>
  <c r="H19" i="7"/>
  <c r="I19" i="7" s="1"/>
  <c r="F19" i="7"/>
  <c r="G19" i="7" s="1"/>
  <c r="F18" i="7"/>
  <c r="G18" i="7" s="1"/>
  <c r="H18" i="7"/>
  <c r="I18" i="7" s="1"/>
  <c r="J18" i="7"/>
  <c r="K18" i="7" s="1"/>
  <c r="J17" i="7"/>
  <c r="K17" i="7" s="1"/>
  <c r="H17" i="7"/>
  <c r="I17" i="7" s="1"/>
  <c r="F17" i="7"/>
  <c r="G17" i="7" s="1"/>
  <c r="F13" i="7"/>
  <c r="G13" i="7" s="1"/>
  <c r="H13" i="7"/>
  <c r="I13" i="7" s="1"/>
  <c r="J13" i="7"/>
  <c r="K13" i="7" s="1"/>
  <c r="F14" i="7"/>
  <c r="G14" i="7" s="1"/>
  <c r="H14" i="7"/>
  <c r="I14" i="7" s="1"/>
  <c r="J14" i="7"/>
  <c r="K14" i="7"/>
  <c r="F15" i="7"/>
  <c r="G15" i="7" s="1"/>
  <c r="H15" i="7"/>
  <c r="I15" i="7"/>
  <c r="J15" i="7"/>
  <c r="K15" i="7" s="1"/>
  <c r="F16" i="7"/>
  <c r="G16" i="7" s="1"/>
  <c r="H16" i="7"/>
  <c r="I16" i="7" s="1"/>
  <c r="J16" i="7"/>
  <c r="K16" i="7" s="1"/>
  <c r="F12" i="7" l="1"/>
  <c r="I8" i="12" l="1"/>
  <c r="I8" i="9"/>
  <c r="G8" i="12"/>
  <c r="G8" i="9"/>
  <c r="B3" i="9" s="1"/>
  <c r="B3" i="15" s="1"/>
  <c r="J10" i="7"/>
  <c r="H10" i="7"/>
  <c r="F10" i="7"/>
  <c r="F4" i="2"/>
  <c r="F3" i="2"/>
  <c r="F2" i="2"/>
  <c r="B2" i="2" s="1"/>
  <c r="D8" i="15"/>
  <c r="H7" i="15"/>
  <c r="B7" i="15"/>
  <c r="F17" i="15" s="1"/>
  <c r="H6" i="15"/>
  <c r="B6" i="15"/>
  <c r="F15" i="15" s="1"/>
  <c r="H5" i="15"/>
  <c r="B5" i="15"/>
  <c r="F13" i="15" s="1"/>
  <c r="D35" i="14"/>
  <c r="D17" i="14"/>
  <c r="D16" i="14"/>
  <c r="D15" i="14"/>
  <c r="D14" i="14"/>
  <c r="D13" i="14"/>
  <c r="D12" i="14"/>
  <c r="C11" i="14"/>
  <c r="C10" i="14"/>
  <c r="H7" i="14"/>
  <c r="B7" i="14"/>
  <c r="F24" i="14" s="1"/>
  <c r="H6" i="14"/>
  <c r="B6" i="14"/>
  <c r="F22" i="14" s="1"/>
  <c r="H5" i="14"/>
  <c r="B5" i="14"/>
  <c r="F20" i="14" s="1"/>
  <c r="D35" i="13"/>
  <c r="D17" i="13"/>
  <c r="D16" i="13"/>
  <c r="D13" i="13"/>
  <c r="D14" i="13"/>
  <c r="D12" i="13"/>
  <c r="D15" i="13"/>
  <c r="C11" i="13"/>
  <c r="C10" i="13"/>
  <c r="H7" i="13"/>
  <c r="B7" i="13"/>
  <c r="F24" i="13" s="1"/>
  <c r="B6" i="13"/>
  <c r="F22" i="13" s="1"/>
  <c r="H5" i="13"/>
  <c r="B5" i="13"/>
  <c r="F20" i="13" s="1"/>
  <c r="B19" i="9"/>
  <c r="C11" i="12"/>
  <c r="D15" i="12"/>
  <c r="H7" i="12"/>
  <c r="B7" i="12"/>
  <c r="F24" i="12" s="1"/>
  <c r="H6" i="12"/>
  <c r="B6" i="12"/>
  <c r="F22" i="12" s="1"/>
  <c r="H5" i="12"/>
  <c r="B5" i="12"/>
  <c r="F20" i="12" s="1"/>
  <c r="B3" i="12" l="1"/>
  <c r="B3" i="14"/>
  <c r="B3" i="13"/>
  <c r="F27" i="11"/>
  <c r="F27" i="6" l="1"/>
  <c r="F27" i="10"/>
  <c r="B3" i="2" l="1"/>
  <c r="B4" i="2" s="1"/>
  <c r="B5" i="2" s="1"/>
  <c r="B6" i="2" s="1"/>
  <c r="B7" i="2" s="1"/>
  <c r="B8" i="2" s="1"/>
  <c r="B9" i="2" s="1"/>
  <c r="B10" i="2" s="1"/>
  <c r="B11" i="2" s="1"/>
  <c r="H24" i="7" l="1"/>
  <c r="F24" i="7"/>
  <c r="J24" i="7"/>
  <c r="J12" i="7" l="1"/>
  <c r="K12" i="7" s="1"/>
  <c r="H12" i="7"/>
  <c r="I12" i="7" s="1"/>
  <c r="G12" i="7"/>
  <c r="H7" i="9"/>
  <c r="C6" i="7" s="1"/>
  <c r="H6" i="9"/>
  <c r="C5" i="7" s="1"/>
  <c r="H5" i="9"/>
  <c r="B7" i="9"/>
  <c r="F20" i="9" s="1"/>
  <c r="B6" i="9"/>
  <c r="F18" i="9" s="1"/>
  <c r="B5" i="9"/>
  <c r="F16" i="9" s="1"/>
  <c r="C33" i="11"/>
  <c r="F26" i="11"/>
  <c r="C33" i="10"/>
  <c r="F26" i="10"/>
  <c r="C33" i="6"/>
  <c r="F26" i="6"/>
  <c r="E3" i="7" l="1"/>
  <c r="E4" i="7"/>
  <c r="H38" i="7" s="1"/>
  <c r="J22" i="7"/>
  <c r="H22" i="7"/>
  <c r="F22" i="7"/>
  <c r="E6" i="7"/>
  <c r="H40" i="7" s="1"/>
  <c r="E5" i="7"/>
  <c r="H39" i="7" s="1"/>
  <c r="F2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ที่ประกาศอย่างเป็นทางการจนถึงภาคการศึกษาล่าสุด</t>
        </r>
      </text>
    </comment>
    <comment ref="G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ลายเซ็นต์ อ.ที่ปรึกษาโครงงาน</t>
        </r>
      </text>
    </comment>
  </commentList>
</comments>
</file>

<file path=xl/sharedStrings.xml><?xml version="1.0" encoding="utf-8"?>
<sst xmlns="http://schemas.openxmlformats.org/spreadsheetml/2006/main" count="439" uniqueCount="169">
  <si>
    <t>ลำดับที่</t>
  </si>
  <si>
    <t>รหัส-ชื่อวิชา</t>
  </si>
  <si>
    <t>ภาค</t>
  </si>
  <si>
    <t>ปี</t>
  </si>
  <si>
    <t>เกรด</t>
  </si>
  <si>
    <t>ผลการเรียนรายวิชาบังคับของหลักสูตรในชั้นปีที่ 1-3 ที่เป็นหลักสูตรของภาควิชาฯ (รายวิชาที่ขึ้นต้นรหัสด้วย 517 และ 520)</t>
  </si>
  <si>
    <t>517 221 Object-Oriented Software Development</t>
  </si>
  <si>
    <t>520 221 Database Systems</t>
  </si>
  <si>
    <t>520 361 System Analysis and Design</t>
  </si>
  <si>
    <t>รวมจำนวนวิชาที่สอบผ่าน</t>
  </si>
  <si>
    <t>รวมจำนวนวิชาที่สอบไม่ผ่าน / ยังไม่ลงทะเบียน</t>
  </si>
  <si>
    <t>517 391 Research Methods</t>
  </si>
  <si>
    <t>ต้น</t>
  </si>
  <si>
    <t>ปลาย</t>
  </si>
  <si>
    <t>ปีการศึกษา</t>
  </si>
  <si>
    <t>A</t>
  </si>
  <si>
    <t>B</t>
  </si>
  <si>
    <t>C</t>
  </si>
  <si>
    <t>D</t>
  </si>
  <si>
    <t>F</t>
  </si>
  <si>
    <t>D+</t>
  </si>
  <si>
    <t>C+</t>
  </si>
  <si>
    <t>B+</t>
  </si>
  <si>
    <t>ภาคการศึกษา</t>
  </si>
  <si>
    <t xml:space="preserve">แบบขอตรวจสอบคุณสมบัติในการมีสิทธิ์ขอจัดทำโครงงานปริญญานิพนธ์
สาขาวิชาวิทยาการคอมพิวเตอร์ ภาควิชาคอมพิวเตอร์ คณะวิทยาศาสตร์ มหาวิทยาลัยศิลปากร
</t>
  </si>
  <si>
    <t>รหัสนักศึกษา</t>
  </si>
  <si>
    <t>นามสกุล</t>
  </si>
  <si>
    <t>ชื่อ</t>
  </si>
  <si>
    <t>grade</t>
  </si>
  <si>
    <t>S</t>
  </si>
  <si>
    <t>U</t>
  </si>
  <si>
    <t>W</t>
  </si>
  <si>
    <t xml:space="preserve">แบบคำร้องขอเข้ารับการจัดสรรกลุ่มสำหรับการจัดทำโครงงานปริญญานิพนธ์
ภาควิชาคอมพิวเตอร์ คณะวิทยาศาสตร์ มหาวิทยาลัยศิลปากร
</t>
  </si>
  <si>
    <t>ลำดับ</t>
  </si>
  <si>
    <t>นักศึกษา 1</t>
  </si>
  <si>
    <t>คะแนน</t>
  </si>
  <si>
    <t>นักศึกษา 2</t>
  </si>
  <si>
    <t>นักศึกษา 3</t>
  </si>
  <si>
    <t>ค่าระดับ</t>
  </si>
  <si>
    <t>คะแนนรวม</t>
  </si>
  <si>
    <t>คะแนนรวมเฉลี่ย (รวมทุกคน)</t>
  </si>
  <si>
    <t>อันดับที่</t>
  </si>
  <si>
    <t>ข้าพเจ้าขอรับรองว่าข้อมูลดังกล่าวทั้งหมดถูกต้องตามความเป็นจริง</t>
  </si>
  <si>
    <t>ลงชื่อ</t>
  </si>
  <si>
    <t>ผู้เสนอ</t>
  </si>
  <si>
    <t>ผู้เสนอ (1)</t>
  </si>
  <si>
    <t>ผู้เสนอ (2)</t>
  </si>
  <si>
    <t>ผู้เสนอ (3)</t>
  </si>
  <si>
    <t>ผลการพิจารณาของผู้ประสานงานรายวิชา</t>
  </si>
  <si>
    <t>ได้กลุ่ม</t>
  </si>
  <si>
    <t>ชื่ออาจารย์</t>
  </si>
  <si>
    <t>เกรดเฉลี่ยสะสม (Accum. GPA)</t>
  </si>
  <si>
    <t>Research Methods</t>
  </si>
  <si>
    <t>ผลการศึกษารายวิชา</t>
  </si>
  <si>
    <t>ชื่อ-นามสกุล</t>
  </si>
  <si>
    <t>รายชื่อ (เรียงลำดับตามรหัสนักศึกษา)</t>
  </si>
  <si>
    <t>ชื่ออาจารย์ที่ปรึกษา (กรณีมีอาจารย์ที่ปรึกษาแล้ว)</t>
  </si>
  <si>
    <t>อาจารย์</t>
  </si>
  <si>
    <t>รหัสโครงงาน</t>
  </si>
  <si>
    <t>ข้าพเจ้า</t>
  </si>
  <si>
    <t>1)</t>
  </si>
  <si>
    <t>2)</t>
  </si>
  <si>
    <t>3)</t>
  </si>
  <si>
    <t>มีความประสงค์ที่จะขอเสนอหัวข้อโครงงานปริญญานิพนธ์ ประจำภาคการศึกษา</t>
  </si>
  <si>
    <t>โดยมีอาจารย์ที่ปรึกษาโครงงาน คือ</t>
  </si>
  <si>
    <t>อาจารย์ที่ปรึกษาโคงงานร่วม (ถ้ามี) คือ</t>
  </si>
  <si>
    <t>ชื่อโครงงาน(ภาษาอังกฤษ)</t>
  </si>
  <si>
    <t>อาจารย์อภิเษก หงษ์วิทยากร</t>
  </si>
  <si>
    <t>อาจารย์เสฐลัทธิ์ รอดเหตุภัย</t>
  </si>
  <si>
    <t>อาจารย์ ดร.สัจจาภรณ์ ไวจรรยา</t>
  </si>
  <si>
    <t>อาจารย์ ดร.เสาวลักษณ์ อร่ามพงศานุวัต</t>
  </si>
  <si>
    <t>อาจารย์ ดร.วัสรา รอดเหตุภัย</t>
  </si>
  <si>
    <t>ผู้ช่วยศาสตราจารย์ ดร.อรวรรณ เชาวลิต</t>
  </si>
  <si>
    <t>ผู้ช่วยศาสตราจารย์ ดร.สุนีย์ พงษ์พินิจภิญโญ</t>
  </si>
  <si>
    <t>ผู้ช่วยศาสตราจารย์ ดร.วีณาวดี ม่วงอ้น</t>
  </si>
  <si>
    <t>ผู้ช่วยศาสตราจารย์ ดร.ทัศนวรรณ ศูนย์กลาง</t>
  </si>
  <si>
    <t>ผู้ช่วยศาสตราจารย์ ดร.คทา ประดิษฐ์วงศ์</t>
  </si>
  <si>
    <t>ผู้ช่วยศาสตราจารย์ ดร.กรัญญา สิทธิสงวน</t>
  </si>
  <si>
    <t>รองศาสตราจารย์ ดร.ปานใจ ธารทัศนวงศ์</t>
  </si>
  <si>
    <t>***</t>
  </si>
  <si>
    <t>หมายเหตุ กรุณาแนบผลการศึกษาที่พิมพ์จากเว็บระบบบริการการศึกษาของมหาวิทยาลัยด้วย (reg.su.ac.th)</t>
  </si>
  <si>
    <t>ข้าพเจ้าขอรับรองว่าข้อมูลทั้งหมดเป็นความจริง</t>
  </si>
  <si>
    <t>ปีปัจจุบัน</t>
  </si>
  <si>
    <t>จำนวน</t>
  </si>
  <si>
    <t>คน</t>
  </si>
  <si>
    <t>จำนวนคน</t>
  </si>
  <si>
    <t>ชื่อกลุ่ม</t>
  </si>
  <si>
    <t>(B) กลุ่มดอกแก้ว</t>
  </si>
  <si>
    <t>(C) กลุ่มดอกพุทธรักษา</t>
  </si>
  <si>
    <t>(D) กลุ่มดอกเข็ม</t>
  </si>
  <si>
    <t>หน่วยกิต</t>
  </si>
  <si>
    <t>เกรดเฉลี่ยสะสม (จนถึงเทอมล่าสุด)</t>
  </si>
  <si>
    <t xml:space="preserve">ชื่อโครงงาน(ภาษาไทย)
</t>
  </si>
  <si>
    <t>รหัส ชื่อรายวิชา</t>
  </si>
  <si>
    <t>(A) กลุ่มดอกมะลิ</t>
  </si>
  <si>
    <t>ผู้ช่วยศาสตราจารย์ ดร.รัชดาพร คณาวงษ์</t>
  </si>
  <si>
    <t>ผู้ช่วยศาสตราจารย์โอภาส วงษ์ทวีทรัพย์</t>
  </si>
  <si>
    <t>ลายเซ็น</t>
  </si>
  <si>
    <t>I</t>
  </si>
  <si>
    <t>โดยการสอบครั้งนี้เป็นการสอบ</t>
  </si>
  <si>
    <t>ผู้ช่วยศาสตราจารย์ ดร.กฤษณะ สีพนมวัน</t>
  </si>
  <si>
    <t>โดยมีอาจารย์ที่ปรึกษาโครงงาน      คือ</t>
  </si>
  <si>
    <t>กรรมการสอบ                           คือ</t>
  </si>
  <si>
    <t>ประธานกรรมการสอบ                 คือ</t>
  </si>
  <si>
    <t>(คนนอก)</t>
  </si>
  <si>
    <t>แบบคำร้องขอสอบหัวข้อโครงงานปริญญานิพนธ์
ภาควิชาคอมพิวเตอร์ คณะวิทยาศาสตร์ มหาวิทยาลัยศิลปากร</t>
  </si>
  <si>
    <t>อาจารย์ที่ปรึกษาโครงงานร่วม (ถ้ามี) คือ</t>
  </si>
  <si>
    <t xml:space="preserve">วันที่ </t>
  </si>
  <si>
    <t>ผลการพิจารณาหัวข้อโครงงานของกรรมการ</t>
  </si>
  <si>
    <t>ข้าพเจ้าพิจารณาเอกสารประกอบการเสนอหัวข้อโครงงานนี้</t>
  </si>
  <si>
    <t>และมีความยินดีรับเป็นอาจารย์ที่ปรึกษาโครงงานนี้</t>
  </si>
  <si>
    <t>อาจารย์ที่ปรึกษา</t>
  </si>
  <si>
    <t>(ลายเซ็นต์)</t>
  </si>
  <si>
    <t>แบบคำร้องขอสอบติดตามความก้าวหน้าโครงงานปริญญานิพนธ์
ภาควิชาคอมพิวเตอร์ คณะวิทยาศาสตร์ มหาวิทยาลัยศิลปากร</t>
  </si>
  <si>
    <t>วันสอบ</t>
  </si>
  <si>
    <t>เวลา</t>
  </si>
  <si>
    <t xml:space="preserve">     /     /</t>
  </si>
  <si>
    <t>ความคิดเห็นของอาจารย์ที่ปรึกษาโครงงาน</t>
  </si>
  <si>
    <t>ข้าพเจ้าได้พิจารณาความก้าวหน้าของโครงงานและเอกสารรายงานของนักศึกษาแล้ว มีความเห็นว่า</t>
  </si>
  <si>
    <t>อาจารย์ที่ปรึกษาโครงงาน</t>
  </si>
  <si>
    <t>วันที่</t>
  </si>
  <si>
    <t xml:space="preserve">     /    /</t>
  </si>
  <si>
    <t>แบบคำร้องขอสอบนำเสนอโครงงานปริญญานิพนธ์ที่เสร็จสมบูรณ์
ภาควิชาคอมพิวเตอร์ คณะวิทยาศาสตร์ มหาวิทยาลัยศิลปากร</t>
  </si>
  <si>
    <t>ข้าพเจ้าได้พิจารณาการดำเนินงานของโครงงานและเอกสารรายงานของนักศึกษาแล้ว มีความเห็นว่า</t>
  </si>
  <si>
    <r>
      <t>แบบคำร้องขอ</t>
    </r>
    <r>
      <rPr>
        <b/>
        <sz val="16"/>
        <rFont val="TH Sarabun New"/>
        <family val="2"/>
      </rPr>
      <t>เสนอหัวข้อ</t>
    </r>
    <r>
      <rPr>
        <b/>
        <sz val="16"/>
        <color theme="1"/>
        <rFont val="TH Sarabun New"/>
        <family val="2"/>
      </rPr>
      <t>โครงงานปริญญานิพนธ์
ภาควิชาคอมพิวเตอร์ คณะวิทยาศาสตร์ มหาวิทยาลัยศิลปากร</t>
    </r>
  </si>
  <si>
    <t>ผู้ประสานงาน</t>
  </si>
  <si>
    <t>แบบคำร้องทั่วไปสำหรับโครงงานปริญญานิพนธ์
ภาควิชาคอมพิวเตอร์ คณะวิทยาศาสตร์ มหาวิทยาลัยศิลปากร</t>
  </si>
  <si>
    <t xml:space="preserve">   /   /</t>
  </si>
  <si>
    <t xml:space="preserve">มีความประสงค์
</t>
  </si>
  <si>
    <t>520 212 Laws and Ethics in Information Technology</t>
  </si>
  <si>
    <t>520 321 Database System Administration</t>
  </si>
  <si>
    <t>520 341 Internet and World Wide Web Technology and Programming</t>
  </si>
  <si>
    <t>520 363 Enterprise Software Architecture</t>
  </si>
  <si>
    <t>520 391 Research Methods</t>
  </si>
  <si>
    <t>520 213 Foundamentals of Data Structures and Applications</t>
  </si>
  <si>
    <t>520 214 Programming Platform and Environments</t>
  </si>
  <si>
    <t>520 215 Programming Statistical Learning for Big Data</t>
  </si>
  <si>
    <t>520 241 Principles of Computer Networks</t>
  </si>
  <si>
    <t>520 322 Business information Systems</t>
  </si>
  <si>
    <t>520 331 Artificial Intelligence for Information Technology</t>
  </si>
  <si>
    <t>520 342 Computer Network Architecture and Technology</t>
  </si>
  <si>
    <t>520 343 Information System Security</t>
  </si>
  <si>
    <t>520 351 Human Computer Interaction and Interface Design</t>
  </si>
  <si>
    <t>520 362 Software Engineering</t>
  </si>
  <si>
    <t>517 121 Computer Programming Skill I</t>
  </si>
  <si>
    <t>517 122 Computer Programming Skill II</t>
  </si>
  <si>
    <t>อาจารย์ ดร.ปัญญนัท อ้นพงษ์</t>
  </si>
  <si>
    <t xml:space="preserve">แบบขอตรวจสอบคุณสมบัติในการมีสิทธิ์ขอจัดทำโครงงานปริญญานิพนธ์
สาขาวิชาเทคโนโลยีสารสนเทศ ภาควิชาคอมพิวเตอร์ คณะวิทยาศาสตร์ มหาวิทยาลัยศิลปากร
</t>
  </si>
  <si>
    <t>T</t>
  </si>
  <si>
    <t>*หมายเหตุ ที่ปรึกษาร่วม (คนนอก) ให้พิมพ์ชื่อเลย</t>
  </si>
  <si>
    <t>ฤดูร้อน</t>
  </si>
  <si>
    <t>ผู้เสนอ(1)</t>
  </si>
  <si>
    <t>ผู้เสนอ(2)</t>
  </si>
  <si>
    <t>ผู้เสนอ(3)</t>
  </si>
  <si>
    <t>ผู้ช่วยศาสตราจารย์ ดร.ณัฐโชติ พรหมฤทธิ์</t>
  </si>
  <si>
    <r>
      <rPr>
        <b/>
        <sz val="14"/>
        <color theme="1"/>
        <rFont val="TH Sarabun New"/>
        <family val="2"/>
      </rPr>
      <t>ระบุอันดับกลุ่มที่ประสงค์จะเลือก (กรณีไม่มีอาจารย์ที่ปรึกษา)</t>
    </r>
    <r>
      <rPr>
        <sz val="14"/>
        <color theme="1"/>
        <rFont val="TH Sarabun New"/>
        <family val="2"/>
      </rPr>
      <t xml:space="preserve">
(A) กลุ่มดอกมะลิ : เสฐลัทธ์ วัสรา กฤษณะ
(B) กลุ่มดอกแก้ว : กรัญญา อรวรรณ บัณฑิต เสาวลักษณ์
(C) กลุ่มดอกพุทธรักษา : สิรักข์ รัชดาพร จิตดำรง ปัญญนัท
(D) กลุ่มดอกเข็ม : สุนีย์ ทัศนวรรณ โอภาส วีณาวดี
(E) กลุ่มดอกดารารัตน์ : ปานใจ ณัฐโชติ สัจจาภรณ์ คทา อภิเษก
</t>
    </r>
  </si>
  <si>
    <t>กลุ่ม (A-E)</t>
  </si>
  <si>
    <t>(E) กลุ่มดอกดารารัตน์</t>
  </si>
  <si>
    <t>(F) กลุ่มชวนชม</t>
  </si>
  <si>
    <t>อาจารย์ ดร.อภิญญา ธาตุสุวรรณ์</t>
  </si>
  <si>
    <t>อาจารย์ ดร.ภูริวัจน์ วรวิชัยพัฒน์</t>
  </si>
  <si>
    <t>ผู้ช่วยศาสตราจารย์ ดร.สิรักข์ แก้วจำนงค์</t>
  </si>
  <si>
    <t>ผู้ช่วยศาสตราจารย์ โอภาส วงษ์ทวีทรัพย์</t>
  </si>
  <si>
    <t>(F) กลุ่มดอกชวนชม : โอภาส อภิญญา ภูริวัจน์</t>
  </si>
  <si>
    <t>นาย วิจักขณ์ษมา</t>
  </si>
  <si>
    <t>ห้องทองแดง</t>
  </si>
  <si>
    <t xml:space="preserve">        ข้าพเจ้าขอรับรองว่าข้อมูลทั้งหมดเป็นความจริง</t>
  </si>
  <si>
    <t>NFC Deck Tracker Application</t>
  </si>
  <si>
    <t>แอปพลิเคชันติดตามเด็คด้วยการสื่อสารระยะใกล้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</si>
</sst>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6">
    <font>
      <sz val="11"/>
      <color theme="1"/>
      <name val="Calibri"/>
      <family val="2"/>
      <scheme val="minor"/>
    </font>
    <font>
      <sz val="14"/>
      <color theme="1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4"/>
      <color rgb="FFFF0000"/>
      <name val="TH Sarabun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8" tint="-0.249977111117893"/>
      <name val="TH Sarabun New"/>
      <family val="2"/>
    </font>
    <font>
      <sz val="16"/>
      <color theme="1"/>
      <name val="TH Sarabun New"/>
      <family val="2"/>
    </font>
    <font>
      <b/>
      <sz val="14"/>
      <color rgb="FF0070C0"/>
      <name val="TH Sarabun New"/>
      <family val="2"/>
    </font>
    <font>
      <sz val="14"/>
      <color theme="4" tint="-0.499984740745262"/>
      <name val="TH Sarabun New"/>
      <family val="2"/>
    </font>
    <font>
      <sz val="14"/>
      <color theme="0" tint="-0.499984740745262"/>
      <name val="TH Sarabun New"/>
      <family val="2"/>
    </font>
    <font>
      <b/>
      <sz val="16"/>
      <name val="TH Sarabun New"/>
      <family val="2"/>
    </font>
    <font>
      <sz val="8"/>
      <color rgb="FF000000"/>
      <name val="Segoe UI"/>
      <family val="2"/>
    </font>
    <font>
      <b/>
      <sz val="14"/>
      <color theme="1"/>
      <name val="TH Sarabun New"/>
      <family val="2"/>
    </font>
    <font>
      <sz val="12"/>
      <color theme="1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3" fillId="0" borderId="0" xfId="0" applyFont="1" applyAlignment="1">
      <alignment horizontal="right" vertical="top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 applyProtection="1">
      <protection locked="0"/>
    </xf>
    <xf numFmtId="0" fontId="1" fillId="2" borderId="4" xfId="0" applyFont="1" applyFill="1" applyBorder="1" applyProtection="1">
      <protection locked="0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>
      <alignment horizontal="right" vertical="top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2" xfId="0" applyFont="1" applyBorder="1" applyAlignment="1">
      <alignment horizontal="righ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2" fontId="9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" fillId="3" borderId="2" xfId="0" applyFont="1" applyFill="1" applyBorder="1" applyProtection="1">
      <protection locked="0"/>
    </xf>
    <xf numFmtId="0" fontId="1" fillId="0" borderId="5" xfId="0" applyFont="1" applyBorder="1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5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2" borderId="5" xfId="0" applyNumberFormat="1" applyFont="1" applyFill="1" applyBorder="1" applyAlignment="1" applyProtection="1">
      <alignment horizontal="center" vertical="center"/>
      <protection locked="0"/>
    </xf>
    <xf numFmtId="2" fontId="1" fillId="2" borderId="6" xfId="0" applyNumberFormat="1" applyFont="1" applyFill="1" applyBorder="1" applyAlignment="1" applyProtection="1">
      <alignment horizontal="center" vertic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2" fontId="1" fillId="2" borderId="5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2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2" borderId="4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left" vertical="top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left" vertical="center"/>
      <protection locked="0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30">
    <dxf>
      <font>
        <color rgb="FFFF0000"/>
      </font>
    </dxf>
    <dxf>
      <font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Radio" firstButton="1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9525</xdr:rowOff>
    </xdr:from>
    <xdr:to>
      <xdr:col>9</xdr:col>
      <xdr:colOff>47625</xdr:colOff>
      <xdr:row>22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8100" y="7572375"/>
          <a:ext cx="60579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23</xdr:row>
          <xdr:rowOff>7620</xdr:rowOff>
        </xdr:from>
        <xdr:to>
          <xdr:col>5</xdr:col>
          <xdr:colOff>0</xdr:colOff>
          <xdr:row>24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24</xdr:row>
          <xdr:rowOff>0</xdr:rowOff>
        </xdr:from>
        <xdr:to>
          <xdr:col>1</xdr:col>
          <xdr:colOff>441960</xdr:colOff>
          <xdr:row>25</xdr:row>
          <xdr:rowOff>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23</xdr:row>
          <xdr:rowOff>266700</xdr:rowOff>
        </xdr:from>
        <xdr:to>
          <xdr:col>4</xdr:col>
          <xdr:colOff>617220</xdr:colOff>
          <xdr:row>25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ผ่านแบบมีเงื่อนไข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4</xdr:col>
          <xdr:colOff>647700</xdr:colOff>
          <xdr:row>8</xdr:row>
          <xdr:rowOff>266700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4</xdr:col>
          <xdr:colOff>647700</xdr:colOff>
          <xdr:row>8</xdr:row>
          <xdr:rowOff>266700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7620</xdr:rowOff>
        </xdr:from>
        <xdr:to>
          <xdr:col>8</xdr:col>
          <xdr:colOff>68580</xdr:colOff>
          <xdr:row>29</xdr:row>
          <xdr:rowOff>259080</xdr:rowOff>
        </xdr:to>
        <xdr:sp macro="" textlink="">
          <xdr:nvSpPr>
            <xdr:cNvPr id="14341" name="Check Box 5" descr="สมควรมีสิทธิ์เข้าสอบได้ เนื่องจากมีผลงานแล้วเสร็จไม่ต่ำกว่าร้อยละ 40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6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มีสิทธิ์เข้ารับการสอบได้ เนื่องจากมีผลงานแล้วเสร็จไม่ต่ำกว่าร้อยละ 40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266700</xdr:rowOff>
        </xdr:from>
        <xdr:to>
          <xdr:col>5</xdr:col>
          <xdr:colOff>76200</xdr:colOff>
          <xdr:row>30</xdr:row>
          <xdr:rowOff>259080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6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ไม่สมควรมีสิทธิ์เข้าสอบ เนื่องจาก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4</xdr:col>
          <xdr:colOff>647700</xdr:colOff>
          <xdr:row>8</xdr:row>
          <xdr:rowOff>266700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7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7620</xdr:rowOff>
        </xdr:from>
        <xdr:to>
          <xdr:col>8</xdr:col>
          <xdr:colOff>60960</xdr:colOff>
          <xdr:row>29</xdr:row>
          <xdr:rowOff>259080</xdr:rowOff>
        </xdr:to>
        <xdr:sp macro="" textlink="">
          <xdr:nvSpPr>
            <xdr:cNvPr id="15363" name="Check Box 3" descr="สมควรมีสิทธิ์เข้าสอบได้ เนื่องจากมีผลงานแล้วเสร็จไม่ต่ำกว่าร้อยละ 40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7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สมควรมีสิทธิ์เข้าสอบได้ เนื่องจากโครงงานได้ดำเนินการเสร็จสิ้นสมบูรณ์เรียบร้อยแล้ว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266700</xdr:rowOff>
        </xdr:from>
        <xdr:to>
          <xdr:col>5</xdr:col>
          <xdr:colOff>76200</xdr:colOff>
          <xdr:row>30</xdr:row>
          <xdr:rowOff>259080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7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ไม่สมควรมีสิทธิ์เข้าสอบ เนื่องจาก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21</xdr:row>
          <xdr:rowOff>0</xdr:rowOff>
        </xdr:from>
        <xdr:to>
          <xdr:col>0</xdr:col>
          <xdr:colOff>784860</xdr:colOff>
          <xdr:row>21</xdr:row>
          <xdr:rowOff>259080</xdr:rowOff>
        </xdr:to>
        <xdr:sp macro="" textlink="">
          <xdr:nvSpPr>
            <xdr:cNvPr id="16385" name="Option 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8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0</xdr:rowOff>
        </xdr:from>
        <xdr:to>
          <xdr:col>3</xdr:col>
          <xdr:colOff>121920</xdr:colOff>
          <xdr:row>21</xdr:row>
          <xdr:rowOff>259080</xdr:rowOff>
        </xdr:to>
        <xdr:sp macro="" textlink="">
          <xdr:nvSpPr>
            <xdr:cNvPr id="16387" name="Option 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8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ผ่านแบบมีเงื่อนไข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" totalsRowShown="0" headerRowDxfId="29" dataDxfId="28">
  <autoFilter ref="A1:A4" xr:uid="{00000000-0009-0000-0100-000001000000}"/>
  <tableColumns count="1">
    <tableColumn id="1" xr3:uid="{00000000-0010-0000-0000-000001000000}" name="ภาค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1" totalsRowShown="0" headerRowDxfId="26" dataDxfId="25" totalsRowDxfId="24">
  <autoFilter ref="B1:B11" xr:uid="{00000000-0009-0000-0100-000002000000}"/>
  <tableColumns count="1">
    <tableColumn id="1" xr3:uid="{00000000-0010-0000-0100-000001000000}" name="ปีการศึกษา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2" totalsRowShown="0" headerRowDxfId="21" dataDxfId="20">
  <autoFilter ref="C1:C12" xr:uid="{00000000-0009-0000-0100-000003000000}"/>
  <tableColumns count="1">
    <tableColumn id="1" xr3:uid="{00000000-0010-0000-0200-000001000000}" name="เกรด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" totalsRowShown="0" headerRowDxfId="18" dataDxfId="17">
  <autoFilter ref="D1:D3" xr:uid="{00000000-0009-0000-0100-000004000000}"/>
  <tableColumns count="1">
    <tableColumn id="1" xr3:uid="{00000000-0010-0000-0300-000001000000}" name="grad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1:E21" totalsRowShown="0" headerRowDxfId="15" dataDxfId="14">
  <autoFilter ref="E1:E21" xr:uid="{00000000-0009-0000-0100-000005000000}"/>
  <tableColumns count="1">
    <tableColumn id="1" xr3:uid="{00000000-0010-0000-0400-000001000000}" name="ชื่ออาจารย์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F1:F4" totalsRowCount="1" headerRowDxfId="12" dataDxfId="11">
  <autoFilter ref="F1:F3" xr:uid="{00000000-0009-0000-0100-000006000000}"/>
  <tableColumns count="1">
    <tableColumn id="1" xr3:uid="{00000000-0010-0000-0500-000001000000}" name="ปีปัจจุบัน" totalsRowFunction="custom" dataDxfId="10" totalsRowDxfId="9">
      <calculatedColumnFormula>YEAR(TODAY())-1+543</calculatedColumnFormula>
      <totalsRowFormula>YEAR(TODAY())-2+543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G1:G4" totalsRowShown="0" headerRowDxfId="8" dataDxfId="7">
  <autoFilter ref="G1:G4" xr:uid="{00000000-0009-0000-0100-000007000000}"/>
  <tableColumns count="1">
    <tableColumn id="1" xr3:uid="{00000000-0010-0000-0600-000001000000}" name="จำนวนคน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H1:I7" totalsRowShown="0" headerRowDxfId="5" dataDxfId="4">
  <autoFilter ref="H1:I7" xr:uid="{00000000-0009-0000-0100-000008000000}"/>
  <tableColumns count="2">
    <tableColumn id="1" xr3:uid="{00000000-0010-0000-0700-000001000000}" name="ชื่อกลุ่ม" dataDxfId="3"/>
    <tableColumn id="2" xr3:uid="{00000000-0010-0000-0700-000002000000}" name="ผู้ประสานงาน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33"/>
  <sheetViews>
    <sheetView view="pageLayout" zoomScale="85" zoomScaleNormal="100" zoomScalePageLayoutView="85" workbookViewId="0">
      <selection activeCell="I1" sqref="I1"/>
    </sheetView>
  </sheetViews>
  <sheetFormatPr defaultColWidth="9.109375" defaultRowHeight="17.399999999999999"/>
  <cols>
    <col min="1" max="1" width="11.109375" style="1" customWidth="1"/>
    <col min="2" max="4" width="15.6640625" style="1" customWidth="1"/>
    <col min="5" max="5" width="13.109375" style="1" customWidth="1"/>
    <col min="6" max="6" width="5.6640625" style="1" customWidth="1"/>
    <col min="7" max="7" width="7.44140625" style="1" customWidth="1"/>
    <col min="8" max="8" width="5.6640625" style="1" customWidth="1"/>
    <col min="9" max="16384" width="9.109375" style="1"/>
  </cols>
  <sheetData>
    <row r="1" spans="1:8" ht="55.5" customHeight="1">
      <c r="A1" s="49" t="s">
        <v>147</v>
      </c>
      <c r="B1" s="49"/>
      <c r="C1" s="49"/>
      <c r="D1" s="49"/>
      <c r="E1" s="49"/>
      <c r="F1" s="49"/>
      <c r="G1" s="49"/>
      <c r="H1" s="49"/>
    </row>
    <row r="2" spans="1:8" ht="21">
      <c r="A2" s="3"/>
      <c r="B2" s="10" t="s">
        <v>23</v>
      </c>
      <c r="C2" s="12" t="s">
        <v>13</v>
      </c>
      <c r="D2" s="10" t="s">
        <v>14</v>
      </c>
      <c r="E2" s="12">
        <v>2567</v>
      </c>
    </row>
    <row r="3" spans="1:8">
      <c r="A3" s="50" t="s">
        <v>80</v>
      </c>
      <c r="B3" s="50"/>
      <c r="C3" s="50"/>
      <c r="D3" s="50"/>
      <c r="E3" s="50"/>
      <c r="F3" s="50"/>
      <c r="G3" s="50"/>
      <c r="H3" s="50"/>
    </row>
    <row r="4" spans="1:8" ht="20.399999999999999">
      <c r="A4" s="4" t="s">
        <v>27</v>
      </c>
      <c r="B4" s="13" t="s">
        <v>164</v>
      </c>
      <c r="C4" s="4" t="s">
        <v>26</v>
      </c>
      <c r="D4" s="13" t="s">
        <v>165</v>
      </c>
      <c r="E4" s="5" t="s">
        <v>25</v>
      </c>
      <c r="F4" s="51">
        <v>640710759</v>
      </c>
      <c r="G4" s="51"/>
      <c r="H4" s="51"/>
    </row>
    <row r="5" spans="1:8">
      <c r="A5" s="52" t="s">
        <v>5</v>
      </c>
      <c r="B5" s="52"/>
      <c r="C5" s="52"/>
      <c r="D5" s="52"/>
      <c r="E5" s="52"/>
      <c r="F5" s="52"/>
      <c r="G5" s="52"/>
      <c r="H5" s="52"/>
    </row>
    <row r="6" spans="1:8" ht="19.5" customHeight="1">
      <c r="A6" s="8" t="s">
        <v>0</v>
      </c>
      <c r="B6" s="53" t="s">
        <v>1</v>
      </c>
      <c r="C6" s="53"/>
      <c r="D6" s="53"/>
      <c r="E6" s="53"/>
      <c r="F6" s="8" t="s">
        <v>2</v>
      </c>
      <c r="G6" s="8" t="s">
        <v>3</v>
      </c>
      <c r="H6" s="8" t="s">
        <v>4</v>
      </c>
    </row>
    <row r="7" spans="1:8" ht="19.5" customHeight="1">
      <c r="A7" s="8">
        <v>1</v>
      </c>
      <c r="B7" s="54" t="s">
        <v>144</v>
      </c>
      <c r="C7" s="54"/>
      <c r="D7" s="54"/>
      <c r="E7" s="54"/>
      <c r="F7" s="11" t="s">
        <v>12</v>
      </c>
      <c r="G7" s="11">
        <v>2564</v>
      </c>
      <c r="H7" s="11" t="s">
        <v>15</v>
      </c>
    </row>
    <row r="8" spans="1:8" ht="19.5" customHeight="1">
      <c r="A8" s="8">
        <v>2</v>
      </c>
      <c r="B8" s="54" t="s">
        <v>145</v>
      </c>
      <c r="C8" s="54"/>
      <c r="D8" s="54"/>
      <c r="E8" s="54"/>
      <c r="F8" s="11" t="s">
        <v>13</v>
      </c>
      <c r="G8" s="11">
        <v>2564</v>
      </c>
      <c r="H8" s="11" t="s">
        <v>15</v>
      </c>
    </row>
    <row r="9" spans="1:8" ht="19.5" customHeight="1">
      <c r="A9" s="8">
        <v>3</v>
      </c>
      <c r="B9" s="54" t="s">
        <v>6</v>
      </c>
      <c r="C9" s="54"/>
      <c r="D9" s="54"/>
      <c r="E9" s="54"/>
      <c r="F9" s="11" t="s">
        <v>13</v>
      </c>
      <c r="G9" s="11">
        <v>2566</v>
      </c>
      <c r="H9" s="11" t="s">
        <v>15</v>
      </c>
    </row>
    <row r="10" spans="1:8" ht="19.5" customHeight="1">
      <c r="A10" s="8">
        <v>4</v>
      </c>
      <c r="B10" s="46" t="s">
        <v>129</v>
      </c>
      <c r="C10" s="47"/>
      <c r="D10" s="47"/>
      <c r="E10" s="48"/>
      <c r="F10" s="11" t="s">
        <v>12</v>
      </c>
      <c r="G10" s="11">
        <v>2565</v>
      </c>
      <c r="H10" s="11" t="s">
        <v>21</v>
      </c>
    </row>
    <row r="11" spans="1:8" ht="19.5" customHeight="1">
      <c r="A11" s="8">
        <v>5</v>
      </c>
      <c r="B11" s="46" t="s">
        <v>134</v>
      </c>
      <c r="C11" s="47"/>
      <c r="D11" s="47"/>
      <c r="E11" s="48"/>
      <c r="F11" s="11" t="s">
        <v>12</v>
      </c>
      <c r="G11" s="11">
        <v>2566</v>
      </c>
      <c r="H11" s="11" t="s">
        <v>22</v>
      </c>
    </row>
    <row r="12" spans="1:8" ht="19.5" customHeight="1">
      <c r="A12" s="8">
        <v>6</v>
      </c>
      <c r="B12" s="46" t="s">
        <v>135</v>
      </c>
      <c r="C12" s="47"/>
      <c r="D12" s="47"/>
      <c r="E12" s="48"/>
      <c r="F12" s="11" t="s">
        <v>13</v>
      </c>
      <c r="G12" s="11">
        <v>2566</v>
      </c>
      <c r="H12" s="11" t="s">
        <v>15</v>
      </c>
    </row>
    <row r="13" spans="1:8" ht="19.5" customHeight="1">
      <c r="A13" s="8">
        <v>7</v>
      </c>
      <c r="B13" s="46" t="s">
        <v>136</v>
      </c>
      <c r="C13" s="47"/>
      <c r="D13" s="47"/>
      <c r="E13" s="48"/>
      <c r="F13" s="11" t="s">
        <v>13</v>
      </c>
      <c r="G13" s="11">
        <v>2565</v>
      </c>
      <c r="H13" s="11" t="s">
        <v>16</v>
      </c>
    </row>
    <row r="14" spans="1:8" ht="19.5" customHeight="1">
      <c r="A14" s="8">
        <v>8</v>
      </c>
      <c r="B14" s="46" t="s">
        <v>7</v>
      </c>
      <c r="C14" s="47"/>
      <c r="D14" s="47"/>
      <c r="E14" s="48"/>
      <c r="F14" s="11" t="s">
        <v>13</v>
      </c>
      <c r="G14" s="11">
        <v>2565</v>
      </c>
      <c r="H14" s="11" t="s">
        <v>17</v>
      </c>
    </row>
    <row r="15" spans="1:8" ht="19.5" customHeight="1">
      <c r="A15" s="8">
        <v>9</v>
      </c>
      <c r="B15" s="46" t="s">
        <v>137</v>
      </c>
      <c r="C15" s="47"/>
      <c r="D15" s="47"/>
      <c r="E15" s="48"/>
      <c r="F15" s="11" t="s">
        <v>13</v>
      </c>
      <c r="G15" s="11">
        <v>2565</v>
      </c>
      <c r="H15" s="11" t="s">
        <v>17</v>
      </c>
    </row>
    <row r="16" spans="1:8" ht="19.5" customHeight="1">
      <c r="A16" s="8">
        <v>10</v>
      </c>
      <c r="B16" s="46" t="s">
        <v>130</v>
      </c>
      <c r="C16" s="47"/>
      <c r="D16" s="47"/>
      <c r="E16" s="48"/>
      <c r="F16" s="11" t="s">
        <v>12</v>
      </c>
      <c r="G16" s="11">
        <v>2566</v>
      </c>
      <c r="H16" s="11" t="s">
        <v>16</v>
      </c>
    </row>
    <row r="17" spans="1:8" ht="19.5" customHeight="1">
      <c r="A17" s="8">
        <v>11</v>
      </c>
      <c r="B17" s="46" t="s">
        <v>138</v>
      </c>
      <c r="C17" s="47"/>
      <c r="D17" s="47"/>
      <c r="E17" s="48"/>
      <c r="F17" s="11" t="s">
        <v>12</v>
      </c>
      <c r="G17" s="11">
        <v>2567</v>
      </c>
      <c r="H17" s="11" t="s">
        <v>16</v>
      </c>
    </row>
    <row r="18" spans="1:8" ht="19.5" customHeight="1">
      <c r="A18" s="8">
        <v>12</v>
      </c>
      <c r="B18" s="46" t="s">
        <v>139</v>
      </c>
      <c r="C18" s="47"/>
      <c r="D18" s="47"/>
      <c r="E18" s="48"/>
      <c r="F18" s="11" t="s">
        <v>12</v>
      </c>
      <c r="G18" s="11">
        <v>2567</v>
      </c>
      <c r="H18" s="11" t="s">
        <v>98</v>
      </c>
    </row>
    <row r="19" spans="1:8" ht="19.5" customHeight="1">
      <c r="A19" s="8">
        <v>13</v>
      </c>
      <c r="B19" s="46" t="s">
        <v>131</v>
      </c>
      <c r="C19" s="47"/>
      <c r="D19" s="47"/>
      <c r="E19" s="48"/>
      <c r="F19" s="11" t="s">
        <v>12</v>
      </c>
      <c r="G19" s="11">
        <v>2566</v>
      </c>
      <c r="H19" s="11" t="s">
        <v>16</v>
      </c>
    </row>
    <row r="20" spans="1:8" ht="19.5" customHeight="1">
      <c r="A20" s="8">
        <v>14</v>
      </c>
      <c r="B20" s="46" t="s">
        <v>140</v>
      </c>
      <c r="C20" s="47"/>
      <c r="D20" s="47"/>
      <c r="E20" s="48"/>
      <c r="F20" s="11" t="s">
        <v>12</v>
      </c>
      <c r="G20" s="11">
        <v>2567</v>
      </c>
      <c r="H20" s="11" t="s">
        <v>17</v>
      </c>
    </row>
    <row r="21" spans="1:8" ht="19.5" customHeight="1">
      <c r="A21" s="8">
        <v>15</v>
      </c>
      <c r="B21" s="46" t="s">
        <v>141</v>
      </c>
      <c r="C21" s="47"/>
      <c r="D21" s="47"/>
      <c r="E21" s="48"/>
      <c r="F21" s="11" t="s">
        <v>13</v>
      </c>
      <c r="G21" s="11">
        <v>2566</v>
      </c>
      <c r="H21" s="11" t="s">
        <v>22</v>
      </c>
    </row>
    <row r="22" spans="1:8" ht="19.5" customHeight="1">
      <c r="A22" s="8">
        <v>16</v>
      </c>
      <c r="B22" s="46" t="s">
        <v>142</v>
      </c>
      <c r="C22" s="47"/>
      <c r="D22" s="47"/>
      <c r="E22" s="48"/>
      <c r="F22" s="11" t="s">
        <v>13</v>
      </c>
      <c r="G22" s="11">
        <v>2567</v>
      </c>
      <c r="H22" s="11" t="s">
        <v>148</v>
      </c>
    </row>
    <row r="23" spans="1:8" ht="19.5" customHeight="1">
      <c r="A23" s="8">
        <v>17</v>
      </c>
      <c r="B23" s="46" t="s">
        <v>8</v>
      </c>
      <c r="C23" s="47"/>
      <c r="D23" s="47"/>
      <c r="E23" s="48"/>
      <c r="F23" s="11" t="s">
        <v>12</v>
      </c>
      <c r="G23" s="11">
        <v>2566</v>
      </c>
      <c r="H23" s="11" t="s">
        <v>17</v>
      </c>
    </row>
    <row r="24" spans="1:8" ht="19.5" customHeight="1">
      <c r="A24" s="8">
        <v>18</v>
      </c>
      <c r="B24" s="46" t="s">
        <v>143</v>
      </c>
      <c r="C24" s="47"/>
      <c r="D24" s="47"/>
      <c r="E24" s="48"/>
      <c r="F24" s="11" t="s">
        <v>13</v>
      </c>
      <c r="G24" s="11">
        <v>2566</v>
      </c>
      <c r="H24" s="11" t="s">
        <v>15</v>
      </c>
    </row>
    <row r="25" spans="1:8" ht="19.5" customHeight="1">
      <c r="A25" s="8">
        <v>19</v>
      </c>
      <c r="B25" s="46" t="s">
        <v>132</v>
      </c>
      <c r="C25" s="47"/>
      <c r="D25" s="47"/>
      <c r="E25" s="48"/>
      <c r="F25" s="11" t="s">
        <v>13</v>
      </c>
      <c r="G25" s="11">
        <v>2566</v>
      </c>
      <c r="H25" s="11" t="s">
        <v>21</v>
      </c>
    </row>
    <row r="26" spans="1:8" ht="19.5" customHeight="1">
      <c r="A26" s="9"/>
      <c r="B26" s="58" t="s">
        <v>9</v>
      </c>
      <c r="C26" s="59"/>
      <c r="D26" s="59"/>
      <c r="E26" s="60"/>
      <c r="F26" s="55">
        <f>A25-F27</f>
        <v>18</v>
      </c>
      <c r="G26" s="56"/>
      <c r="H26" s="57"/>
    </row>
    <row r="27" spans="1:8" ht="19.5" customHeight="1">
      <c r="A27" s="9"/>
      <c r="B27" s="58" t="s">
        <v>10</v>
      </c>
      <c r="C27" s="59"/>
      <c r="D27" s="59"/>
      <c r="E27" s="60"/>
      <c r="F27" s="55">
        <f>COUNTIF($H$7:$H$25,info!$C$9)+COUNTIF($H$7:$H$25,info!$C$10)+COUNTIF($H$7:$H$25,info!$C$11)+COUNTBLANK($H$7:$H$25)</f>
        <v>1</v>
      </c>
      <c r="G27" s="56"/>
      <c r="H27" s="57"/>
    </row>
    <row r="28" spans="1:8" ht="19.5" customHeight="1">
      <c r="A28" s="9"/>
      <c r="B28" s="46" t="s">
        <v>133</v>
      </c>
      <c r="C28" s="47"/>
      <c r="D28" s="47"/>
      <c r="E28" s="48"/>
      <c r="F28" s="11" t="s">
        <v>13</v>
      </c>
      <c r="G28" s="11">
        <v>2566</v>
      </c>
      <c r="H28" s="11" t="s">
        <v>17</v>
      </c>
    </row>
    <row r="29" spans="1:8" ht="19.5" customHeight="1">
      <c r="A29" s="9" t="s">
        <v>79</v>
      </c>
      <c r="B29" s="46" t="s">
        <v>91</v>
      </c>
      <c r="C29" s="47"/>
      <c r="D29" s="47"/>
      <c r="E29" s="48"/>
      <c r="F29" s="61">
        <v>2.96</v>
      </c>
      <c r="G29" s="62"/>
      <c r="H29" s="63"/>
    </row>
    <row r="30" spans="1:8" ht="14.4" customHeight="1"/>
    <row r="31" spans="1:8">
      <c r="C31" s="1" t="s">
        <v>166</v>
      </c>
    </row>
    <row r="32" spans="1:8">
      <c r="B32" s="7" t="s">
        <v>43</v>
      </c>
      <c r="C32" s="52"/>
      <c r="D32" s="52"/>
      <c r="E32" s="52"/>
      <c r="F32" s="1" t="s">
        <v>44</v>
      </c>
    </row>
    <row r="33" spans="3:5">
      <c r="C33" s="52" t="str">
        <f>CONCATENATE("(",B4," ",D4,")")</f>
        <v>(นาย วิจักขณ์ษมา ห้องทองแดง)</v>
      </c>
      <c r="D33" s="52"/>
      <c r="E33" s="52"/>
    </row>
  </sheetData>
  <protectedRanges>
    <protectedRange sqref="F7:H25 C2 E2 B4 D4 F4:H4 F28 G28 H28 F29:H29 C32:E32" name="Range1"/>
  </protectedRanges>
  <mergeCells count="33">
    <mergeCell ref="B24:E24"/>
    <mergeCell ref="B23:E23"/>
    <mergeCell ref="C32:E32"/>
    <mergeCell ref="C33:E33"/>
    <mergeCell ref="B26:E26"/>
    <mergeCell ref="B25:E25"/>
    <mergeCell ref="F26:H26"/>
    <mergeCell ref="B27:E27"/>
    <mergeCell ref="F27:H27"/>
    <mergeCell ref="B29:E29"/>
    <mergeCell ref="B28:E28"/>
    <mergeCell ref="F29:H29"/>
    <mergeCell ref="B22:E2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12:E12"/>
    <mergeCell ref="A1:H1"/>
    <mergeCell ref="A3:H3"/>
    <mergeCell ref="F4:H4"/>
    <mergeCell ref="A5:H5"/>
    <mergeCell ref="B6:E6"/>
    <mergeCell ref="B7:E7"/>
    <mergeCell ref="B8:E8"/>
    <mergeCell ref="B9:E9"/>
    <mergeCell ref="B10:E10"/>
    <mergeCell ref="B11:E11"/>
  </mergeCells>
  <dataValidations count="1">
    <dataValidation type="decimal" allowBlank="1" showInputMessage="1" showErrorMessage="1" sqref="F29:H29" xr:uid="{00000000-0002-0000-0000-000000000000}">
      <formula1>0</formula1>
      <formula2>4</formula2>
    </dataValidation>
  </dataValidations>
  <pageMargins left="0.7" right="0.7" top="0.7" bottom="0.5" header="0.3" footer="0.15"/>
  <pageSetup orientation="portrait" r:id="rId1"/>
  <headerFooter>
    <oddFooter>&amp;Lแบบฟอร์มแก้ไขวันที่ 6 มิ.ย. 67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info!$A$2:$A$4</xm:f>
          </x14:formula1>
          <xm:sqref>C2 F28 F7:F25</xm:sqref>
        </x14:dataValidation>
        <x14:dataValidation type="list" allowBlank="1" showInputMessage="1" showErrorMessage="1" xr:uid="{00000000-0002-0000-0000-000002000000}">
          <x14:formula1>
            <xm:f>info!$C$2:$C$11</xm:f>
          </x14:formula1>
          <xm:sqref>H28</xm:sqref>
        </x14:dataValidation>
        <x14:dataValidation type="list" allowBlank="1" showInputMessage="1" showErrorMessage="1" xr:uid="{00000000-0002-0000-0000-000003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000-000004000000}">
          <x14:formula1>
            <xm:f>info!$B$2:$B$11</xm:f>
          </x14:formula1>
          <xm:sqref>G7:G25 G28</xm:sqref>
        </x14:dataValidation>
        <x14:dataValidation type="list" allowBlank="1" showInputMessage="1" showErrorMessage="1" xr:uid="{00000000-0002-0000-0000-000005000000}">
          <x14:formula1>
            <xm:f>info!$C$2:$C$12</xm:f>
          </x14:formula1>
          <xm:sqref>H7:H25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I21"/>
  <sheetViews>
    <sheetView workbookViewId="0">
      <selection activeCell="H8" sqref="H8"/>
    </sheetView>
  </sheetViews>
  <sheetFormatPr defaultColWidth="9.109375" defaultRowHeight="20.399999999999999"/>
  <cols>
    <col min="1" max="1" width="9.109375" style="2"/>
    <col min="2" max="2" width="13.33203125" style="2" customWidth="1"/>
    <col min="3" max="4" width="9.109375" style="2"/>
    <col min="5" max="5" width="36.88671875" style="2" customWidth="1"/>
    <col min="6" max="6" width="11.44140625" style="2" customWidth="1"/>
    <col min="7" max="7" width="12.44140625" style="2" customWidth="1"/>
    <col min="8" max="8" width="19.33203125" style="2" bestFit="1" customWidth="1"/>
    <col min="9" max="9" width="27.5546875" style="2" customWidth="1"/>
    <col min="10" max="16384" width="9.109375" style="2"/>
  </cols>
  <sheetData>
    <row r="1" spans="1:9">
      <c r="A1" s="2" t="s">
        <v>2</v>
      </c>
      <c r="B1" s="2" t="s">
        <v>14</v>
      </c>
      <c r="C1" s="2" t="s">
        <v>4</v>
      </c>
      <c r="D1" s="2" t="s">
        <v>28</v>
      </c>
      <c r="E1" s="4" t="s">
        <v>50</v>
      </c>
      <c r="F1" s="2" t="s">
        <v>82</v>
      </c>
      <c r="G1" s="2" t="s">
        <v>85</v>
      </c>
      <c r="H1" s="2" t="s">
        <v>86</v>
      </c>
      <c r="I1" s="2" t="s">
        <v>125</v>
      </c>
    </row>
    <row r="2" spans="1:9">
      <c r="A2" s="2" t="s">
        <v>12</v>
      </c>
      <c r="B2" s="2">
        <f ca="1">F2</f>
        <v>2567</v>
      </c>
      <c r="C2" s="2" t="s">
        <v>15</v>
      </c>
      <c r="D2" s="2" t="s">
        <v>29</v>
      </c>
      <c r="E2" s="2" t="s">
        <v>77</v>
      </c>
      <c r="F2" s="2">
        <f ca="1">YEAR(TODAY())+543</f>
        <v>2567</v>
      </c>
      <c r="G2" s="2">
        <v>1</v>
      </c>
      <c r="H2" s="2" t="s">
        <v>94</v>
      </c>
      <c r="I2" s="2" t="s">
        <v>71</v>
      </c>
    </row>
    <row r="3" spans="1:9">
      <c r="A3" s="2" t="s">
        <v>13</v>
      </c>
      <c r="B3" s="2">
        <f ca="1">B2-1</f>
        <v>2566</v>
      </c>
      <c r="C3" s="2" t="s">
        <v>22</v>
      </c>
      <c r="D3" s="2" t="s">
        <v>30</v>
      </c>
      <c r="E3" s="2" t="s">
        <v>100</v>
      </c>
      <c r="F3" s="2">
        <f ca="1">YEAR(TODAY())-1+543</f>
        <v>2566</v>
      </c>
      <c r="G3" s="2">
        <v>2</v>
      </c>
      <c r="H3" s="2" t="s">
        <v>87</v>
      </c>
      <c r="I3" s="2" t="s">
        <v>70</v>
      </c>
    </row>
    <row r="4" spans="1:9">
      <c r="A4" s="2" t="s">
        <v>150</v>
      </c>
      <c r="B4" s="2">
        <f t="shared" ref="B4:B11" ca="1" si="0">B3-1</f>
        <v>2565</v>
      </c>
      <c r="C4" s="2" t="s">
        <v>16</v>
      </c>
      <c r="E4" s="2" t="s">
        <v>76</v>
      </c>
      <c r="F4" s="2">
        <f ca="1">YEAR(TODAY())-2+543</f>
        <v>2565</v>
      </c>
      <c r="G4" s="2">
        <v>3</v>
      </c>
      <c r="H4" s="2" t="s">
        <v>88</v>
      </c>
      <c r="I4" s="2" t="s">
        <v>146</v>
      </c>
    </row>
    <row r="5" spans="1:9">
      <c r="B5" s="2">
        <f t="shared" ca="1" si="0"/>
        <v>2564</v>
      </c>
      <c r="C5" s="2" t="s">
        <v>21</v>
      </c>
      <c r="E5" s="2" t="s">
        <v>154</v>
      </c>
      <c r="H5" s="2" t="s">
        <v>89</v>
      </c>
      <c r="I5" s="2" t="s">
        <v>74</v>
      </c>
    </row>
    <row r="6" spans="1:9">
      <c r="B6" s="2">
        <f t="shared" ca="1" si="0"/>
        <v>2563</v>
      </c>
      <c r="C6" s="2" t="s">
        <v>17</v>
      </c>
      <c r="E6" s="2" t="s">
        <v>75</v>
      </c>
      <c r="H6" s="2" t="s">
        <v>157</v>
      </c>
      <c r="I6" s="2" t="s">
        <v>69</v>
      </c>
    </row>
    <row r="7" spans="1:9">
      <c r="B7" s="2">
        <f t="shared" ca="1" si="0"/>
        <v>2562</v>
      </c>
      <c r="C7" s="2" t="s">
        <v>20</v>
      </c>
      <c r="E7" s="2" t="s">
        <v>146</v>
      </c>
      <c r="H7" s="2" t="s">
        <v>158</v>
      </c>
      <c r="I7" s="2" t="s">
        <v>162</v>
      </c>
    </row>
    <row r="8" spans="1:9">
      <c r="B8" s="2">
        <f t="shared" ca="1" si="0"/>
        <v>2561</v>
      </c>
      <c r="C8" s="2" t="s">
        <v>18</v>
      </c>
      <c r="E8" s="2" t="s">
        <v>78</v>
      </c>
    </row>
    <row r="9" spans="1:9">
      <c r="B9" s="2">
        <f t="shared" ca="1" si="0"/>
        <v>2560</v>
      </c>
      <c r="C9" s="2" t="s">
        <v>19</v>
      </c>
      <c r="E9" s="2" t="s">
        <v>160</v>
      </c>
    </row>
    <row r="10" spans="1:9">
      <c r="B10" s="2">
        <f t="shared" ca="1" si="0"/>
        <v>2559</v>
      </c>
      <c r="C10" s="2" t="s">
        <v>31</v>
      </c>
      <c r="E10" s="2" t="s">
        <v>95</v>
      </c>
    </row>
    <row r="11" spans="1:9">
      <c r="B11" s="2">
        <f t="shared" ca="1" si="0"/>
        <v>2558</v>
      </c>
      <c r="C11" s="15" t="s">
        <v>98</v>
      </c>
      <c r="E11" s="2" t="s">
        <v>71</v>
      </c>
    </row>
    <row r="12" spans="1:9">
      <c r="C12" s="2" t="s">
        <v>148</v>
      </c>
      <c r="E12" s="2" t="s">
        <v>74</v>
      </c>
    </row>
    <row r="13" spans="1:9">
      <c r="E13" s="2" t="s">
        <v>68</v>
      </c>
    </row>
    <row r="14" spans="1:9">
      <c r="E14" s="2" t="s">
        <v>70</v>
      </c>
    </row>
    <row r="15" spans="1:9">
      <c r="E15" s="2" t="s">
        <v>69</v>
      </c>
    </row>
    <row r="16" spans="1:9">
      <c r="E16" s="2" t="s">
        <v>161</v>
      </c>
    </row>
    <row r="17" spans="5:5">
      <c r="E17" s="2" t="s">
        <v>73</v>
      </c>
    </row>
    <row r="18" spans="5:5">
      <c r="E18" s="2" t="s">
        <v>96</v>
      </c>
    </row>
    <row r="19" spans="5:5">
      <c r="E19" s="2" t="s">
        <v>67</v>
      </c>
    </row>
    <row r="20" spans="5:5">
      <c r="E20" s="2" t="s">
        <v>159</v>
      </c>
    </row>
    <row r="21" spans="5:5">
      <c r="E21" s="2" t="s">
        <v>72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3"/>
  <sheetViews>
    <sheetView view="pageLayout" zoomScaleNormal="100" workbookViewId="0">
      <selection activeCell="B27" sqref="B27:E27"/>
    </sheetView>
  </sheetViews>
  <sheetFormatPr defaultColWidth="9.109375" defaultRowHeight="17.399999999999999"/>
  <cols>
    <col min="1" max="1" width="11.109375" style="1" customWidth="1"/>
    <col min="2" max="4" width="15.6640625" style="1" customWidth="1"/>
    <col min="5" max="5" width="13.109375" style="1" customWidth="1"/>
    <col min="6" max="8" width="5.6640625" style="1" customWidth="1"/>
    <col min="9" max="16384" width="9.109375" style="1"/>
  </cols>
  <sheetData>
    <row r="1" spans="1:8" ht="55.5" customHeight="1">
      <c r="A1" s="49" t="s">
        <v>24</v>
      </c>
      <c r="B1" s="49"/>
      <c r="C1" s="49"/>
      <c r="D1" s="49"/>
      <c r="E1" s="49"/>
      <c r="F1" s="49"/>
      <c r="G1" s="49"/>
      <c r="H1" s="49"/>
    </row>
    <row r="2" spans="1:8" ht="21">
      <c r="A2" s="3"/>
      <c r="B2" s="10" t="s">
        <v>23</v>
      </c>
      <c r="C2" s="12" t="s">
        <v>150</v>
      </c>
      <c r="D2" s="10" t="s">
        <v>14</v>
      </c>
      <c r="E2" s="12">
        <v>2566</v>
      </c>
    </row>
    <row r="3" spans="1:8">
      <c r="A3" s="50" t="s">
        <v>80</v>
      </c>
      <c r="B3" s="50"/>
      <c r="C3" s="50"/>
      <c r="D3" s="50"/>
      <c r="E3" s="50"/>
      <c r="F3" s="50"/>
      <c r="G3" s="50"/>
      <c r="H3" s="50"/>
    </row>
    <row r="4" spans="1:8" ht="20.399999999999999">
      <c r="A4" s="4" t="s">
        <v>27</v>
      </c>
      <c r="B4" s="13"/>
      <c r="C4" s="4" t="s">
        <v>26</v>
      </c>
      <c r="D4" s="13"/>
      <c r="E4" s="5" t="s">
        <v>25</v>
      </c>
      <c r="F4" s="51"/>
      <c r="G4" s="51"/>
      <c r="H4" s="51"/>
    </row>
    <row r="5" spans="1:8">
      <c r="A5" s="52" t="s">
        <v>5</v>
      </c>
      <c r="B5" s="52"/>
      <c r="C5" s="52"/>
      <c r="D5" s="52"/>
      <c r="E5" s="52"/>
      <c r="F5" s="52"/>
      <c r="G5" s="52"/>
      <c r="H5" s="52"/>
    </row>
    <row r="6" spans="1:8" ht="19.5" customHeight="1">
      <c r="A6" s="8" t="s">
        <v>0</v>
      </c>
      <c r="B6" s="53" t="s">
        <v>1</v>
      </c>
      <c r="C6" s="53"/>
      <c r="D6" s="53"/>
      <c r="E6" s="53"/>
      <c r="F6" s="8" t="s">
        <v>2</v>
      </c>
      <c r="G6" s="8" t="s">
        <v>3</v>
      </c>
      <c r="H6" s="8" t="s">
        <v>4</v>
      </c>
    </row>
    <row r="7" spans="1:8" ht="19.5" customHeight="1">
      <c r="A7" s="8">
        <v>1</v>
      </c>
      <c r="B7" s="54" t="s">
        <v>144</v>
      </c>
      <c r="C7" s="54"/>
      <c r="D7" s="54"/>
      <c r="E7" s="54"/>
      <c r="F7" s="14"/>
      <c r="G7" s="14"/>
      <c r="H7" s="14"/>
    </row>
    <row r="8" spans="1:8" ht="19.5" customHeight="1">
      <c r="A8" s="8">
        <v>2</v>
      </c>
      <c r="B8" s="54" t="s">
        <v>145</v>
      </c>
      <c r="C8" s="54"/>
      <c r="D8" s="54"/>
      <c r="E8" s="54"/>
      <c r="F8" s="14"/>
      <c r="G8" s="14"/>
      <c r="H8" s="14"/>
    </row>
    <row r="9" spans="1:8" ht="19.5" customHeight="1">
      <c r="A9" s="8">
        <v>3</v>
      </c>
      <c r="B9" s="54" t="s">
        <v>6</v>
      </c>
      <c r="C9" s="54"/>
      <c r="D9" s="54"/>
      <c r="E9" s="54"/>
      <c r="F9" s="14"/>
      <c r="G9" s="14"/>
      <c r="H9" s="14"/>
    </row>
    <row r="10" spans="1:8" ht="19.5" customHeight="1">
      <c r="A10" s="8">
        <v>4</v>
      </c>
      <c r="B10" s="46" t="s">
        <v>129</v>
      </c>
      <c r="C10" s="47"/>
      <c r="D10" s="47"/>
      <c r="E10" s="48"/>
      <c r="F10" s="14"/>
      <c r="G10" s="14"/>
      <c r="H10" s="14"/>
    </row>
    <row r="11" spans="1:8" ht="19.5" customHeight="1">
      <c r="A11" s="8">
        <v>5</v>
      </c>
      <c r="B11" s="46" t="s">
        <v>134</v>
      </c>
      <c r="C11" s="47"/>
      <c r="D11" s="47"/>
      <c r="E11" s="48"/>
      <c r="F11" s="14"/>
      <c r="G11" s="14"/>
      <c r="H11" s="14"/>
    </row>
    <row r="12" spans="1:8" ht="19.5" customHeight="1">
      <c r="A12" s="8">
        <v>6</v>
      </c>
      <c r="B12" s="46" t="s">
        <v>135</v>
      </c>
      <c r="C12" s="47"/>
      <c r="D12" s="47"/>
      <c r="E12" s="48"/>
      <c r="F12" s="14"/>
      <c r="G12" s="14"/>
      <c r="H12" s="14"/>
    </row>
    <row r="13" spans="1:8" ht="19.5" customHeight="1">
      <c r="A13" s="8">
        <v>7</v>
      </c>
      <c r="B13" s="46" t="s">
        <v>136</v>
      </c>
      <c r="C13" s="47"/>
      <c r="D13" s="47"/>
      <c r="E13" s="48"/>
      <c r="F13" s="14"/>
      <c r="G13" s="14"/>
      <c r="H13" s="14"/>
    </row>
    <row r="14" spans="1:8" ht="19.5" customHeight="1">
      <c r="A14" s="8">
        <v>8</v>
      </c>
      <c r="B14" s="46" t="s">
        <v>7</v>
      </c>
      <c r="C14" s="47"/>
      <c r="D14" s="47"/>
      <c r="E14" s="48"/>
      <c r="F14" s="14"/>
      <c r="G14" s="14"/>
      <c r="H14" s="14"/>
    </row>
    <row r="15" spans="1:8" ht="19.5" customHeight="1">
      <c r="A15" s="8">
        <v>9</v>
      </c>
      <c r="B15" s="46" t="s">
        <v>137</v>
      </c>
      <c r="C15" s="47"/>
      <c r="D15" s="47"/>
      <c r="E15" s="48"/>
      <c r="F15" s="14"/>
      <c r="G15" s="14"/>
      <c r="H15" s="14"/>
    </row>
    <row r="16" spans="1:8" ht="19.5" customHeight="1">
      <c r="A16" s="8">
        <v>10</v>
      </c>
      <c r="B16" s="46" t="s">
        <v>130</v>
      </c>
      <c r="C16" s="47"/>
      <c r="D16" s="47"/>
      <c r="E16" s="48"/>
      <c r="F16" s="14"/>
      <c r="G16" s="14"/>
      <c r="H16" s="14"/>
    </row>
    <row r="17" spans="1:8" ht="19.5" customHeight="1">
      <c r="A17" s="8">
        <v>11</v>
      </c>
      <c r="B17" s="46" t="s">
        <v>138</v>
      </c>
      <c r="C17" s="47"/>
      <c r="D17" s="47"/>
      <c r="E17" s="48"/>
      <c r="F17" s="14"/>
      <c r="G17" s="14"/>
      <c r="H17" s="14"/>
    </row>
    <row r="18" spans="1:8" ht="19.5" customHeight="1">
      <c r="A18" s="8">
        <v>12</v>
      </c>
      <c r="B18" s="46" t="s">
        <v>139</v>
      </c>
      <c r="C18" s="47"/>
      <c r="D18" s="47"/>
      <c r="E18" s="48"/>
      <c r="F18" s="14"/>
      <c r="G18" s="14"/>
      <c r="H18" s="14"/>
    </row>
    <row r="19" spans="1:8" ht="19.5" customHeight="1">
      <c r="A19" s="8">
        <v>13</v>
      </c>
      <c r="B19" s="46" t="s">
        <v>131</v>
      </c>
      <c r="C19" s="47"/>
      <c r="D19" s="47"/>
      <c r="E19" s="48"/>
      <c r="F19" s="14"/>
      <c r="G19" s="14"/>
      <c r="H19" s="14"/>
    </row>
    <row r="20" spans="1:8" ht="19.5" customHeight="1">
      <c r="A20" s="8">
        <v>14</v>
      </c>
      <c r="B20" s="46" t="s">
        <v>140</v>
      </c>
      <c r="C20" s="47"/>
      <c r="D20" s="47"/>
      <c r="E20" s="48"/>
      <c r="F20" s="14"/>
      <c r="G20" s="14"/>
      <c r="H20" s="14"/>
    </row>
    <row r="21" spans="1:8" ht="19.5" customHeight="1">
      <c r="A21" s="8">
        <v>15</v>
      </c>
      <c r="B21" s="46" t="s">
        <v>141</v>
      </c>
      <c r="C21" s="47"/>
      <c r="D21" s="47"/>
      <c r="E21" s="48"/>
      <c r="F21" s="14"/>
      <c r="G21" s="14"/>
      <c r="H21" s="14"/>
    </row>
    <row r="22" spans="1:8" ht="19.5" customHeight="1">
      <c r="A22" s="8">
        <v>16</v>
      </c>
      <c r="B22" s="46" t="s">
        <v>142</v>
      </c>
      <c r="C22" s="47"/>
      <c r="D22" s="47"/>
      <c r="E22" s="48"/>
      <c r="F22" s="14"/>
      <c r="G22" s="14"/>
      <c r="H22" s="14"/>
    </row>
    <row r="23" spans="1:8" ht="19.5" customHeight="1">
      <c r="A23" s="8">
        <v>17</v>
      </c>
      <c r="B23" s="46" t="s">
        <v>8</v>
      </c>
      <c r="C23" s="47"/>
      <c r="D23" s="47"/>
      <c r="E23" s="48"/>
      <c r="F23" s="14"/>
      <c r="G23" s="14"/>
      <c r="H23" s="14"/>
    </row>
    <row r="24" spans="1:8" ht="19.5" customHeight="1">
      <c r="A24" s="8">
        <v>18</v>
      </c>
      <c r="B24" s="46" t="s">
        <v>143</v>
      </c>
      <c r="C24" s="47"/>
      <c r="D24" s="47"/>
      <c r="E24" s="48"/>
      <c r="F24" s="14"/>
      <c r="G24" s="14"/>
      <c r="H24" s="14"/>
    </row>
    <row r="25" spans="1:8" ht="19.5" customHeight="1">
      <c r="A25" s="8">
        <v>19</v>
      </c>
      <c r="B25" s="46" t="s">
        <v>132</v>
      </c>
      <c r="C25" s="47"/>
      <c r="D25" s="47"/>
      <c r="E25" s="48"/>
      <c r="F25" s="14"/>
      <c r="G25" s="14"/>
      <c r="H25" s="14"/>
    </row>
    <row r="26" spans="1:8" ht="19.5" customHeight="1">
      <c r="A26" s="9"/>
      <c r="B26" s="58" t="s">
        <v>9</v>
      </c>
      <c r="C26" s="59"/>
      <c r="D26" s="59"/>
      <c r="E26" s="60"/>
      <c r="F26" s="58">
        <f>A25-F27</f>
        <v>0</v>
      </c>
      <c r="G26" s="59"/>
      <c r="H26" s="60"/>
    </row>
    <row r="27" spans="1:8" ht="19.5" customHeight="1">
      <c r="A27" s="9"/>
      <c r="B27" s="58" t="s">
        <v>10</v>
      </c>
      <c r="C27" s="59"/>
      <c r="D27" s="59"/>
      <c r="E27" s="60"/>
      <c r="F27" s="58">
        <f>COUNTIF($H$7:$H$25,info!$C$9)+COUNTIF($H$7:$H$25,info!$C$10)+COUNTIF($H$7:$H$25,info!$C$11)+COUNTBLANK($H$7:$H$25)</f>
        <v>19</v>
      </c>
      <c r="G27" s="59"/>
      <c r="H27" s="60"/>
    </row>
    <row r="28" spans="1:8" ht="19.5" customHeight="1">
      <c r="A28" s="9"/>
      <c r="B28" s="46" t="s">
        <v>11</v>
      </c>
      <c r="C28" s="47"/>
      <c r="D28" s="47"/>
      <c r="E28" s="48"/>
      <c r="F28" s="14"/>
      <c r="G28" s="14"/>
      <c r="H28" s="14"/>
    </row>
    <row r="29" spans="1:8" ht="19.5" customHeight="1">
      <c r="A29" s="9" t="s">
        <v>79</v>
      </c>
      <c r="B29" s="46" t="s">
        <v>91</v>
      </c>
      <c r="C29" s="47"/>
      <c r="D29" s="47"/>
      <c r="E29" s="48"/>
      <c r="F29" s="64"/>
      <c r="G29" s="65"/>
      <c r="H29" s="66"/>
    </row>
    <row r="30" spans="1:8" ht="14.4" customHeight="1"/>
    <row r="31" spans="1:8">
      <c r="C31" s="1" t="s">
        <v>81</v>
      </c>
    </row>
    <row r="32" spans="1:8">
      <c r="B32" s="7" t="s">
        <v>43</v>
      </c>
      <c r="C32" s="52"/>
      <c r="D32" s="52"/>
      <c r="E32" s="52"/>
      <c r="F32" s="1" t="s">
        <v>44</v>
      </c>
    </row>
    <row r="33" spans="3:5">
      <c r="C33" s="52" t="str">
        <f>CONCATENATE("(",B4," ",D4,")")</f>
        <v>( )</v>
      </c>
      <c r="D33" s="52"/>
      <c r="E33" s="52"/>
    </row>
  </sheetData>
  <protectedRanges>
    <protectedRange sqref="F7:H25 B4 D4 F4:H4 F28 G28 H28 F29:H29 C32:E32" name="Range1"/>
  </protectedRanges>
  <mergeCells count="33">
    <mergeCell ref="B23:E23"/>
    <mergeCell ref="B24:E24"/>
    <mergeCell ref="C32:E32"/>
    <mergeCell ref="C33:E33"/>
    <mergeCell ref="B26:E26"/>
    <mergeCell ref="B25:E25"/>
    <mergeCell ref="F26:H26"/>
    <mergeCell ref="B27:E27"/>
    <mergeCell ref="F27:H27"/>
    <mergeCell ref="B29:E29"/>
    <mergeCell ref="B28:E28"/>
    <mergeCell ref="F29:H29"/>
    <mergeCell ref="B22:E2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12:E12"/>
    <mergeCell ref="A1:H1"/>
    <mergeCell ref="A3:H3"/>
    <mergeCell ref="F4:H4"/>
    <mergeCell ref="A5:H5"/>
    <mergeCell ref="B6:E6"/>
    <mergeCell ref="B7:E7"/>
    <mergeCell ref="B8:E8"/>
    <mergeCell ref="B9:E9"/>
    <mergeCell ref="B10:E10"/>
    <mergeCell ref="B11:E11"/>
  </mergeCells>
  <dataValidations count="1">
    <dataValidation type="decimal" allowBlank="1" showInputMessage="1" showErrorMessage="1" sqref="F29:H29" xr:uid="{00000000-0002-0000-0100-000000000000}">
      <formula1>0</formula1>
      <formula2>4</formula2>
    </dataValidation>
  </dataValidations>
  <pageMargins left="0.7" right="0.7" top="0.7" bottom="0.5" header="0.3" footer="0.15"/>
  <pageSetup orientation="portrait" r:id="rId1"/>
  <headerFooter>
    <oddFooter>&amp;Lแบบฟอร์มแก้ไขวันที่ 6 มิ.ย. 67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1000000}">
          <x14:formula1>
            <xm:f>info!$A$2:$A$4</xm:f>
          </x14:formula1>
          <xm:sqref>C2 F28 F7:F25</xm:sqref>
        </x14:dataValidation>
        <x14:dataValidation type="list" allowBlank="1" showInputMessage="1" showErrorMessage="1" xr:uid="{00000000-0002-0000-0100-000002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100-000003000000}">
          <x14:formula1>
            <xm:f>info!$C$2:$C$11</xm:f>
          </x14:formula1>
          <xm:sqref>H28</xm:sqref>
        </x14:dataValidation>
        <x14:dataValidation type="list" allowBlank="1" showInputMessage="1" showErrorMessage="1" xr:uid="{00000000-0002-0000-0100-000004000000}">
          <x14:formula1>
            <xm:f>info!$B$2:$B$11</xm:f>
          </x14:formula1>
          <xm:sqref>G7:G25 G28</xm:sqref>
        </x14:dataValidation>
        <x14:dataValidation type="list" allowBlank="1" showInputMessage="1" showErrorMessage="1" xr:uid="{00000000-0002-0000-0100-000005000000}">
          <x14:formula1>
            <xm:f>info!$C$2:$C$12</xm:f>
          </x14:formula1>
          <xm:sqref>H7:H25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33"/>
  <sheetViews>
    <sheetView view="pageLayout" zoomScaleNormal="100" workbookViewId="0">
      <selection activeCell="B25" sqref="B25:E25"/>
    </sheetView>
  </sheetViews>
  <sheetFormatPr defaultColWidth="9.109375" defaultRowHeight="17.399999999999999"/>
  <cols>
    <col min="1" max="1" width="11.109375" style="1" customWidth="1"/>
    <col min="2" max="4" width="15.6640625" style="1" customWidth="1"/>
    <col min="5" max="5" width="13.109375" style="1" customWidth="1"/>
    <col min="6" max="8" width="5.6640625" style="1" customWidth="1"/>
    <col min="9" max="16384" width="9.109375" style="1"/>
  </cols>
  <sheetData>
    <row r="1" spans="1:8" ht="55.5" customHeight="1">
      <c r="A1" s="49" t="s">
        <v>24</v>
      </c>
      <c r="B1" s="49"/>
      <c r="C1" s="49"/>
      <c r="D1" s="49"/>
      <c r="E1" s="49"/>
      <c r="F1" s="49"/>
      <c r="G1" s="49"/>
      <c r="H1" s="49"/>
    </row>
    <row r="2" spans="1:8" ht="21">
      <c r="A2" s="3"/>
      <c r="B2" s="10" t="s">
        <v>23</v>
      </c>
      <c r="C2" s="12" t="s">
        <v>150</v>
      </c>
      <c r="D2" s="10" t="s">
        <v>14</v>
      </c>
      <c r="E2" s="12">
        <v>2566</v>
      </c>
    </row>
    <row r="3" spans="1:8">
      <c r="A3" s="50" t="s">
        <v>80</v>
      </c>
      <c r="B3" s="50"/>
      <c r="C3" s="50"/>
      <c r="D3" s="50"/>
      <c r="E3" s="50"/>
      <c r="F3" s="50"/>
      <c r="G3" s="50"/>
      <c r="H3" s="50"/>
    </row>
    <row r="4" spans="1:8" ht="20.399999999999999">
      <c r="A4" s="4" t="s">
        <v>27</v>
      </c>
      <c r="B4" s="13"/>
      <c r="C4" s="4" t="s">
        <v>26</v>
      </c>
      <c r="D4" s="13"/>
      <c r="E4" s="5" t="s">
        <v>25</v>
      </c>
      <c r="F4" s="51"/>
      <c r="G4" s="51"/>
      <c r="H4" s="51"/>
    </row>
    <row r="5" spans="1:8">
      <c r="A5" s="52" t="s">
        <v>5</v>
      </c>
      <c r="B5" s="52"/>
      <c r="C5" s="52"/>
      <c r="D5" s="52"/>
      <c r="E5" s="52"/>
      <c r="F5" s="52"/>
      <c r="G5" s="52"/>
      <c r="H5" s="52"/>
    </row>
    <row r="6" spans="1:8" ht="19.5" customHeight="1">
      <c r="A6" s="8" t="s">
        <v>0</v>
      </c>
      <c r="B6" s="53" t="s">
        <v>1</v>
      </c>
      <c r="C6" s="53"/>
      <c r="D6" s="53"/>
      <c r="E6" s="53"/>
      <c r="F6" s="8" t="s">
        <v>2</v>
      </c>
      <c r="G6" s="8" t="s">
        <v>3</v>
      </c>
      <c r="H6" s="8" t="s">
        <v>4</v>
      </c>
    </row>
    <row r="7" spans="1:8" ht="19.5" customHeight="1">
      <c r="A7" s="8">
        <v>1</v>
      </c>
      <c r="B7" s="54" t="s">
        <v>144</v>
      </c>
      <c r="C7" s="54"/>
      <c r="D7" s="54"/>
      <c r="E7" s="54"/>
      <c r="F7" s="14"/>
      <c r="G7" s="14"/>
      <c r="H7" s="14"/>
    </row>
    <row r="8" spans="1:8" ht="19.5" customHeight="1">
      <c r="A8" s="8">
        <v>2</v>
      </c>
      <c r="B8" s="54" t="s">
        <v>145</v>
      </c>
      <c r="C8" s="54"/>
      <c r="D8" s="54"/>
      <c r="E8" s="54"/>
      <c r="F8" s="14"/>
      <c r="G8" s="14"/>
      <c r="H8" s="14"/>
    </row>
    <row r="9" spans="1:8" ht="19.5" customHeight="1">
      <c r="A9" s="8">
        <v>3</v>
      </c>
      <c r="B9" s="54" t="s">
        <v>6</v>
      </c>
      <c r="C9" s="54"/>
      <c r="D9" s="54"/>
      <c r="E9" s="54"/>
      <c r="F9" s="14"/>
      <c r="G9" s="14"/>
      <c r="H9" s="14"/>
    </row>
    <row r="10" spans="1:8" ht="19.5" customHeight="1">
      <c r="A10" s="8">
        <v>4</v>
      </c>
      <c r="B10" s="46" t="s">
        <v>129</v>
      </c>
      <c r="C10" s="47"/>
      <c r="D10" s="47"/>
      <c r="E10" s="48"/>
      <c r="F10" s="14"/>
      <c r="G10" s="14"/>
      <c r="H10" s="14"/>
    </row>
    <row r="11" spans="1:8" ht="19.5" customHeight="1">
      <c r="A11" s="8">
        <v>5</v>
      </c>
      <c r="B11" s="46" t="s">
        <v>134</v>
      </c>
      <c r="C11" s="47"/>
      <c r="D11" s="47"/>
      <c r="E11" s="48"/>
      <c r="F11" s="14"/>
      <c r="G11" s="14"/>
      <c r="H11" s="14"/>
    </row>
    <row r="12" spans="1:8" ht="19.5" customHeight="1">
      <c r="A12" s="8">
        <v>6</v>
      </c>
      <c r="B12" s="46" t="s">
        <v>135</v>
      </c>
      <c r="C12" s="47"/>
      <c r="D12" s="47"/>
      <c r="E12" s="48"/>
      <c r="F12" s="14"/>
      <c r="G12" s="14"/>
      <c r="H12" s="14"/>
    </row>
    <row r="13" spans="1:8" ht="19.5" customHeight="1">
      <c r="A13" s="8">
        <v>7</v>
      </c>
      <c r="B13" s="46" t="s">
        <v>136</v>
      </c>
      <c r="C13" s="47"/>
      <c r="D13" s="47"/>
      <c r="E13" s="48"/>
      <c r="F13" s="14"/>
      <c r="G13" s="14"/>
      <c r="H13" s="14"/>
    </row>
    <row r="14" spans="1:8" ht="19.5" customHeight="1">
      <c r="A14" s="8">
        <v>8</v>
      </c>
      <c r="B14" s="46" t="s">
        <v>7</v>
      </c>
      <c r="C14" s="47"/>
      <c r="D14" s="47"/>
      <c r="E14" s="48"/>
      <c r="F14" s="14"/>
      <c r="G14" s="14"/>
      <c r="H14" s="14"/>
    </row>
    <row r="15" spans="1:8" ht="19.5" customHeight="1">
      <c r="A15" s="8">
        <v>9</v>
      </c>
      <c r="B15" s="46" t="s">
        <v>137</v>
      </c>
      <c r="C15" s="47"/>
      <c r="D15" s="47"/>
      <c r="E15" s="48"/>
      <c r="F15" s="14"/>
      <c r="G15" s="14"/>
      <c r="H15" s="14"/>
    </row>
    <row r="16" spans="1:8" ht="19.5" customHeight="1">
      <c r="A16" s="8">
        <v>10</v>
      </c>
      <c r="B16" s="46" t="s">
        <v>130</v>
      </c>
      <c r="C16" s="47"/>
      <c r="D16" s="47"/>
      <c r="E16" s="48"/>
      <c r="F16" s="14"/>
      <c r="G16" s="14"/>
      <c r="H16" s="14"/>
    </row>
    <row r="17" spans="1:8" ht="19.5" customHeight="1">
      <c r="A17" s="8">
        <v>11</v>
      </c>
      <c r="B17" s="46" t="s">
        <v>138</v>
      </c>
      <c r="C17" s="47"/>
      <c r="D17" s="47"/>
      <c r="E17" s="48"/>
      <c r="F17" s="14"/>
      <c r="G17" s="14"/>
      <c r="H17" s="14"/>
    </row>
    <row r="18" spans="1:8" ht="19.5" customHeight="1">
      <c r="A18" s="8">
        <v>12</v>
      </c>
      <c r="B18" s="46" t="s">
        <v>139</v>
      </c>
      <c r="C18" s="47"/>
      <c r="D18" s="47"/>
      <c r="E18" s="48"/>
      <c r="F18" s="14"/>
      <c r="G18" s="14"/>
      <c r="H18" s="14"/>
    </row>
    <row r="19" spans="1:8" ht="19.5" customHeight="1">
      <c r="A19" s="8">
        <v>13</v>
      </c>
      <c r="B19" s="46" t="s">
        <v>131</v>
      </c>
      <c r="C19" s="47"/>
      <c r="D19" s="47"/>
      <c r="E19" s="48"/>
      <c r="F19" s="14"/>
      <c r="G19" s="14"/>
      <c r="H19" s="14"/>
    </row>
    <row r="20" spans="1:8" ht="19.5" customHeight="1">
      <c r="A20" s="8">
        <v>14</v>
      </c>
      <c r="B20" s="46" t="s">
        <v>140</v>
      </c>
      <c r="C20" s="47"/>
      <c r="D20" s="47"/>
      <c r="E20" s="48"/>
      <c r="F20" s="14"/>
      <c r="G20" s="14"/>
      <c r="H20" s="14"/>
    </row>
    <row r="21" spans="1:8" ht="19.5" customHeight="1">
      <c r="A21" s="8">
        <v>15</v>
      </c>
      <c r="B21" s="46" t="s">
        <v>141</v>
      </c>
      <c r="C21" s="47"/>
      <c r="D21" s="47"/>
      <c r="E21" s="48"/>
      <c r="F21" s="14"/>
      <c r="G21" s="14"/>
      <c r="H21" s="14"/>
    </row>
    <row r="22" spans="1:8" ht="19.5" customHeight="1">
      <c r="A22" s="8">
        <v>16</v>
      </c>
      <c r="B22" s="46" t="s">
        <v>142</v>
      </c>
      <c r="C22" s="47"/>
      <c r="D22" s="47"/>
      <c r="E22" s="48"/>
      <c r="F22" s="14"/>
      <c r="G22" s="14"/>
      <c r="H22" s="14"/>
    </row>
    <row r="23" spans="1:8" ht="19.5" customHeight="1">
      <c r="A23" s="8">
        <v>17</v>
      </c>
      <c r="B23" s="46" t="s">
        <v>8</v>
      </c>
      <c r="C23" s="47"/>
      <c r="D23" s="47"/>
      <c r="E23" s="48"/>
      <c r="F23" s="14"/>
      <c r="G23" s="14"/>
      <c r="H23" s="14"/>
    </row>
    <row r="24" spans="1:8" ht="19.5" customHeight="1">
      <c r="A24" s="8">
        <v>18</v>
      </c>
      <c r="B24" s="46" t="s">
        <v>143</v>
      </c>
      <c r="C24" s="47"/>
      <c r="D24" s="47"/>
      <c r="E24" s="48"/>
      <c r="F24" s="14"/>
      <c r="G24" s="14"/>
      <c r="H24" s="14"/>
    </row>
    <row r="25" spans="1:8" ht="19.5" customHeight="1">
      <c r="A25" s="8">
        <v>19</v>
      </c>
      <c r="B25" s="46" t="s">
        <v>132</v>
      </c>
      <c r="C25" s="47"/>
      <c r="D25" s="47"/>
      <c r="E25" s="48"/>
      <c r="F25" s="14"/>
      <c r="G25" s="14"/>
      <c r="H25" s="14"/>
    </row>
    <row r="26" spans="1:8" ht="19.5" customHeight="1">
      <c r="A26" s="9"/>
      <c r="B26" s="58" t="s">
        <v>9</v>
      </c>
      <c r="C26" s="59"/>
      <c r="D26" s="59"/>
      <c r="E26" s="60"/>
      <c r="F26" s="58">
        <f>A25-F27</f>
        <v>0</v>
      </c>
      <c r="G26" s="59"/>
      <c r="H26" s="60"/>
    </row>
    <row r="27" spans="1:8" ht="19.5" customHeight="1">
      <c r="A27" s="9"/>
      <c r="B27" s="58" t="s">
        <v>10</v>
      </c>
      <c r="C27" s="59"/>
      <c r="D27" s="59"/>
      <c r="E27" s="60"/>
      <c r="F27" s="58">
        <f>COUNTIF($H$7:$H$25,info!$C$9)+COUNTIF($H$7:$H$25,info!$C$10)+COUNTIF($H$7:$H$25,info!$C$11)+COUNTBLANK($H$7:$H$25)</f>
        <v>19</v>
      </c>
      <c r="G27" s="59"/>
      <c r="H27" s="60"/>
    </row>
    <row r="28" spans="1:8" ht="19.5" customHeight="1">
      <c r="A28" s="9"/>
      <c r="B28" s="46" t="s">
        <v>11</v>
      </c>
      <c r="C28" s="47"/>
      <c r="D28" s="47"/>
      <c r="E28" s="48"/>
      <c r="F28" s="14"/>
      <c r="G28" s="14"/>
      <c r="H28" s="14"/>
    </row>
    <row r="29" spans="1:8" ht="19.5" customHeight="1">
      <c r="A29" s="9" t="s">
        <v>79</v>
      </c>
      <c r="B29" s="46" t="s">
        <v>91</v>
      </c>
      <c r="C29" s="47"/>
      <c r="D29" s="47"/>
      <c r="E29" s="48"/>
      <c r="F29" s="64">
        <v>0</v>
      </c>
      <c r="G29" s="65"/>
      <c r="H29" s="66"/>
    </row>
    <row r="30" spans="1:8" ht="14.4" customHeight="1"/>
    <row r="31" spans="1:8">
      <c r="C31" s="1" t="s">
        <v>81</v>
      </c>
    </row>
    <row r="32" spans="1:8">
      <c r="B32" s="7" t="s">
        <v>43</v>
      </c>
      <c r="C32" s="52"/>
      <c r="D32" s="52"/>
      <c r="E32" s="52"/>
      <c r="F32" s="1" t="s">
        <v>44</v>
      </c>
    </row>
    <row r="33" spans="3:5">
      <c r="C33" s="52" t="str">
        <f>CONCATENATE("(",B4," ",D4,")")</f>
        <v>( )</v>
      </c>
      <c r="D33" s="52"/>
      <c r="E33" s="52"/>
    </row>
  </sheetData>
  <protectedRanges>
    <protectedRange sqref="F7:H25 F28 G28 H28 F29:H29 B4 D4 F4:H4 C32:E32" name="Range1"/>
  </protectedRanges>
  <mergeCells count="33">
    <mergeCell ref="F26:H26"/>
    <mergeCell ref="F27:H27"/>
    <mergeCell ref="B29:E29"/>
    <mergeCell ref="C32:E32"/>
    <mergeCell ref="F29:H29"/>
    <mergeCell ref="C33:E33"/>
    <mergeCell ref="B26:E26"/>
    <mergeCell ref="B27:E27"/>
    <mergeCell ref="B19:E19"/>
    <mergeCell ref="B20:E20"/>
    <mergeCell ref="B21:E21"/>
    <mergeCell ref="B22:E22"/>
    <mergeCell ref="B25:E25"/>
    <mergeCell ref="B28:E28"/>
    <mergeCell ref="B23:E23"/>
    <mergeCell ref="B24:E24"/>
    <mergeCell ref="B14:E14"/>
    <mergeCell ref="B15:E15"/>
    <mergeCell ref="B16:E16"/>
    <mergeCell ref="B17:E17"/>
    <mergeCell ref="B18:E18"/>
    <mergeCell ref="B13:E13"/>
    <mergeCell ref="A1:H1"/>
    <mergeCell ref="F4:H4"/>
    <mergeCell ref="A5:H5"/>
    <mergeCell ref="B6:E6"/>
    <mergeCell ref="B7:E7"/>
    <mergeCell ref="B8:E8"/>
    <mergeCell ref="A3:H3"/>
    <mergeCell ref="B9:E9"/>
    <mergeCell ref="B10:E10"/>
    <mergeCell ref="B11:E11"/>
    <mergeCell ref="B12:E12"/>
  </mergeCells>
  <dataValidations disablePrompts="1" count="1">
    <dataValidation type="decimal" allowBlank="1" showInputMessage="1" showErrorMessage="1" sqref="F29:H29" xr:uid="{00000000-0002-0000-0200-000000000000}">
      <formula1>0</formula1>
      <formula2>4</formula2>
    </dataValidation>
  </dataValidations>
  <pageMargins left="0.7" right="0.7" top="0.7" bottom="0.5" header="0.3" footer="0.15"/>
  <pageSetup orientation="portrait" r:id="rId1"/>
  <headerFooter>
    <oddFooter>&amp;Lแบบฟอร์มแก้ไขวันที่ 6 มิ.ย. 67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1000000}">
          <x14:formula1>
            <xm:f>info!$A$2:$A$4</xm:f>
          </x14:formula1>
          <xm:sqref>C2 F28 F7:F25</xm:sqref>
        </x14:dataValidation>
        <x14:dataValidation type="list" allowBlank="1" showInputMessage="1" showErrorMessage="1" xr:uid="{00000000-0002-0000-0200-000002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200-000003000000}">
          <x14:formula1>
            <xm:f>info!$B$2:$B$9</xm:f>
          </x14:formula1>
          <xm:sqref>G28</xm:sqref>
        </x14:dataValidation>
        <x14:dataValidation type="list" allowBlank="1" showInputMessage="1" showErrorMessage="1" xr:uid="{00000000-0002-0000-0200-000004000000}">
          <x14:formula1>
            <xm:f>info!$C$2:$C$11</xm:f>
          </x14:formula1>
          <xm:sqref>H28</xm:sqref>
        </x14:dataValidation>
        <x14:dataValidation type="list" allowBlank="1" showInputMessage="1" showErrorMessage="1" xr:uid="{00000000-0002-0000-0200-000005000000}">
          <x14:formula1>
            <xm:f>info!$B$2:$B$11</xm:f>
          </x14:formula1>
          <xm:sqref>G7:G25</xm:sqref>
        </x14:dataValidation>
        <x14:dataValidation type="list" allowBlank="1" showInputMessage="1" showErrorMessage="1" xr:uid="{00000000-0002-0000-0200-000006000000}">
          <x14:formula1>
            <xm:f>info!$C$2:$C$12</xm:f>
          </x14:formula1>
          <xm:sqref>H7:H25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42"/>
  <sheetViews>
    <sheetView showWhiteSpace="0" view="pageLayout" zoomScaleNormal="100" zoomScaleSheetLayoutView="115" workbookViewId="0">
      <selection activeCell="O29" sqref="O29"/>
    </sheetView>
  </sheetViews>
  <sheetFormatPr defaultColWidth="9.109375" defaultRowHeight="17.399999999999999"/>
  <cols>
    <col min="1" max="1" width="4.33203125" style="37" customWidth="1"/>
    <col min="2" max="2" width="11.33203125" style="37" customWidth="1"/>
    <col min="3" max="3" width="12.109375" style="37" customWidth="1"/>
    <col min="4" max="5" width="11.33203125" style="37" customWidth="1"/>
    <col min="6" max="10" width="6.5546875" style="37" customWidth="1"/>
    <col min="11" max="11" width="6.88671875" style="37" customWidth="1"/>
    <col min="12" max="12" width="5.88671875" style="37" hidden="1" customWidth="1"/>
    <col min="13" max="16384" width="9.109375" style="37"/>
  </cols>
  <sheetData>
    <row r="1" spans="1:12" ht="55.5" customHeight="1">
      <c r="A1" s="49" t="s">
        <v>32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>
      <c r="D2" s="1" t="s">
        <v>23</v>
      </c>
      <c r="E2" s="33" t="s">
        <v>13</v>
      </c>
      <c r="F2" s="52" t="s">
        <v>14</v>
      </c>
      <c r="G2" s="52"/>
      <c r="H2" s="34">
        <v>2567</v>
      </c>
      <c r="I2" s="39"/>
    </row>
    <row r="3" spans="1:12">
      <c r="A3" s="1" t="s">
        <v>55</v>
      </c>
      <c r="B3" s="1"/>
      <c r="C3" s="1"/>
      <c r="D3" s="7" t="s">
        <v>83</v>
      </c>
      <c r="E3" s="40">
        <f>COUNTIF(C4:C6,"&gt;0")</f>
        <v>1</v>
      </c>
      <c r="F3" s="1" t="s">
        <v>84</v>
      </c>
      <c r="G3" s="1"/>
      <c r="H3" s="1"/>
      <c r="I3" s="1"/>
      <c r="J3" s="1"/>
      <c r="K3" s="1"/>
    </row>
    <row r="4" spans="1:12">
      <c r="A4" s="1">
        <v>1</v>
      </c>
      <c r="B4" s="1" t="s">
        <v>25</v>
      </c>
      <c r="C4" s="45">
        <f>IT01S!H5</f>
        <v>640710759</v>
      </c>
      <c r="D4" s="1" t="s">
        <v>54</v>
      </c>
      <c r="E4" s="81" t="str">
        <f>IT01S!B5</f>
        <v>นาย วิจักขณ์ษมา ห้องทองแดง</v>
      </c>
      <c r="F4" s="81"/>
      <c r="G4" s="81"/>
      <c r="H4" s="81"/>
      <c r="I4" s="81"/>
      <c r="J4" s="81"/>
      <c r="K4" s="81"/>
    </row>
    <row r="5" spans="1:12">
      <c r="A5" s="1">
        <v>2</v>
      </c>
      <c r="B5" s="1" t="s">
        <v>25</v>
      </c>
      <c r="C5" s="45">
        <f>IT01S!H6</f>
        <v>0</v>
      </c>
      <c r="D5" s="1" t="s">
        <v>54</v>
      </c>
      <c r="E5" s="81" t="str">
        <f>IT01S!B6</f>
        <v xml:space="preserve"> </v>
      </c>
      <c r="F5" s="81"/>
      <c r="G5" s="81"/>
      <c r="H5" s="81"/>
      <c r="I5" s="81"/>
      <c r="J5" s="81"/>
      <c r="K5" s="81"/>
    </row>
    <row r="6" spans="1:12">
      <c r="A6" s="1">
        <v>3</v>
      </c>
      <c r="B6" s="1" t="s">
        <v>25</v>
      </c>
      <c r="C6" s="45">
        <f>IT01S!H7</f>
        <v>0</v>
      </c>
      <c r="D6" s="1" t="s">
        <v>54</v>
      </c>
      <c r="E6" s="81" t="str">
        <f>IT01S!B7</f>
        <v xml:space="preserve"> </v>
      </c>
      <c r="F6" s="81"/>
      <c r="G6" s="81"/>
      <c r="H6" s="81"/>
      <c r="I6" s="81"/>
      <c r="J6" s="81"/>
      <c r="K6" s="8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>
      <c r="A8" s="52" t="s">
        <v>53</v>
      </c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2">
      <c r="A9" s="1"/>
      <c r="B9" s="52"/>
      <c r="C9" s="52"/>
      <c r="D9" s="52"/>
      <c r="E9" s="52"/>
      <c r="F9" s="53" t="s">
        <v>34</v>
      </c>
      <c r="G9" s="53"/>
      <c r="H9" s="53" t="s">
        <v>36</v>
      </c>
      <c r="I9" s="53"/>
      <c r="J9" s="53" t="s">
        <v>37</v>
      </c>
      <c r="K9" s="53"/>
      <c r="L9" s="37" t="s">
        <v>90</v>
      </c>
    </row>
    <row r="10" spans="1:12">
      <c r="A10" s="36" t="s">
        <v>79</v>
      </c>
      <c r="B10" s="79" t="s">
        <v>52</v>
      </c>
      <c r="C10" s="79"/>
      <c r="D10" s="79"/>
      <c r="E10" s="80"/>
      <c r="F10" s="53" t="str">
        <f>IFERROR(IF(MATCH('IT00G-60-คนที่1'!H28,info!$C$2:'info'!$C$8,0),"ผ่าน"),"ไม่ผ่าน")</f>
        <v>ผ่าน</v>
      </c>
      <c r="G10" s="53"/>
      <c r="H10" s="53" t="str">
        <f>IFERROR(IF(MATCH('IT00G-60-คนที่2'!H28,info!$C$2:'info'!$C$8,0),"ผ่าน"),"ไม่ผ่าน")</f>
        <v>ไม่ผ่าน</v>
      </c>
      <c r="I10" s="53"/>
      <c r="J10" s="53" t="str">
        <f>IFERROR(IF(MATCH('IT00G-60-คนที่3'!H28,info!$C$2:'info'!$C$8,0),"ผ่าน"),"ไม่ผ่าน")</f>
        <v>ไม่ผ่าน</v>
      </c>
      <c r="K10" s="53"/>
    </row>
    <row r="11" spans="1:12">
      <c r="A11" s="41" t="s">
        <v>33</v>
      </c>
      <c r="B11" s="73" t="s">
        <v>93</v>
      </c>
      <c r="C11" s="73"/>
      <c r="D11" s="73"/>
      <c r="E11" s="73"/>
      <c r="F11" s="8" t="s">
        <v>38</v>
      </c>
      <c r="G11" s="8" t="s">
        <v>35</v>
      </c>
      <c r="H11" s="8" t="s">
        <v>38</v>
      </c>
      <c r="I11" s="8" t="s">
        <v>35</v>
      </c>
      <c r="J11" s="8" t="s">
        <v>38</v>
      </c>
      <c r="K11" s="8" t="s">
        <v>35</v>
      </c>
    </row>
    <row r="12" spans="1:12">
      <c r="A12" s="42">
        <v>1</v>
      </c>
      <c r="B12" s="54" t="s">
        <v>144</v>
      </c>
      <c r="C12" s="54"/>
      <c r="D12" s="54"/>
      <c r="E12" s="54"/>
      <c r="F12" s="9">
        <f>IF('IT00G-60-คนที่1'!H7="A",4,IF('IT00G-60-คนที่1'!H7="B+",3.5,IF('IT00G-60-คนที่1'!H7="B",3,IF('IT00G-60-คนที่1'!H7="C+",2.5,IF('IT00G-60-คนที่1'!H7="C",2,IF('IT00G-60-คนที่1'!H7="D+",1.5,IF('IT00G-60-คนที่1'!H7="D",1,0)))))))</f>
        <v>4</v>
      </c>
      <c r="G12" s="9">
        <f t="shared" ref="G12:G21" si="0">F12*L12</f>
        <v>16</v>
      </c>
      <c r="H12" s="9">
        <f>IF('IT00G-60-คนที่2'!H7="A",4,IF('IT00G-60-คนที่2'!H7="B+",3.5,IF('IT00G-60-คนที่2'!H7="B",3,IF('IT00G-60-คนที่2'!H7="C+",2.5,IF('IT00G-60-คนที่2'!H7="C",2,IF('IT00G-60-คนที่2'!H7="D+",1.5,IF('IT00G-60-คนที่2'!H7="D",1,0)))))))</f>
        <v>0</v>
      </c>
      <c r="I12" s="9">
        <f t="shared" ref="I12:I21" si="1">H12*L12</f>
        <v>0</v>
      </c>
      <c r="J12" s="9">
        <f>IF('IT00G-60-คนที่3'!H7="A",4,IF('IT00G-60-คนที่3'!H7="B+",3.5,IF('IT00G-60-คนที่3'!H7="B",3,IF('IT00G-60-คนที่3'!H7="C+",2.5,IF('IT00G-60-คนที่3'!H7="C",2,IF('IT00G-60-คนที่3'!H7="D+",1.5,IF('IT00G-60-คนที่3'!H7="D",1,0)))))))</f>
        <v>0</v>
      </c>
      <c r="K12" s="9">
        <f t="shared" ref="K12:K21" si="2">J12*L12</f>
        <v>0</v>
      </c>
      <c r="L12" s="37">
        <v>4</v>
      </c>
    </row>
    <row r="13" spans="1:12">
      <c r="A13" s="42">
        <v>2</v>
      </c>
      <c r="B13" s="54" t="s">
        <v>145</v>
      </c>
      <c r="C13" s="54"/>
      <c r="D13" s="54"/>
      <c r="E13" s="54"/>
      <c r="F13" s="9">
        <f>IF('IT00G-60-คนที่1'!H8="A",4,IF('IT00G-60-คนที่1'!H8="B+",3.5,IF('IT00G-60-คนที่1'!H8="B",3,IF('IT00G-60-คนที่1'!H8="C+",2.5,IF('IT00G-60-คนที่1'!H8="C",2,IF('IT00G-60-คนที่1'!H8="D+",1.5,IF('IT00G-60-คนที่1'!H8="D",1,0)))))))</f>
        <v>4</v>
      </c>
      <c r="G13" s="9">
        <f t="shared" si="0"/>
        <v>16</v>
      </c>
      <c r="H13" s="9">
        <f>IF('IT00G-60-คนที่2'!H8="A",4,IF('IT00G-60-คนที่2'!H8="B+",3.5,IF('IT00G-60-คนที่2'!H8="B",3,IF('IT00G-60-คนที่2'!H8="C+",2.5,IF('IT00G-60-คนที่2'!H8="C",2,IF('IT00G-60-คนที่2'!H8="D+",1.5,IF('IT00G-60-คนที่2'!H8="D",1,0)))))))</f>
        <v>0</v>
      </c>
      <c r="I13" s="9">
        <f t="shared" si="1"/>
        <v>0</v>
      </c>
      <c r="J13" s="9">
        <f>IF('IT00G-60-คนที่3'!H8="A",4,IF('IT00G-60-คนที่3'!H8="B+",3.5,IF('IT00G-60-คนที่3'!H8="B",3,IF('IT00G-60-คนที่3'!H8="C+",2.5,IF('IT00G-60-คนที่3'!H8="C",2,IF('IT00G-60-คนที่3'!H8="D+",1.5,IF('IT00G-60-คนที่3'!H8="D",1,0)))))))</f>
        <v>0</v>
      </c>
      <c r="K13" s="9">
        <f t="shared" si="2"/>
        <v>0</v>
      </c>
      <c r="L13" s="37">
        <v>4</v>
      </c>
    </row>
    <row r="14" spans="1:12">
      <c r="A14" s="42">
        <v>3</v>
      </c>
      <c r="B14" s="84" t="s">
        <v>6</v>
      </c>
      <c r="C14" s="84"/>
      <c r="D14" s="84"/>
      <c r="E14" s="84"/>
      <c r="F14" s="9">
        <f>IF('IT00G-60-คนที่1'!H9="A",4,IF('IT00G-60-คนที่1'!H9="B+",3.5,IF('IT00G-60-คนที่1'!H9="B",3,IF('IT00G-60-คนที่1'!H9="C+",2.5,IF('IT00G-60-คนที่1'!H9="C",2,IF('IT00G-60-คนที่1'!H9="D+",1.5,IF('IT00G-60-คนที่1'!H9="D",1,0)))))))</f>
        <v>4</v>
      </c>
      <c r="G14" s="9">
        <f t="shared" si="0"/>
        <v>12</v>
      </c>
      <c r="H14" s="9">
        <f>IF('IT00G-60-คนที่2'!H9="A",4,IF('IT00G-60-คนที่2'!H9="B+",3.5,IF('IT00G-60-คนที่2'!H9="B",3,IF('IT00G-60-คนที่2'!H9="C+",2.5,IF('IT00G-60-คนที่2'!H9="C",2,IF('IT00G-60-คนที่2'!H9="D+",1.5,IF('IT00G-60-คนที่2'!H9="D",1,0)))))))</f>
        <v>0</v>
      </c>
      <c r="I14" s="9">
        <f t="shared" si="1"/>
        <v>0</v>
      </c>
      <c r="J14" s="9">
        <f>IF('IT00G-60-คนที่3'!H9="A",4,IF('IT00G-60-คนที่3'!H9="B+",3.5,IF('IT00G-60-คนที่3'!H9="B",3,IF('IT00G-60-คนที่3'!H9="C+",2.5,IF('IT00G-60-คนที่3'!H9="C",2,IF('IT00G-60-คนที่3'!H9="D+",1.5,IF('IT00G-60-คนที่3'!H9="D",1,0)))))))</f>
        <v>0</v>
      </c>
      <c r="K14" s="9">
        <f t="shared" si="2"/>
        <v>0</v>
      </c>
      <c r="L14" s="37">
        <v>3</v>
      </c>
    </row>
    <row r="15" spans="1:12">
      <c r="A15" s="42">
        <v>4</v>
      </c>
      <c r="B15" s="46" t="s">
        <v>129</v>
      </c>
      <c r="C15" s="47"/>
      <c r="D15" s="47"/>
      <c r="E15" s="48"/>
      <c r="F15" s="9">
        <f>IF('IT00G-60-คนที่1'!H10="A",4,IF('IT00G-60-คนที่1'!H10="B+",3.5,IF('IT00G-60-คนที่1'!H10="B",3,IF('IT00G-60-คนที่1'!H10="C+",2.5,IF('IT00G-60-คนที่1'!H10="C",2,IF('IT00G-60-คนที่1'!H10="D+",1.5,IF('IT00G-60-คนที่1'!H10="D",1,0)))))))</f>
        <v>2.5</v>
      </c>
      <c r="G15" s="9">
        <f t="shared" si="0"/>
        <v>7.5</v>
      </c>
      <c r="H15" s="9">
        <f>IF('IT00G-60-คนที่2'!H10="A",4,IF('IT00G-60-คนที่2'!H10="B+",3.5,IF('IT00G-60-คนที่2'!H10="B",3,IF('IT00G-60-คนที่2'!H10="C+",2.5,IF('IT00G-60-คนที่2'!H10="C",2,IF('IT00G-60-คนที่2'!H10="D+",1.5,IF('IT00G-60-คนที่2'!H10="D",1,0)))))))</f>
        <v>0</v>
      </c>
      <c r="I15" s="9">
        <f t="shared" si="1"/>
        <v>0</v>
      </c>
      <c r="J15" s="9">
        <f>IF('IT00G-60-คนที่3'!H10="A",4,IF('IT00G-60-คนที่3'!H10="B+",3.5,IF('IT00G-60-คนที่3'!H10="B",3,IF('IT00G-60-คนที่3'!H10="C+",2.5,IF('IT00G-60-คนที่3'!H10="C",2,IF('IT00G-60-คนที่3'!H10="D+",1.5,IF('IT00G-60-คนที่3'!H10="D",1,0)))))))</f>
        <v>0</v>
      </c>
      <c r="K15" s="9">
        <f t="shared" si="2"/>
        <v>0</v>
      </c>
      <c r="L15" s="37">
        <v>3</v>
      </c>
    </row>
    <row r="16" spans="1:12">
      <c r="A16" s="42">
        <v>5</v>
      </c>
      <c r="B16" s="46" t="s">
        <v>134</v>
      </c>
      <c r="C16" s="47"/>
      <c r="D16" s="47"/>
      <c r="E16" s="48"/>
      <c r="F16" s="9">
        <f>IF('IT00G-60-คนที่1'!H11="A",4,IF('IT00G-60-คนที่1'!H11="B+",3.5,IF('IT00G-60-คนที่1'!H11="B",3,IF('IT00G-60-คนที่1'!H11="C+",2.5,IF('IT00G-60-คนที่1'!H11="C",2,IF('IT00G-60-คนที่1'!H11="D+",1.5,IF('IT00G-60-คนที่1'!H11="D",1,0)))))))</f>
        <v>3.5</v>
      </c>
      <c r="G16" s="9">
        <f t="shared" si="0"/>
        <v>14</v>
      </c>
      <c r="H16" s="9">
        <f>IF('IT00G-60-คนที่2'!H11="A",4,IF('IT00G-60-คนที่2'!H11="B+",3.5,IF('IT00G-60-คนที่2'!H11="B",3,IF('IT00G-60-คนที่2'!H11="C+",2.5,IF('IT00G-60-คนที่2'!H11="C",2,IF('IT00G-60-คนที่2'!H11="D+",1.5,IF('IT00G-60-คนที่2'!H11="D",1,0)))))))</f>
        <v>0</v>
      </c>
      <c r="I16" s="9">
        <f t="shared" si="1"/>
        <v>0</v>
      </c>
      <c r="J16" s="9">
        <f>IF('IT00G-60-คนที่3'!H11="A",4,IF('IT00G-60-คนที่3'!H11="B+",3.5,IF('IT00G-60-คนที่3'!H11="B",3,IF('IT00G-60-คนที่3'!H11="C+",2.5,IF('IT00G-60-คนที่3'!H11="C",2,IF('IT00G-60-คนที่3'!H11="D+",1.5,IF('IT00G-60-คนที่3'!H11="D",1,0)))))))</f>
        <v>0</v>
      </c>
      <c r="K16" s="9">
        <f t="shared" si="2"/>
        <v>0</v>
      </c>
      <c r="L16" s="37">
        <v>4</v>
      </c>
    </row>
    <row r="17" spans="1:12">
      <c r="A17" s="42">
        <v>6</v>
      </c>
      <c r="B17" s="46" t="s">
        <v>7</v>
      </c>
      <c r="C17" s="47"/>
      <c r="D17" s="47"/>
      <c r="E17" s="48"/>
      <c r="F17" s="9">
        <f>IF('IT00G-60-คนที่1'!H14="A",4,IF('IT00G-60-คนที่1'!H14="B+",3.5,IF('IT00G-60-คนที่1'!H14="B",3,IF('IT00G-60-คนที่1'!H14="C+",2.5,IF('IT00G-60-คนที่1'!H14="C",2,IF('IT00G-60-คนที่1'!H14="D+",1.5,IF('IT00G-60-คนที่1'!H14="D",1,0)))))))</f>
        <v>2</v>
      </c>
      <c r="G17" s="9">
        <f t="shared" si="0"/>
        <v>8</v>
      </c>
      <c r="H17" s="9">
        <f>IF('IT00G-60-คนที่2'!H14="A",4,IF('IT00G-60-คนที่2'!H14="B+",3.5,IF('IT00G-60-คนที่2'!H14="B",3,IF('IT00G-60-คนที่2'!H14="C+",2.5,IF('IT00G-60-คนที่2'!H14="C",2,IF('IT00G-60-คนที่2'!H14="D+",1.5,IF('IT00G-60-คนที่2'!H14="D",1,0)))))))</f>
        <v>0</v>
      </c>
      <c r="I17" s="9">
        <f t="shared" si="1"/>
        <v>0</v>
      </c>
      <c r="J17" s="9">
        <f>IF('IT00G-60-คนที่3'!H14="A",4,IF('IT00G-60-คนที่3'!H14="B+",3.5,IF('IT00G-60-คนที่3'!H14="B",3,IF('IT00G-60-คนที่3'!H14="C+",2.5,IF('IT00G-60-คนที่3'!H14="C",2,IF('IT00G-60-คนที่3'!H14="D+",1.5,IF('IT00G-60-คนที่3'!H14="D",1,0)))))))</f>
        <v>0</v>
      </c>
      <c r="K17" s="9">
        <f t="shared" si="2"/>
        <v>0</v>
      </c>
      <c r="L17" s="37">
        <v>4</v>
      </c>
    </row>
    <row r="18" spans="1:12">
      <c r="A18" s="42">
        <v>7</v>
      </c>
      <c r="B18" s="46" t="s">
        <v>137</v>
      </c>
      <c r="C18" s="47"/>
      <c r="D18" s="47"/>
      <c r="E18" s="48"/>
      <c r="F18" s="9">
        <f>IF('IT00G-60-คนที่1'!H15="A",4,IF('IT00G-60-คนที่1'!H15="B+",3.5,IF('IT00G-60-คนที่1'!H15="B",3,IF('IT00G-60-คนที่1'!H15="C+",2.5,IF('IT00G-60-คนที่1'!H15="C",2,IF('IT00G-60-คนที่1'!H15="D+",1.5,IF('IT00G-60-คนที่1'!H15="D",1,0)))))))</f>
        <v>2</v>
      </c>
      <c r="G18" s="9">
        <f t="shared" si="0"/>
        <v>8</v>
      </c>
      <c r="H18" s="9">
        <f>IF('IT00G-60-คนที่2'!H15="A",4,IF('IT00G-60-คนที่2'!H15="B+",3.5,IF('IT00G-60-คนที่2'!H15="B",3,IF('IT00G-60-คนที่2'!H15="C+",2.5,IF('IT00G-60-คนที่2'!H15="C",2,IF('IT00G-60-คนที่2'!H15="D+",1.5,IF('IT00G-60-คนที่2'!H15="D",1,0)))))))</f>
        <v>0</v>
      </c>
      <c r="I18" s="9">
        <f t="shared" si="1"/>
        <v>0</v>
      </c>
      <c r="J18" s="9">
        <f>IF('IT00G-60-คนที่3'!H15="A",4,IF('IT00G-60-คนที่3'!H15="B+",3.5,IF('IT00G-60-คนที่3'!H15="B",3,IF('IT00G-60-คนที่3'!H15="C+",2.5,IF('IT00G-60-คนที่3'!H15="C",2,IF('IT00G-60-คนที่3'!H15="D+",1.5,IF('IT00G-60-คนที่3'!H15="D",1,0)))))))</f>
        <v>0</v>
      </c>
      <c r="K18" s="9">
        <f t="shared" si="2"/>
        <v>0</v>
      </c>
      <c r="L18" s="37">
        <v>4</v>
      </c>
    </row>
    <row r="19" spans="1:12">
      <c r="A19" s="42">
        <v>8</v>
      </c>
      <c r="B19" s="46" t="s">
        <v>142</v>
      </c>
      <c r="C19" s="47"/>
      <c r="D19" s="47"/>
      <c r="E19" s="48"/>
      <c r="F19" s="9">
        <f>IF('IT00G-60-คนที่1'!H22="A",4,IF('IT00G-60-คนที่1'!H22="B+",3.5,IF('IT00G-60-คนที่1'!H22="B",3,IF('IT00G-60-คนที่1'!H22="C+",2.5,IF('IT00G-60-คนที่1'!H22="C",2,IF('IT00G-60-คนที่1'!H22="D+",1.5,IF('IT00G-60-คนที่1'!H22="D",1,0)))))))</f>
        <v>0</v>
      </c>
      <c r="G19" s="9">
        <f t="shared" si="0"/>
        <v>0</v>
      </c>
      <c r="H19" s="9">
        <f>IF('IT00G-60-คนที่2'!H22="A",4,IF('IT00G-60-คนที่2'!H22="B+",3.5,IF('IT00G-60-คนที่2'!H22="B",3,IF('IT00G-60-คนที่2'!H22="C+",2.5,IF('IT00G-60-คนที่2'!H22="C",2,IF('IT00G-60-คนที่2'!H22="D+",1.5,IF('IT00G-60-คนที่2'!H22="D",1,0)))))))</f>
        <v>0</v>
      </c>
      <c r="I19" s="9">
        <f t="shared" si="1"/>
        <v>0</v>
      </c>
      <c r="J19" s="9">
        <f>IF('IT00G-60-คนที่3'!H22="A",4,IF('IT00G-60-คนที่3'!H22="B+",3.5,IF('IT00G-60-คนที่3'!H22="B",3,IF('IT00G-60-คนที่3'!H22="C+",2.5,IF('IT00G-60-คนที่3'!H22="C",2,IF('IT00G-60-คนที่3'!H22="D+",1.5,IF('IT00G-60-คนที่3'!H22="D",1,0)))))))</f>
        <v>0</v>
      </c>
      <c r="K19" s="9">
        <f t="shared" si="2"/>
        <v>0</v>
      </c>
      <c r="L19" s="37">
        <v>3</v>
      </c>
    </row>
    <row r="20" spans="1:12">
      <c r="A20" s="42">
        <v>9</v>
      </c>
      <c r="B20" s="46" t="s">
        <v>8</v>
      </c>
      <c r="C20" s="47"/>
      <c r="D20" s="47"/>
      <c r="E20" s="48"/>
      <c r="F20" s="9">
        <f>IF('IT00G-60-คนที่1'!H23="A",4,IF('IT00G-60-คนที่1'!H23="B+",3.5,IF('IT00G-60-คนที่1'!H23="B",3,IF('IT00G-60-คนที่1'!H23="C+",2.5,IF('IT00G-60-คนที่1'!H23="C",2,IF('IT00G-60-คนที่1'!H23="D+",1.5,IF('IT00G-60-คนที่1'!H23="D",1,0)))))))</f>
        <v>2</v>
      </c>
      <c r="G20" s="9">
        <f t="shared" si="0"/>
        <v>6</v>
      </c>
      <c r="H20" s="9">
        <f>IF('IT00G-60-คนที่2'!H23="A",4,IF('IT00G-60-คนที่2'!H23="B+",3.5,IF('IT00G-60-คนที่2'!H23="B",3,IF('IT00G-60-คนที่2'!H23="C+",2.5,IF('IT00G-60-คนที่2'!H23="C",2,IF('IT00G-60-คนที่2'!H23="D+",1.5,IF('IT00G-60-คนที่2'!H23="D",1,0)))))))</f>
        <v>0</v>
      </c>
      <c r="I20" s="9">
        <f t="shared" si="1"/>
        <v>0</v>
      </c>
      <c r="J20" s="9">
        <f>IF('IT00G-60-คนที่3'!H23="A",4,IF('IT00G-60-คนที่3'!H23="B+",3.5,IF('IT00G-60-คนที่3'!H23="B",3,IF('IT00G-60-คนที่3'!H23="C+",2.5,IF('IT00G-60-คนที่3'!H23="C",2,IF('IT00G-60-คนที่3'!H23="D+",1.5,IF('IT00G-60-คนที่3'!H23="D",1,0)))))))</f>
        <v>0</v>
      </c>
      <c r="K20" s="9">
        <f t="shared" si="2"/>
        <v>0</v>
      </c>
      <c r="L20" s="37">
        <v>3</v>
      </c>
    </row>
    <row r="21" spans="1:12">
      <c r="A21" s="42">
        <v>10</v>
      </c>
      <c r="B21" s="46" t="s">
        <v>143</v>
      </c>
      <c r="C21" s="47"/>
      <c r="D21" s="47"/>
      <c r="E21" s="48"/>
      <c r="F21" s="9">
        <f>IF('IT00G-60-คนที่1'!H24="A",4,IF('IT00G-60-คนที่1'!H24="B+",3.5,IF('IT00G-60-คนที่1'!H24="B",3,IF('IT00G-60-คนที่1'!H24="C+",2.5,IF('IT00G-60-คนที่1'!H24="C",2,IF('IT00G-60-คนที่1'!H24="D+",1.5,IF('IT00G-60-คนที่1'!H24="D",1,0)))))))</f>
        <v>4</v>
      </c>
      <c r="G21" s="9">
        <f t="shared" si="0"/>
        <v>12</v>
      </c>
      <c r="H21" s="9">
        <f>IF('IT00G-60-คนที่2'!H24="A",4,IF('IT00G-60-คนที่2'!H24="B+",3.5,IF('IT00G-60-คนที่2'!H24="B",3,IF('IT00G-60-คนที่2'!H24="C+",2.5,IF('IT00G-60-คนที่2'!H24="C",2,IF('IT00G-60-คนที่2'!H24="D+",1.5,IF('IT00G-60-คนที่2'!H24="D",1,0)))))))</f>
        <v>0</v>
      </c>
      <c r="I21" s="9">
        <f t="shared" si="1"/>
        <v>0</v>
      </c>
      <c r="J21" s="9">
        <f>IF('IT00G-60-คนที่3'!H24="A",4,IF('IT00G-60-คนที่3'!H24="B+",3.5,IF('IT00G-60-คนที่3'!H24="B",3,IF('IT00G-60-คนที่3'!H24="C+",2.5,IF('IT00G-60-คนที่3'!H24="C",2,IF('IT00G-60-คนที่3'!H24="D+",1.5,IF('IT00G-60-คนที่3'!H24="D",1,0)))))))</f>
        <v>0</v>
      </c>
      <c r="K21" s="9">
        <f t="shared" si="2"/>
        <v>0</v>
      </c>
      <c r="L21" s="37">
        <v>3</v>
      </c>
    </row>
    <row r="22" spans="1:12">
      <c r="A22" s="9"/>
      <c r="B22" s="54" t="s">
        <v>39</v>
      </c>
      <c r="C22" s="54"/>
      <c r="D22" s="54"/>
      <c r="E22" s="54"/>
      <c r="F22" s="73">
        <f>SUM(G12:G21)</f>
        <v>99.5</v>
      </c>
      <c r="G22" s="73"/>
      <c r="H22" s="73">
        <f>SUM(I12:I21)</f>
        <v>0</v>
      </c>
      <c r="I22" s="73"/>
      <c r="J22" s="73">
        <f>SUM(K12:K21)</f>
        <v>0</v>
      </c>
      <c r="K22" s="73"/>
    </row>
    <row r="23" spans="1:12">
      <c r="A23" s="9"/>
      <c r="B23" s="54" t="s">
        <v>40</v>
      </c>
      <c r="C23" s="54"/>
      <c r="D23" s="54"/>
      <c r="E23" s="54"/>
      <c r="F23" s="73">
        <f>SUM(F22:K22)/E3</f>
        <v>99.5</v>
      </c>
      <c r="G23" s="73"/>
      <c r="H23" s="73"/>
      <c r="I23" s="73"/>
      <c r="J23" s="73"/>
      <c r="K23" s="73"/>
    </row>
    <row r="24" spans="1:12">
      <c r="A24" s="9"/>
      <c r="B24" s="69" t="s">
        <v>51</v>
      </c>
      <c r="C24" s="69"/>
      <c r="D24" s="69"/>
      <c r="E24" s="69"/>
      <c r="F24" s="82">
        <f>'IT00G-60-คนที่1'!F29</f>
        <v>2.96</v>
      </c>
      <c r="G24" s="73"/>
      <c r="H24" s="82">
        <f>'IT00G-60-คนที่2'!F29</f>
        <v>0</v>
      </c>
      <c r="I24" s="73"/>
      <c r="J24" s="83">
        <f>'IT00G-60-คนที่3'!F29</f>
        <v>0</v>
      </c>
      <c r="K24" s="83"/>
    </row>
    <row r="26" spans="1:12">
      <c r="B26" s="1" t="s">
        <v>56</v>
      </c>
      <c r="C26" s="1"/>
      <c r="D26" s="1"/>
      <c r="E26" s="1"/>
      <c r="F26" s="51" t="s">
        <v>67</v>
      </c>
      <c r="G26" s="51"/>
      <c r="H26" s="51"/>
      <c r="I26" s="51"/>
      <c r="J26" s="51"/>
      <c r="K26" s="51"/>
    </row>
    <row r="27" spans="1:12">
      <c r="F27" s="72" t="s">
        <v>97</v>
      </c>
      <c r="G27" s="77"/>
      <c r="H27" s="77"/>
      <c r="I27" s="77"/>
      <c r="J27" s="77"/>
      <c r="K27" s="72" t="s">
        <v>57</v>
      </c>
    </row>
    <row r="28" spans="1:12">
      <c r="F28" s="72"/>
      <c r="G28" s="77"/>
      <c r="H28" s="77"/>
      <c r="I28" s="77"/>
      <c r="J28" s="77"/>
      <c r="K28" s="72"/>
    </row>
    <row r="29" spans="1:12">
      <c r="F29" s="38"/>
      <c r="G29" s="38"/>
      <c r="H29" s="38"/>
      <c r="I29" s="38"/>
      <c r="J29" s="38"/>
      <c r="K29" s="38"/>
    </row>
    <row r="30" spans="1:12">
      <c r="H30" s="38"/>
      <c r="I30" s="38"/>
      <c r="J30" s="38"/>
      <c r="K30" s="38"/>
    </row>
    <row r="31" spans="1:12" ht="21.75" customHeight="1">
      <c r="B31" s="70" t="s">
        <v>155</v>
      </c>
      <c r="C31" s="70"/>
      <c r="D31" s="70"/>
      <c r="E31" s="70"/>
      <c r="F31" s="71"/>
      <c r="G31" s="41" t="s">
        <v>41</v>
      </c>
      <c r="H31" s="73" t="s">
        <v>156</v>
      </c>
      <c r="I31" s="73"/>
      <c r="J31" s="73"/>
      <c r="K31" s="73"/>
    </row>
    <row r="32" spans="1:12">
      <c r="B32" s="70"/>
      <c r="C32" s="70"/>
      <c r="D32" s="70"/>
      <c r="E32" s="70"/>
      <c r="F32" s="71"/>
      <c r="G32" s="41">
        <v>1</v>
      </c>
      <c r="H32" s="85"/>
      <c r="I32" s="85"/>
      <c r="J32" s="85"/>
      <c r="K32" s="85"/>
    </row>
    <row r="33" spans="1:11">
      <c r="B33" s="70"/>
      <c r="C33" s="70"/>
      <c r="D33" s="70"/>
      <c r="E33" s="70"/>
      <c r="F33" s="71"/>
      <c r="G33" s="41">
        <v>2</v>
      </c>
      <c r="H33" s="85"/>
      <c r="I33" s="85"/>
      <c r="J33" s="85"/>
      <c r="K33" s="85"/>
    </row>
    <row r="34" spans="1:11">
      <c r="B34" s="70"/>
      <c r="C34" s="70"/>
      <c r="D34" s="70"/>
      <c r="E34" s="70"/>
      <c r="F34" s="71"/>
      <c r="G34" s="41">
        <v>3</v>
      </c>
      <c r="H34" s="85"/>
      <c r="I34" s="85"/>
      <c r="J34" s="85"/>
      <c r="K34" s="85"/>
    </row>
    <row r="35" spans="1:11">
      <c r="B35" s="70"/>
      <c r="C35" s="70"/>
      <c r="D35" s="70"/>
      <c r="E35" s="70"/>
      <c r="F35" s="71"/>
      <c r="G35" s="41">
        <v>4</v>
      </c>
      <c r="H35" s="85"/>
      <c r="I35" s="85"/>
      <c r="J35" s="85"/>
      <c r="K35" s="85"/>
    </row>
    <row r="36" spans="1:11">
      <c r="B36" s="70"/>
      <c r="C36" s="70"/>
      <c r="D36" s="70"/>
      <c r="E36" s="70"/>
      <c r="F36" s="71"/>
      <c r="G36" s="41">
        <v>5</v>
      </c>
      <c r="H36" s="85"/>
      <c r="I36" s="85"/>
      <c r="J36" s="85"/>
      <c r="K36" s="85"/>
    </row>
    <row r="37" spans="1:11">
      <c r="B37" s="70" t="s">
        <v>163</v>
      </c>
      <c r="C37" s="70"/>
      <c r="D37" s="70"/>
      <c r="E37" s="70"/>
      <c r="G37" s="41">
        <v>6</v>
      </c>
      <c r="H37" s="85"/>
      <c r="I37" s="85"/>
      <c r="J37" s="85"/>
      <c r="K37" s="85"/>
    </row>
    <row r="38" spans="1:11">
      <c r="B38" s="1" t="s">
        <v>42</v>
      </c>
      <c r="C38" s="1"/>
      <c r="D38" s="1"/>
      <c r="E38" s="1"/>
      <c r="F38" s="1"/>
      <c r="G38" s="1" t="s">
        <v>43</v>
      </c>
      <c r="H38" s="76" t="str">
        <f>E4</f>
        <v>นาย วิจักขณ์ษมา ห้องทองแดง</v>
      </c>
      <c r="I38" s="76"/>
      <c r="J38" s="76"/>
      <c r="K38" s="45" t="s">
        <v>151</v>
      </c>
    </row>
    <row r="39" spans="1:11">
      <c r="B39" s="1"/>
      <c r="C39" s="1"/>
      <c r="D39" s="1"/>
      <c r="E39" s="1"/>
      <c r="F39" s="1"/>
      <c r="G39" s="1" t="s">
        <v>43</v>
      </c>
      <c r="H39" s="52" t="str">
        <f>E5</f>
        <v xml:space="preserve"> </v>
      </c>
      <c r="I39" s="52"/>
      <c r="J39" s="52"/>
      <c r="K39" s="45" t="s">
        <v>152</v>
      </c>
    </row>
    <row r="40" spans="1:11">
      <c r="B40" s="1"/>
      <c r="C40" s="1"/>
      <c r="D40" s="1"/>
      <c r="E40" s="1"/>
      <c r="F40" s="1"/>
      <c r="G40" s="1" t="s">
        <v>43</v>
      </c>
      <c r="H40" s="52" t="str">
        <f>E6</f>
        <v xml:space="preserve"> </v>
      </c>
      <c r="I40" s="52"/>
      <c r="J40" s="52"/>
      <c r="K40" s="45" t="s">
        <v>153</v>
      </c>
    </row>
    <row r="41" spans="1:11" ht="18" thickBot="1"/>
    <row r="42" spans="1:11" ht="18" thickBot="1">
      <c r="A42" s="67" t="s">
        <v>48</v>
      </c>
      <c r="B42" s="68"/>
      <c r="C42" s="68"/>
      <c r="D42" s="68"/>
      <c r="E42" s="68"/>
      <c r="F42" s="43" t="s">
        <v>33</v>
      </c>
      <c r="G42" s="35">
        <v>0</v>
      </c>
      <c r="H42" s="44" t="s">
        <v>49</v>
      </c>
      <c r="I42" s="74"/>
      <c r="J42" s="74"/>
      <c r="K42" s="75"/>
    </row>
  </sheetData>
  <protectedRanges>
    <protectedRange algorithmName="SHA-512" hashValue="S9iBKH4cDEUaEjyeNY8KOGF+rmzbUDxsYmtwym9JXYZOKMlgkFpnV7OBALPakZ0SxmZsk7w5ltREDnR1SIjHPA==" saltValue="tMB2FL95OxcmAQHzsdOKWQ==" spinCount="100000" sqref="G42 I42:K42" name="Range2"/>
    <protectedRange sqref="F26:K26 G27:J28" name="Range1"/>
  </protectedRanges>
  <mergeCells count="53">
    <mergeCell ref="B37:E37"/>
    <mergeCell ref="H37:K37"/>
    <mergeCell ref="H36:K36"/>
    <mergeCell ref="H31:K31"/>
    <mergeCell ref="H32:K32"/>
    <mergeCell ref="H33:K33"/>
    <mergeCell ref="H34:K34"/>
    <mergeCell ref="H35:K35"/>
    <mergeCell ref="E4:K4"/>
    <mergeCell ref="E5:K5"/>
    <mergeCell ref="E6:K6"/>
    <mergeCell ref="A8:K8"/>
    <mergeCell ref="F24:G24"/>
    <mergeCell ref="H24:I24"/>
    <mergeCell ref="J24:K24"/>
    <mergeCell ref="B9:E9"/>
    <mergeCell ref="B11:E11"/>
    <mergeCell ref="B14:E14"/>
    <mergeCell ref="B17:E17"/>
    <mergeCell ref="B18:E18"/>
    <mergeCell ref="B19:E19"/>
    <mergeCell ref="A1:K1"/>
    <mergeCell ref="F9:G9"/>
    <mergeCell ref="H9:I9"/>
    <mergeCell ref="J9:K9"/>
    <mergeCell ref="F22:G22"/>
    <mergeCell ref="H22:I22"/>
    <mergeCell ref="J22:K22"/>
    <mergeCell ref="F10:G10"/>
    <mergeCell ref="H10:I10"/>
    <mergeCell ref="J10:K10"/>
    <mergeCell ref="B12:E12"/>
    <mergeCell ref="B13:E13"/>
    <mergeCell ref="B15:E15"/>
    <mergeCell ref="B16:E16"/>
    <mergeCell ref="B10:E10"/>
    <mergeCell ref="F2:G2"/>
    <mergeCell ref="A42:E42"/>
    <mergeCell ref="B24:E24"/>
    <mergeCell ref="B23:E23"/>
    <mergeCell ref="B22:E22"/>
    <mergeCell ref="B20:E20"/>
    <mergeCell ref="B21:E21"/>
    <mergeCell ref="B31:F36"/>
    <mergeCell ref="F27:F28"/>
    <mergeCell ref="F23:K23"/>
    <mergeCell ref="I42:K42"/>
    <mergeCell ref="H38:J38"/>
    <mergeCell ref="H39:J39"/>
    <mergeCell ref="F26:K26"/>
    <mergeCell ref="G27:J28"/>
    <mergeCell ref="K27:K28"/>
    <mergeCell ref="H40:J40"/>
  </mergeCells>
  <conditionalFormatting sqref="F10:K10">
    <cfRule type="cellIs" dxfId="1" priority="1" operator="equal">
      <formula>"ผ่าน"</formula>
    </cfRule>
    <cfRule type="cellIs" dxfId="0" priority="2" operator="equal">
      <formula>"ไม่ผ่าน"</formula>
    </cfRule>
  </conditionalFormatting>
  <dataValidations count="1">
    <dataValidation allowBlank="1" showErrorMessage="1" sqref="F24:K24" xr:uid="{00000000-0002-0000-0300-000000000000}"/>
  </dataValidation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New,Regular"&amp;14สาขาวิชาเทคโนโลยีสารสนเทศ&amp;R&amp;"Arial,Regular"&amp;8&amp;K01+046&amp;A</oddHeader>
    <oddFooter>&amp;Lแบบฟอร์มแก้ไขวันที่ 6 มิ.ย. 67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info!$G$2:$G$4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info!$H$2:$H$7</xm:f>
          </x14:formula1>
          <xm:sqref>I42:K42 H32:K37</xm:sqref>
        </x14:dataValidation>
        <x14:dataValidation type="list" allowBlank="1" showInputMessage="1" showErrorMessage="1" xr:uid="{00000000-0002-0000-0300-000003000000}">
          <x14:formula1>
            <xm:f>info!$A$2:$A$4</xm:f>
          </x14:formula1>
          <xm:sqref>E2</xm:sqref>
        </x14:dataValidation>
        <x14:dataValidation type="list" allowBlank="1" showInputMessage="1" showErrorMessage="1" xr:uid="{00000000-0002-0000-0300-000004000000}">
          <x14:formula1>
            <xm:f>info!$F$2:$F$4</xm:f>
          </x14:formula1>
          <xm:sqref>H2</xm:sqref>
        </x14:dataValidation>
        <x14:dataValidation type="list" showInputMessage="1" showErrorMessage="1" xr:uid="{00000000-0002-0000-0300-000005000000}">
          <x14:formula1>
            <xm:f>info!$E$2:$E$21</xm:f>
          </x14:formula1>
          <xm:sqref>F26:K26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27"/>
  <sheetViews>
    <sheetView tabSelected="1" view="pageLayout" zoomScaleNormal="100" workbookViewId="0">
      <selection activeCell="I2" sqref="I2"/>
    </sheetView>
  </sheetViews>
  <sheetFormatPr defaultColWidth="9.109375" defaultRowHeight="17.399999999999999"/>
  <cols>
    <col min="1" max="1" width="11.33203125" style="1" customWidth="1"/>
    <col min="2" max="5" width="9.109375" style="1"/>
    <col min="6" max="6" width="8.33203125" style="1" customWidth="1"/>
    <col min="7" max="7" width="9.88671875" style="1" customWidth="1"/>
    <col min="8" max="16384" width="9.109375" style="1"/>
  </cols>
  <sheetData>
    <row r="1" spans="1:9" ht="44.25" customHeight="1">
      <c r="A1" s="86" t="s">
        <v>124</v>
      </c>
      <c r="B1" s="87"/>
      <c r="C1" s="87"/>
      <c r="D1" s="87"/>
      <c r="E1" s="87"/>
      <c r="F1" s="87"/>
      <c r="G1" s="87"/>
      <c r="H1" s="87"/>
      <c r="I1" s="87"/>
    </row>
    <row r="3" spans="1:9">
      <c r="A3" s="1" t="s">
        <v>58</v>
      </c>
      <c r="B3" s="52" t="str">
        <f>IF(G8="ต้น",CONCATENATE("BSIT",IT01S!I8,"T","1-",CP00R!G42),IF(G8="ปลาย",CONCATENATE("BSIT",IT01S!I8,"T","2-",CP00R!G42),CONCATENATE("BSIT",IT01S!I8,"T","3-",CP00R!G42)))</f>
        <v>BSIT2567T2-0</v>
      </c>
      <c r="C3" s="52"/>
    </row>
    <row r="4" spans="1:9">
      <c r="A4" s="1" t="s">
        <v>59</v>
      </c>
    </row>
    <row r="5" spans="1:9">
      <c r="A5" s="7" t="s">
        <v>60</v>
      </c>
      <c r="B5" s="81" t="str">
        <f>CONCATENATE('IT00G-60-คนที่1'!B4," ",'IT00G-60-คนที่1'!D4)</f>
        <v>นาย วิจักขณ์ษมา ห้องทองแดง</v>
      </c>
      <c r="C5" s="81"/>
      <c r="D5" s="81"/>
      <c r="E5" s="81"/>
      <c r="F5" s="81"/>
      <c r="G5" s="1" t="s">
        <v>25</v>
      </c>
      <c r="H5" s="52">
        <f>'IT00G-60-คนที่1'!F4</f>
        <v>640710759</v>
      </c>
      <c r="I5" s="52"/>
    </row>
    <row r="6" spans="1:9">
      <c r="A6" s="7" t="s">
        <v>61</v>
      </c>
      <c r="B6" s="81" t="str">
        <f>CONCATENATE('IT00G-60-คนที่2'!B4," ",'IT00G-60-คนที่2'!D4)</f>
        <v xml:space="preserve"> </v>
      </c>
      <c r="C6" s="81"/>
      <c r="D6" s="81"/>
      <c r="E6" s="81"/>
      <c r="F6" s="81"/>
      <c r="G6" s="1" t="s">
        <v>25</v>
      </c>
      <c r="H6" s="52">
        <f>'IT00G-60-คนที่2'!F4</f>
        <v>0</v>
      </c>
      <c r="I6" s="52"/>
    </row>
    <row r="7" spans="1:9">
      <c r="A7" s="7" t="s">
        <v>62</v>
      </c>
      <c r="B7" s="81" t="str">
        <f>CONCATENATE('IT00G-60-คนที่3'!B4," ",'IT00G-60-คนที่3'!D4)</f>
        <v xml:space="preserve"> </v>
      </c>
      <c r="C7" s="81"/>
      <c r="D7" s="81"/>
      <c r="E7" s="81"/>
      <c r="F7" s="81"/>
      <c r="G7" s="1" t="s">
        <v>25</v>
      </c>
      <c r="H7" s="52">
        <f>'IT00G-60-คนที่3'!F4</f>
        <v>0</v>
      </c>
      <c r="I7" s="52"/>
    </row>
    <row r="8" spans="1:9">
      <c r="A8" s="1" t="s">
        <v>63</v>
      </c>
      <c r="G8" s="16" t="str">
        <f>CP00R!E2</f>
        <v>ปลาย</v>
      </c>
      <c r="H8" s="1" t="s">
        <v>14</v>
      </c>
      <c r="I8" s="16">
        <f>CP00R!H2</f>
        <v>2567</v>
      </c>
    </row>
    <row r="9" spans="1:9" s="6" customFormat="1" ht="68.25" customHeight="1">
      <c r="A9" s="70" t="s">
        <v>92</v>
      </c>
      <c r="B9" s="88"/>
      <c r="C9" s="89" t="s">
        <v>168</v>
      </c>
      <c r="D9" s="90"/>
      <c r="E9" s="90"/>
      <c r="F9" s="90"/>
      <c r="G9" s="90"/>
      <c r="H9" s="90"/>
      <c r="I9" s="90"/>
    </row>
    <row r="10" spans="1:9" s="6" customFormat="1" ht="68.25" customHeight="1">
      <c r="A10" s="88" t="s">
        <v>66</v>
      </c>
      <c r="B10" s="88"/>
      <c r="C10" s="90" t="s">
        <v>167</v>
      </c>
      <c r="D10" s="90"/>
      <c r="E10" s="90"/>
      <c r="F10" s="90"/>
      <c r="G10" s="90"/>
      <c r="H10" s="90"/>
      <c r="I10" s="90"/>
    </row>
    <row r="11" spans="1:9">
      <c r="A11" s="1" t="s">
        <v>64</v>
      </c>
      <c r="D11" s="52" t="str">
        <f>CP00R!F26</f>
        <v>อาจารย์อภิเษก หงษ์วิทยากร</v>
      </c>
      <c r="E11" s="52"/>
      <c r="F11" s="52"/>
      <c r="G11" s="52"/>
    </row>
    <row r="12" spans="1:9">
      <c r="A12" s="1" t="s">
        <v>106</v>
      </c>
      <c r="D12" s="93"/>
      <c r="E12" s="93"/>
      <c r="F12" s="93"/>
      <c r="G12" s="93"/>
    </row>
    <row r="13" spans="1:9">
      <c r="A13" s="1" t="s">
        <v>106</v>
      </c>
      <c r="D13" s="93"/>
      <c r="E13" s="93"/>
      <c r="F13" s="93"/>
      <c r="G13" s="93"/>
    </row>
    <row r="14" spans="1:9" ht="18" thickBot="1"/>
    <row r="15" spans="1:9">
      <c r="A15" s="20" t="s">
        <v>109</v>
      </c>
      <c r="B15" s="21"/>
      <c r="C15" s="21"/>
      <c r="D15" s="22"/>
      <c r="E15" s="7" t="s">
        <v>43</v>
      </c>
      <c r="F15" s="92"/>
      <c r="G15" s="92"/>
      <c r="H15" s="92"/>
      <c r="I15" s="1" t="s">
        <v>45</v>
      </c>
    </row>
    <row r="16" spans="1:9">
      <c r="A16" s="23" t="s">
        <v>110</v>
      </c>
      <c r="D16" s="24"/>
      <c r="E16" s="7"/>
      <c r="F16" s="52" t="str">
        <f>B5</f>
        <v>นาย วิจักขณ์ษมา ห้องทองแดง</v>
      </c>
      <c r="G16" s="52"/>
      <c r="H16" s="52"/>
    </row>
    <row r="17" spans="1:9">
      <c r="A17" s="23"/>
      <c r="D17" s="24"/>
      <c r="E17" s="7" t="s">
        <v>43</v>
      </c>
      <c r="F17" s="92"/>
      <c r="G17" s="92"/>
      <c r="H17" s="92"/>
      <c r="I17" s="1" t="s">
        <v>46</v>
      </c>
    </row>
    <row r="18" spans="1:9">
      <c r="A18" s="25" t="s">
        <v>112</v>
      </c>
      <c r="B18" s="52"/>
      <c r="C18" s="52"/>
      <c r="D18" s="91"/>
      <c r="F18" s="52" t="str">
        <f>B6</f>
        <v xml:space="preserve"> </v>
      </c>
      <c r="G18" s="52"/>
      <c r="H18" s="52"/>
    </row>
    <row r="19" spans="1:9">
      <c r="A19" s="23" t="s">
        <v>111</v>
      </c>
      <c r="B19" s="52" t="str">
        <f>CP00R!F26</f>
        <v>อาจารย์อภิเษก หงษ์วิทยากร</v>
      </c>
      <c r="C19" s="52"/>
      <c r="D19" s="91"/>
      <c r="E19" s="7" t="s">
        <v>43</v>
      </c>
      <c r="F19" s="92"/>
      <c r="G19" s="92"/>
      <c r="H19" s="92"/>
      <c r="I19" s="1" t="s">
        <v>47</v>
      </c>
    </row>
    <row r="20" spans="1:9" ht="18" thickBot="1">
      <c r="A20" s="26"/>
      <c r="B20" s="27"/>
      <c r="C20" s="27"/>
      <c r="D20" s="28"/>
      <c r="F20" s="52" t="str">
        <f>B7</f>
        <v xml:space="preserve"> </v>
      </c>
      <c r="G20" s="52"/>
      <c r="H20" s="52"/>
    </row>
    <row r="21" spans="1:9">
      <c r="F21" s="1" t="s">
        <v>107</v>
      </c>
      <c r="G21" s="30"/>
    </row>
    <row r="22" spans="1:9" ht="14.4" customHeight="1"/>
    <row r="23" spans="1:9" ht="14.4" customHeight="1"/>
    <row r="24" spans="1:9">
      <c r="A24" s="1" t="s">
        <v>108</v>
      </c>
    </row>
    <row r="25" spans="1:9">
      <c r="F25" s="92"/>
      <c r="G25" s="92"/>
      <c r="H25" s="92"/>
      <c r="I25" s="92"/>
    </row>
    <row r="26" spans="1:9">
      <c r="A26" s="1" t="s">
        <v>43</v>
      </c>
      <c r="E26" s="1" t="s">
        <v>125</v>
      </c>
    </row>
    <row r="27" spans="1:9">
      <c r="A27" s="92"/>
      <c r="B27" s="92"/>
      <c r="C27" s="92"/>
      <c r="D27" s="92"/>
    </row>
  </sheetData>
  <protectedRanges>
    <protectedRange sqref="A27" name="CoopName"/>
    <protectedRange sqref="B26" name="CoopSignature"/>
    <protectedRange sqref="G21" name="Date"/>
    <protectedRange sqref="C9:I10" name="ProjectName"/>
    <protectedRange sqref="D12:G13" name="CoAdvisor"/>
    <protectedRange sqref="F15 F17 F19" name="Signature"/>
  </protectedRanges>
  <mergeCells count="25">
    <mergeCell ref="B18:D18"/>
    <mergeCell ref="B19:D19"/>
    <mergeCell ref="F25:I25"/>
    <mergeCell ref="A27:D27"/>
    <mergeCell ref="D11:G11"/>
    <mergeCell ref="D12:G12"/>
    <mergeCell ref="D13:G13"/>
    <mergeCell ref="F16:H16"/>
    <mergeCell ref="F18:H18"/>
    <mergeCell ref="F20:H20"/>
    <mergeCell ref="F15:H15"/>
    <mergeCell ref="F17:H17"/>
    <mergeCell ref="F19:H19"/>
    <mergeCell ref="A1:I1"/>
    <mergeCell ref="A9:B9"/>
    <mergeCell ref="A10:B10"/>
    <mergeCell ref="C9:I9"/>
    <mergeCell ref="C10:I10"/>
    <mergeCell ref="B5:F5"/>
    <mergeCell ref="B6:F6"/>
    <mergeCell ref="B7:F7"/>
    <mergeCell ref="H5:I5"/>
    <mergeCell ref="H6:I6"/>
    <mergeCell ref="H7:I7"/>
    <mergeCell ref="B3:C3"/>
  </mergeCell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New,Regular"&amp;14สาขาวิชาเทคโนโลยีสารสนเทศ&amp;R&amp;"Arial,Regular"&amp;8&amp;K01+044&amp;A</oddHeader>
    <oddFooter>&amp;Lแบบฟอร์มแก้ไขวันที่ 6 มิ.ย. 67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9" r:id="rId4" name="Check Box 9">
              <controlPr defaultSize="0" autoFill="0" autoLine="0" autoPict="0">
                <anchor moveWithCells="1">
                  <from>
                    <xdr:col>3</xdr:col>
                    <xdr:colOff>7620</xdr:colOff>
                    <xdr:row>23</xdr:row>
                    <xdr:rowOff>7620</xdr:rowOff>
                  </from>
                  <to>
                    <xdr:col>5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5" name="Check Box 10">
              <controlPr defaultSize="0" autoFill="0" autoLine="0" autoPict="0">
                <anchor moveWithCells="1">
                  <from>
                    <xdr:col>0</xdr:col>
                    <xdr:colOff>7620</xdr:colOff>
                    <xdr:row>24</xdr:row>
                    <xdr:rowOff>0</xdr:rowOff>
                  </from>
                  <to>
                    <xdr:col>1</xdr:col>
                    <xdr:colOff>441960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6" name="Check Box 11">
              <controlPr defaultSize="0" autoFill="0" autoLine="0" autoPict="0">
                <anchor moveWithCells="1">
                  <from>
                    <xdr:col>3</xdr:col>
                    <xdr:colOff>22860</xdr:colOff>
                    <xdr:row>23</xdr:row>
                    <xdr:rowOff>266700</xdr:rowOff>
                  </from>
                  <to>
                    <xdr:col>4</xdr:col>
                    <xdr:colOff>617220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400-000000000000}">
          <x14:formula1>
            <xm:f>info!$I$2:$I$7</xm:f>
          </x14:formula1>
          <xm:sqref>A27:D27</xm:sqref>
        </x14:dataValidation>
        <x14:dataValidation type="list" showInputMessage="1" showErrorMessage="1" xr:uid="{00000000-0002-0000-0400-000001000000}">
          <x14:formula1>
            <xm:f>info!$E$2:$E$21</xm:f>
          </x14:formula1>
          <xm:sqref>D12:G13</xm:sqref>
        </x14:dataValidation>
        <x14:dataValidation type="list" allowBlank="1" showInputMessage="1" showErrorMessage="1" xr:uid="{00000000-0002-0000-0400-000002000000}">
          <x14:formula1>
            <xm:f>info!$E$2:$E$21</xm:f>
          </x14:formula1>
          <xm:sqref>D11:G11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J24"/>
  <sheetViews>
    <sheetView view="pageLayout" zoomScaleNormal="100" workbookViewId="0">
      <selection activeCell="G8" sqref="G8"/>
    </sheetView>
  </sheetViews>
  <sheetFormatPr defaultColWidth="9.109375" defaultRowHeight="17.399999999999999"/>
  <cols>
    <col min="1" max="1" width="11.33203125" style="1" customWidth="1"/>
    <col min="2" max="5" width="9.109375" style="1"/>
    <col min="6" max="6" width="8.33203125" style="1" customWidth="1"/>
    <col min="7" max="7" width="9.88671875" style="1" customWidth="1"/>
    <col min="8" max="16384" width="9.109375" style="1"/>
  </cols>
  <sheetData>
    <row r="1" spans="1:10" ht="44.25" customHeight="1">
      <c r="A1" s="86" t="s">
        <v>105</v>
      </c>
      <c r="B1" s="87"/>
      <c r="C1" s="87"/>
      <c r="D1" s="87"/>
      <c r="E1" s="87"/>
      <c r="F1" s="87"/>
      <c r="G1" s="87"/>
      <c r="H1" s="87"/>
      <c r="I1" s="87"/>
      <c r="J1" s="19"/>
    </row>
    <row r="3" spans="1:10">
      <c r="A3" s="1" t="s">
        <v>58</v>
      </c>
      <c r="B3" s="52" t="str">
        <f>IT01S!B3</f>
        <v>BSIT2567T2-0</v>
      </c>
      <c r="C3" s="52"/>
    </row>
    <row r="4" spans="1:10">
      <c r="A4" s="1" t="s">
        <v>59</v>
      </c>
    </row>
    <row r="5" spans="1:10">
      <c r="A5" s="7" t="s">
        <v>60</v>
      </c>
      <c r="B5" s="81" t="str">
        <f>CONCATENATE('IT00G-60-คนที่1'!B4," ",'IT00G-60-คนที่1'!D4)</f>
        <v>นาย วิจักขณ์ษมา ห้องทองแดง</v>
      </c>
      <c r="C5" s="81"/>
      <c r="D5" s="81"/>
      <c r="E5" s="81"/>
      <c r="F5" s="81"/>
      <c r="G5" s="1" t="s">
        <v>25</v>
      </c>
      <c r="H5" s="52">
        <f>'IT00G-60-คนที่1'!F4</f>
        <v>640710759</v>
      </c>
      <c r="I5" s="52"/>
    </row>
    <row r="6" spans="1:10">
      <c r="A6" s="7" t="s">
        <v>61</v>
      </c>
      <c r="B6" s="81" t="str">
        <f>CONCATENATE('IT00G-60-คนที่2'!B4," ",'IT00G-60-คนที่2'!D4)</f>
        <v xml:space="preserve"> </v>
      </c>
      <c r="C6" s="81"/>
      <c r="D6" s="81"/>
      <c r="E6" s="81"/>
      <c r="F6" s="81"/>
      <c r="G6" s="1" t="s">
        <v>25</v>
      </c>
      <c r="H6" s="52">
        <f>'IT00G-60-คนที่2'!F4</f>
        <v>0</v>
      </c>
      <c r="I6" s="52"/>
    </row>
    <row r="7" spans="1:10">
      <c r="A7" s="7" t="s">
        <v>62</v>
      </c>
      <c r="B7" s="81" t="str">
        <f>CONCATENATE('IT00G-60-คนที่3'!B4," ",'IT00G-60-คนที่3'!D4)</f>
        <v xml:space="preserve"> </v>
      </c>
      <c r="C7" s="81"/>
      <c r="D7" s="81"/>
      <c r="E7" s="81"/>
      <c r="F7" s="81"/>
      <c r="G7" s="1" t="s">
        <v>25</v>
      </c>
      <c r="H7" s="52">
        <f>'IT00G-60-คนที่3'!F4</f>
        <v>0</v>
      </c>
      <c r="I7" s="52"/>
    </row>
    <row r="8" spans="1:10">
      <c r="A8" s="1" t="s">
        <v>63</v>
      </c>
      <c r="G8" s="32" t="str">
        <f>CP00R!E2</f>
        <v>ปลาย</v>
      </c>
      <c r="H8" s="1" t="s">
        <v>14</v>
      </c>
      <c r="I8" s="32">
        <f>CP00R!H2</f>
        <v>2567</v>
      </c>
    </row>
    <row r="9" spans="1:10">
      <c r="A9" s="1" t="s">
        <v>99</v>
      </c>
      <c r="F9" s="30"/>
      <c r="G9" s="29"/>
      <c r="I9" s="16"/>
    </row>
    <row r="10" spans="1:10" s="6" customFormat="1" ht="68.25" customHeight="1">
      <c r="A10" s="70" t="s">
        <v>92</v>
      </c>
      <c r="B10" s="88"/>
      <c r="C10" s="94" t="str">
        <f>IF(IT01S!C9&lt;&gt;"",IT01S!C9,"")</f>
        <v>แอปพลิเคชันติดตามเด็คด้วยการสื่อสารระยะใกล้</v>
      </c>
      <c r="D10" s="95"/>
      <c r="E10" s="95"/>
      <c r="F10" s="95"/>
      <c r="G10" s="95"/>
      <c r="H10" s="95"/>
      <c r="I10" s="95"/>
    </row>
    <row r="11" spans="1:10" s="6" customFormat="1" ht="68.25" customHeight="1">
      <c r="A11" s="88" t="s">
        <v>66</v>
      </c>
      <c r="B11" s="88"/>
      <c r="C11" s="95" t="str">
        <f>IF(IT01S!C10&lt;&gt;"",IT01S!C10,"")</f>
        <v>NFC Deck Tracker Application</v>
      </c>
      <c r="D11" s="95"/>
      <c r="E11" s="95"/>
      <c r="F11" s="95"/>
      <c r="G11" s="95"/>
      <c r="H11" s="95"/>
      <c r="I11" s="95"/>
    </row>
    <row r="12" spans="1:10" s="6" customFormat="1">
      <c r="A12" s="17" t="s">
        <v>103</v>
      </c>
      <c r="B12" s="17"/>
      <c r="C12" s="18"/>
      <c r="D12" s="93"/>
      <c r="E12" s="93"/>
      <c r="F12" s="93"/>
      <c r="G12" s="93"/>
      <c r="H12" s="18"/>
      <c r="I12" s="18"/>
    </row>
    <row r="13" spans="1:10" s="6" customFormat="1">
      <c r="A13" s="17" t="s">
        <v>102</v>
      </c>
      <c r="B13" s="17"/>
      <c r="C13" s="18"/>
      <c r="D13" s="93"/>
      <c r="E13" s="93"/>
      <c r="F13" s="93"/>
      <c r="G13" s="93"/>
      <c r="H13" s="18"/>
      <c r="I13" s="18"/>
    </row>
    <row r="14" spans="1:10" s="6" customFormat="1">
      <c r="A14" s="17" t="s">
        <v>102</v>
      </c>
      <c r="B14" s="17"/>
      <c r="C14" s="18"/>
      <c r="D14" s="93"/>
      <c r="E14" s="93"/>
      <c r="F14" s="93"/>
      <c r="G14" s="93"/>
      <c r="H14" s="18"/>
      <c r="I14" s="18"/>
    </row>
    <row r="15" spans="1:10">
      <c r="A15" s="1" t="s">
        <v>101</v>
      </c>
      <c r="D15" s="96" t="str">
        <f>CP00R!F26</f>
        <v>อาจารย์อภิเษก หงษ์วิทยากร</v>
      </c>
      <c r="E15" s="96"/>
      <c r="F15" s="96"/>
      <c r="G15" s="96"/>
    </row>
    <row r="16" spans="1:10">
      <c r="A16" s="1" t="s">
        <v>65</v>
      </c>
      <c r="D16" s="97">
        <f>IT01S!D12</f>
        <v>0</v>
      </c>
      <c r="E16" s="97"/>
      <c r="F16" s="97"/>
      <c r="G16" s="97"/>
    </row>
    <row r="17" spans="1:9">
      <c r="A17" s="1" t="s">
        <v>65</v>
      </c>
      <c r="D17" s="97">
        <f>IT01S!D13</f>
        <v>0</v>
      </c>
      <c r="E17" s="97"/>
      <c r="F17" s="97"/>
      <c r="G17" s="97"/>
      <c r="H17" s="1" t="s">
        <v>104</v>
      </c>
    </row>
    <row r="18" spans="1:9">
      <c r="A18" s="1" t="s">
        <v>149</v>
      </c>
    </row>
    <row r="19" spans="1:9">
      <c r="E19" s="7" t="s">
        <v>43</v>
      </c>
      <c r="F19" s="52"/>
      <c r="G19" s="52"/>
      <c r="H19" s="52"/>
      <c r="I19" s="1" t="s">
        <v>45</v>
      </c>
    </row>
    <row r="20" spans="1:9">
      <c r="E20" s="7"/>
      <c r="F20" s="52" t="str">
        <f>B5</f>
        <v>นาย วิจักขณ์ษมา ห้องทองแดง</v>
      </c>
      <c r="G20" s="52"/>
      <c r="H20" s="52"/>
    </row>
    <row r="21" spans="1:9">
      <c r="E21" s="7" t="s">
        <v>43</v>
      </c>
      <c r="F21" s="52"/>
      <c r="G21" s="52"/>
      <c r="H21" s="52"/>
      <c r="I21" s="1" t="s">
        <v>46</v>
      </c>
    </row>
    <row r="22" spans="1:9">
      <c r="E22" s="7"/>
      <c r="F22" s="52" t="str">
        <f>B6</f>
        <v xml:space="preserve"> </v>
      </c>
      <c r="G22" s="52"/>
      <c r="H22" s="52"/>
    </row>
    <row r="23" spans="1:9">
      <c r="E23" s="7" t="s">
        <v>43</v>
      </c>
      <c r="F23" s="52"/>
      <c r="G23" s="52"/>
      <c r="H23" s="52"/>
      <c r="I23" s="1" t="s">
        <v>47</v>
      </c>
    </row>
    <row r="24" spans="1:9">
      <c r="F24" s="52" t="str">
        <f>B7</f>
        <v xml:space="preserve"> </v>
      </c>
      <c r="G24" s="52"/>
      <c r="H24" s="52"/>
    </row>
  </sheetData>
  <protectedRanges>
    <protectedRange sqref="F9 D12:G12 D13:G13 D14:G14 F19:H19 F21:H21 F23:H23" name="R1"/>
  </protectedRanges>
  <mergeCells count="24">
    <mergeCell ref="F22:H22"/>
    <mergeCell ref="F23:H23"/>
    <mergeCell ref="F24:H24"/>
    <mergeCell ref="D13:G13"/>
    <mergeCell ref="D12:G12"/>
    <mergeCell ref="D14:G14"/>
    <mergeCell ref="D15:G15"/>
    <mergeCell ref="D16:G16"/>
    <mergeCell ref="D17:G17"/>
    <mergeCell ref="F19:H19"/>
    <mergeCell ref="F20:H20"/>
    <mergeCell ref="F21:H21"/>
    <mergeCell ref="B7:F7"/>
    <mergeCell ref="H7:I7"/>
    <mergeCell ref="A10:B10"/>
    <mergeCell ref="C10:I10"/>
    <mergeCell ref="A11:B11"/>
    <mergeCell ref="C11:I11"/>
    <mergeCell ref="A1:I1"/>
    <mergeCell ref="B3:C3"/>
    <mergeCell ref="B5:F5"/>
    <mergeCell ref="H5:I5"/>
    <mergeCell ref="B6:F6"/>
    <mergeCell ref="H6:I6"/>
  </mergeCells>
  <dataValidations count="2">
    <dataValidation type="list" allowBlank="1" showInputMessage="1" showErrorMessage="1" sqref="F9" xr:uid="{00000000-0002-0000-0500-000000000000}">
      <formula1>"1,2,3,4,5"</formula1>
    </dataValidation>
    <dataValidation showInputMessage="1" showErrorMessage="1" sqref="D16:G17" xr:uid="{00000000-0002-0000-0500-000001000000}"/>
  </dataValidation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New,Regular"&amp;14สาขาวิชาเทคโนโลยีสารสนเทศ&amp;"-,Regular"&amp;11
&amp;R&amp;"Arial,Regular"&amp;8&amp;K01+041&amp;A</oddHeader>
    <oddFooter>&amp;Lแบบฟอร์มแก้ไขวันที่ 6 มิ.ย. 67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8" r:id="rId4" name="Check Box 4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5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4</xdr:col>
                    <xdr:colOff>647700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2000000}">
          <x14:formula1>
            <xm:f>info!$A$2:$A$4</xm:f>
          </x14:formula1>
          <xm:sqref>G8</xm:sqref>
        </x14:dataValidation>
        <x14:dataValidation type="list" allowBlank="1" showInputMessage="1" showErrorMessage="1" xr:uid="{00000000-0002-0000-0500-000003000000}">
          <x14:formula1>
            <xm:f>info!$F$2:$F$4</xm:f>
          </x14:formula1>
          <xm:sqref>I8</xm:sqref>
        </x14:dataValidation>
        <x14:dataValidation type="list" showInputMessage="1" showErrorMessage="1" xr:uid="{00000000-0002-0000-0500-000004000000}">
          <x14:formula1>
            <xm:f>info!$E$2:$E$21</xm:f>
          </x14:formula1>
          <xm:sqref>D12:G14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36"/>
  <sheetViews>
    <sheetView view="pageLayout" zoomScaleNormal="100" workbookViewId="0">
      <selection activeCell="G8" sqref="G8"/>
    </sheetView>
  </sheetViews>
  <sheetFormatPr defaultColWidth="9.109375" defaultRowHeight="17.399999999999999"/>
  <cols>
    <col min="1" max="1" width="11.33203125" style="1" customWidth="1"/>
    <col min="2" max="5" width="9.109375" style="1"/>
    <col min="6" max="6" width="8.33203125" style="1" customWidth="1"/>
    <col min="7" max="7" width="9.88671875" style="1" customWidth="1"/>
    <col min="8" max="16384" width="9.109375" style="1"/>
  </cols>
  <sheetData>
    <row r="1" spans="1:10" ht="44.25" customHeight="1">
      <c r="A1" s="86" t="s">
        <v>113</v>
      </c>
      <c r="B1" s="87"/>
      <c r="C1" s="87"/>
      <c r="D1" s="87"/>
      <c r="E1" s="87"/>
      <c r="F1" s="87"/>
      <c r="G1" s="87"/>
      <c r="H1" s="87"/>
      <c r="I1" s="87"/>
      <c r="J1" s="19"/>
    </row>
    <row r="3" spans="1:10">
      <c r="A3" s="1" t="s">
        <v>58</v>
      </c>
      <c r="B3" s="52" t="str">
        <f>IT01S!B3</f>
        <v>BSIT2567T2-0</v>
      </c>
      <c r="C3" s="52"/>
      <c r="F3" s="1" t="s">
        <v>114</v>
      </c>
      <c r="G3" s="30"/>
      <c r="H3" s="1" t="s">
        <v>115</v>
      </c>
      <c r="I3" s="30"/>
    </row>
    <row r="4" spans="1:10">
      <c r="A4" s="1" t="s">
        <v>59</v>
      </c>
    </row>
    <row r="5" spans="1:10">
      <c r="A5" s="7" t="s">
        <v>60</v>
      </c>
      <c r="B5" s="81" t="str">
        <f>CONCATENATE('IT00G-60-คนที่1'!B4," ",'IT00G-60-คนที่1'!D4)</f>
        <v>นาย วิจักขณ์ษมา ห้องทองแดง</v>
      </c>
      <c r="C5" s="81"/>
      <c r="D5" s="81"/>
      <c r="E5" s="81"/>
      <c r="F5" s="81"/>
      <c r="G5" s="1" t="s">
        <v>25</v>
      </c>
      <c r="H5" s="52">
        <f>'IT00G-60-คนที่1'!F4</f>
        <v>640710759</v>
      </c>
      <c r="I5" s="52"/>
    </row>
    <row r="6" spans="1:10">
      <c r="A6" s="7" t="s">
        <v>61</v>
      </c>
      <c r="B6" s="81" t="str">
        <f>CONCATENATE('IT00G-60-คนที่2'!B4," ",'IT00G-60-คนที่2'!D4)</f>
        <v xml:space="preserve"> </v>
      </c>
      <c r="C6" s="81"/>
      <c r="D6" s="81"/>
      <c r="E6" s="81"/>
      <c r="F6" s="81"/>
      <c r="G6" s="1" t="s">
        <v>25</v>
      </c>
      <c r="H6" s="52">
        <f>'IT00G-60-คนที่2'!F4</f>
        <v>0</v>
      </c>
      <c r="I6" s="52"/>
    </row>
    <row r="7" spans="1:10">
      <c r="A7" s="7" t="s">
        <v>62</v>
      </c>
      <c r="B7" s="81" t="str">
        <f>CONCATENATE('IT00G-60-คนที่3'!B4," ",'IT00G-60-คนที่3'!D4)</f>
        <v xml:space="preserve"> </v>
      </c>
      <c r="C7" s="81"/>
      <c r="D7" s="81"/>
      <c r="E7" s="81"/>
      <c r="F7" s="81"/>
      <c r="G7" s="1" t="s">
        <v>25</v>
      </c>
      <c r="H7" s="52">
        <f>'IT00G-60-คนที่3'!F4</f>
        <v>0</v>
      </c>
      <c r="I7" s="52"/>
    </row>
    <row r="8" spans="1:10">
      <c r="A8" s="1" t="s">
        <v>63</v>
      </c>
      <c r="G8" s="32" t="s">
        <v>12</v>
      </c>
      <c r="H8" s="1" t="s">
        <v>14</v>
      </c>
      <c r="I8" s="32">
        <v>2567</v>
      </c>
    </row>
    <row r="9" spans="1:10">
      <c r="A9" s="1" t="s">
        <v>99</v>
      </c>
      <c r="F9" s="30"/>
      <c r="G9" s="29"/>
      <c r="I9" s="16"/>
    </row>
    <row r="10" spans="1:10" s="6" customFormat="1" ht="68.25" customHeight="1">
      <c r="A10" s="70" t="s">
        <v>92</v>
      </c>
      <c r="B10" s="88"/>
      <c r="C10" s="94" t="str">
        <f>IF(IT01S!C9&lt;&gt;"",IT01S!C9,"")</f>
        <v>แอปพลิเคชันติดตามเด็คด้วยการสื่อสารระยะใกล้</v>
      </c>
      <c r="D10" s="95"/>
      <c r="E10" s="95"/>
      <c r="F10" s="95"/>
      <c r="G10" s="95"/>
      <c r="H10" s="95"/>
      <c r="I10" s="95"/>
    </row>
    <row r="11" spans="1:10" s="6" customFormat="1" ht="68.25" customHeight="1">
      <c r="A11" s="88" t="s">
        <v>66</v>
      </c>
      <c r="B11" s="88"/>
      <c r="C11" s="95" t="str">
        <f>IF(IT01S!C10&lt;&gt;"",IT01S!C10,"")</f>
        <v>NFC Deck Tracker Application</v>
      </c>
      <c r="D11" s="95"/>
      <c r="E11" s="95"/>
      <c r="F11" s="95"/>
      <c r="G11" s="95"/>
      <c r="H11" s="95"/>
      <c r="I11" s="95"/>
    </row>
    <row r="12" spans="1:10" s="6" customFormat="1">
      <c r="A12" s="17" t="s">
        <v>103</v>
      </c>
      <c r="B12" s="17"/>
      <c r="C12" s="18"/>
      <c r="D12" s="97">
        <f>IT02S!D12</f>
        <v>0</v>
      </c>
      <c r="E12" s="97"/>
      <c r="F12" s="97"/>
      <c r="G12" s="97"/>
      <c r="H12" s="18"/>
      <c r="I12" s="18"/>
    </row>
    <row r="13" spans="1:10" s="6" customFormat="1">
      <c r="A13" s="17" t="s">
        <v>102</v>
      </c>
      <c r="B13" s="17"/>
      <c r="C13" s="18"/>
      <c r="D13" s="97">
        <f>IT02S!D13</f>
        <v>0</v>
      </c>
      <c r="E13" s="97"/>
      <c r="F13" s="97"/>
      <c r="G13" s="97"/>
      <c r="H13" s="18"/>
      <c r="I13" s="18"/>
    </row>
    <row r="14" spans="1:10" s="6" customFormat="1">
      <c r="A14" s="17" t="s">
        <v>102</v>
      </c>
      <c r="B14" s="17"/>
      <c r="C14" s="18"/>
      <c r="D14" s="97">
        <f>IT02S!D14</f>
        <v>0</v>
      </c>
      <c r="E14" s="97"/>
      <c r="F14" s="97"/>
      <c r="G14" s="97"/>
      <c r="H14" s="18"/>
      <c r="I14" s="18"/>
    </row>
    <row r="15" spans="1:10">
      <c r="A15" s="1" t="s">
        <v>101</v>
      </c>
      <c r="D15" s="98" t="str">
        <f>CP00R!F26</f>
        <v>อาจารย์อภิเษก หงษ์วิทยากร</v>
      </c>
      <c r="E15" s="98"/>
      <c r="F15" s="98"/>
      <c r="G15" s="98"/>
    </row>
    <row r="16" spans="1:10">
      <c r="A16" s="1" t="s">
        <v>65</v>
      </c>
      <c r="D16" s="97">
        <f>IT02S!D16</f>
        <v>0</v>
      </c>
      <c r="E16" s="97"/>
      <c r="F16" s="97"/>
      <c r="G16" s="97"/>
    </row>
    <row r="17" spans="1:9">
      <c r="A17" s="1" t="s">
        <v>65</v>
      </c>
      <c r="D17" s="97">
        <f>IT02S!D17</f>
        <v>0</v>
      </c>
      <c r="E17" s="97"/>
      <c r="F17" s="97"/>
      <c r="G17" s="97"/>
      <c r="H17" s="1" t="s">
        <v>104</v>
      </c>
    </row>
    <row r="19" spans="1:9">
      <c r="E19" s="7" t="s">
        <v>43</v>
      </c>
      <c r="F19" s="52"/>
      <c r="G19" s="52"/>
      <c r="H19" s="52"/>
      <c r="I19" s="1" t="s">
        <v>45</v>
      </c>
    </row>
    <row r="20" spans="1:9">
      <c r="E20" s="7"/>
      <c r="F20" s="52" t="str">
        <f>B5</f>
        <v>นาย วิจักขณ์ษมา ห้องทองแดง</v>
      </c>
      <c r="G20" s="52"/>
      <c r="H20" s="52"/>
    </row>
    <row r="21" spans="1:9">
      <c r="E21" s="7" t="s">
        <v>43</v>
      </c>
      <c r="F21" s="52"/>
      <c r="G21" s="52"/>
      <c r="H21" s="52"/>
      <c r="I21" s="1" t="s">
        <v>46</v>
      </c>
    </row>
    <row r="22" spans="1:9">
      <c r="E22" s="7"/>
      <c r="F22" s="52" t="str">
        <f>B6</f>
        <v xml:space="preserve"> </v>
      </c>
      <c r="G22" s="52"/>
      <c r="H22" s="52"/>
    </row>
    <row r="23" spans="1:9">
      <c r="E23" s="7" t="s">
        <v>43</v>
      </c>
      <c r="F23" s="52"/>
      <c r="G23" s="52"/>
      <c r="H23" s="52"/>
      <c r="I23" s="1" t="s">
        <v>47</v>
      </c>
    </row>
    <row r="24" spans="1:9">
      <c r="F24" s="52" t="str">
        <f>B7</f>
        <v xml:space="preserve"> </v>
      </c>
      <c r="G24" s="52"/>
      <c r="H24" s="52"/>
    </row>
    <row r="25" spans="1:9">
      <c r="F25" s="1" t="s">
        <v>107</v>
      </c>
      <c r="G25" s="30" t="s">
        <v>116</v>
      </c>
    </row>
    <row r="28" spans="1:9">
      <c r="A28" s="1" t="s">
        <v>117</v>
      </c>
    </row>
    <row r="29" spans="1:9">
      <c r="B29" s="1" t="s">
        <v>118</v>
      </c>
    </row>
    <row r="32" spans="1:9" ht="45" customHeight="1">
      <c r="B32" s="92"/>
      <c r="C32" s="92"/>
      <c r="D32" s="92"/>
      <c r="E32" s="92"/>
      <c r="F32" s="92"/>
      <c r="G32" s="92"/>
      <c r="H32" s="92"/>
    </row>
    <row r="34" spans="3:8">
      <c r="C34" s="1" t="s">
        <v>43</v>
      </c>
      <c r="H34" s="1" t="s">
        <v>119</v>
      </c>
    </row>
    <row r="35" spans="3:8">
      <c r="D35" s="98">
        <f>CP00R!F45</f>
        <v>0</v>
      </c>
      <c r="E35" s="98"/>
      <c r="F35" s="98"/>
      <c r="G35" s="98"/>
    </row>
    <row r="36" spans="3:8">
      <c r="D36" s="1" t="s">
        <v>120</v>
      </c>
      <c r="E36" s="30" t="s">
        <v>121</v>
      </c>
    </row>
  </sheetData>
  <protectedRanges>
    <protectedRange sqref="F19:H19 F21:H21 F23:H23 G25" name="Range2"/>
    <protectedRange sqref="G3 I3" name="Range1"/>
  </protectedRanges>
  <mergeCells count="26">
    <mergeCell ref="B32:H32"/>
    <mergeCell ref="D35:G35"/>
    <mergeCell ref="F19:H19"/>
    <mergeCell ref="F20:H20"/>
    <mergeCell ref="F21:H21"/>
    <mergeCell ref="F22:H22"/>
    <mergeCell ref="F23:H23"/>
    <mergeCell ref="F24:H24"/>
    <mergeCell ref="D17:G17"/>
    <mergeCell ref="B7:F7"/>
    <mergeCell ref="H7:I7"/>
    <mergeCell ref="A10:B10"/>
    <mergeCell ref="C10:I10"/>
    <mergeCell ref="A11:B11"/>
    <mergeCell ref="C11:I11"/>
    <mergeCell ref="D12:G12"/>
    <mergeCell ref="D13:G13"/>
    <mergeCell ref="D14:G14"/>
    <mergeCell ref="D15:G15"/>
    <mergeCell ref="D16:G16"/>
    <mergeCell ref="A1:I1"/>
    <mergeCell ref="B3:C3"/>
    <mergeCell ref="B5:F5"/>
    <mergeCell ref="H5:I5"/>
    <mergeCell ref="B6:F6"/>
    <mergeCell ref="H6:I6"/>
  </mergeCells>
  <dataValidations count="2">
    <dataValidation type="list" allowBlank="1" showInputMessage="1" showErrorMessage="1" sqref="F9" xr:uid="{00000000-0002-0000-0600-000000000000}">
      <formula1>"1,2,3,4,5"</formula1>
    </dataValidation>
    <dataValidation showInputMessage="1" showErrorMessage="1" sqref="D12:G14 D16:G17" xr:uid="{00000000-0002-0000-0600-000001000000}"/>
  </dataValidation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New,Regular"&amp;14สาขาวิชาเทคโนโลยีสารสนเทศ&amp;"-,Regular"&amp;11
&amp;R&amp;"Arial,Regular"&amp;8&amp;K01+043&amp;A</oddHeader>
    <oddFooter>&amp;Lแบบฟอร์มแก้ไขวันที่ 6 มิ.ย. 67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4</xdr:col>
                    <xdr:colOff>647700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 altText="สมควรมีสิทธิ์เข้าสอบได้ เนื่องจากมีผลงานแล้วเสร็จไม่ต่ำกว่าร้อยละ 40">
                <anchor moveWithCells="1">
                  <from>
                    <xdr:col>1</xdr:col>
                    <xdr:colOff>0</xdr:colOff>
                    <xdr:row>29</xdr:row>
                    <xdr:rowOff>7620</xdr:rowOff>
                  </from>
                  <to>
                    <xdr:col>8</xdr:col>
                    <xdr:colOff>68580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0</xdr:col>
                    <xdr:colOff>800100</xdr:colOff>
                    <xdr:row>29</xdr:row>
                    <xdr:rowOff>266700</xdr:rowOff>
                  </from>
                  <to>
                    <xdr:col>5</xdr:col>
                    <xdr:colOff>76200</xdr:colOff>
                    <xdr:row>30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info!$F$2:$F$4</xm:f>
          </x14:formula1>
          <xm:sqref>I8</xm:sqref>
        </x14:dataValidation>
        <x14:dataValidation type="list" allowBlank="1" showInputMessage="1" showErrorMessage="1" xr:uid="{00000000-0002-0000-0600-000003000000}">
          <x14:formula1>
            <xm:f>info!$A$2:$A$4</xm:f>
          </x14:formula1>
          <xm:sqref>G8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J36"/>
  <sheetViews>
    <sheetView view="pageLayout" zoomScaleNormal="100" workbookViewId="0">
      <selection activeCell="I9" sqref="I9"/>
    </sheetView>
  </sheetViews>
  <sheetFormatPr defaultColWidth="9.109375" defaultRowHeight="17.399999999999999"/>
  <cols>
    <col min="1" max="1" width="11.33203125" style="1" customWidth="1"/>
    <col min="2" max="5" width="9.109375" style="1"/>
    <col min="6" max="6" width="8.33203125" style="1" customWidth="1"/>
    <col min="7" max="7" width="9.88671875" style="1" customWidth="1"/>
    <col min="8" max="16384" width="9.109375" style="1"/>
  </cols>
  <sheetData>
    <row r="1" spans="1:10" ht="44.25" customHeight="1">
      <c r="A1" s="86" t="s">
        <v>122</v>
      </c>
      <c r="B1" s="87"/>
      <c r="C1" s="87"/>
      <c r="D1" s="87"/>
      <c r="E1" s="87"/>
      <c r="F1" s="87"/>
      <c r="G1" s="87"/>
      <c r="H1" s="87"/>
      <c r="I1" s="87"/>
      <c r="J1" s="19"/>
    </row>
    <row r="3" spans="1:10">
      <c r="A3" s="1" t="s">
        <v>58</v>
      </c>
      <c r="B3" s="52" t="str">
        <f>IT01S!B3</f>
        <v>BSIT2567T2-0</v>
      </c>
      <c r="C3" s="52"/>
      <c r="F3" s="1" t="s">
        <v>114</v>
      </c>
      <c r="G3" s="30"/>
      <c r="H3" s="1" t="s">
        <v>115</v>
      </c>
      <c r="I3" s="30"/>
    </row>
    <row r="4" spans="1:10">
      <c r="A4" s="1" t="s">
        <v>59</v>
      </c>
    </row>
    <row r="5" spans="1:10">
      <c r="A5" s="7" t="s">
        <v>60</v>
      </c>
      <c r="B5" s="81" t="str">
        <f>CONCATENATE('IT00G-60-คนที่1'!B4," ",'IT00G-60-คนที่1'!D4)</f>
        <v>นาย วิจักขณ์ษมา ห้องทองแดง</v>
      </c>
      <c r="C5" s="81"/>
      <c r="D5" s="81"/>
      <c r="E5" s="81"/>
      <c r="F5" s="81"/>
      <c r="G5" s="1" t="s">
        <v>25</v>
      </c>
      <c r="H5" s="52">
        <f>'IT00G-60-คนที่1'!F4</f>
        <v>640710759</v>
      </c>
      <c r="I5" s="52"/>
    </row>
    <row r="6" spans="1:10">
      <c r="A6" s="7" t="s">
        <v>61</v>
      </c>
      <c r="B6" s="81" t="str">
        <f>CONCATENATE('IT00G-60-คนที่2'!B4," ",'IT00G-60-คนที่2'!D4)</f>
        <v xml:space="preserve"> </v>
      </c>
      <c r="C6" s="81"/>
      <c r="D6" s="81"/>
      <c r="E6" s="81"/>
      <c r="F6" s="81"/>
      <c r="G6" s="1" t="s">
        <v>25</v>
      </c>
      <c r="H6" s="52">
        <f>'IT00G-60-คนที่2'!F4</f>
        <v>0</v>
      </c>
      <c r="I6" s="52"/>
    </row>
    <row r="7" spans="1:10">
      <c r="A7" s="7" t="s">
        <v>62</v>
      </c>
      <c r="B7" s="81" t="str">
        <f>CONCATENATE('IT00G-60-คนที่3'!B4," ",'IT00G-60-คนที่3'!D4)</f>
        <v xml:space="preserve"> </v>
      </c>
      <c r="C7" s="81"/>
      <c r="D7" s="81"/>
      <c r="E7" s="81"/>
      <c r="F7" s="81"/>
      <c r="G7" s="1" t="s">
        <v>25</v>
      </c>
      <c r="H7" s="52">
        <f>'IT00G-60-คนที่3'!F4</f>
        <v>0</v>
      </c>
      <c r="I7" s="52"/>
    </row>
    <row r="8" spans="1:10">
      <c r="A8" s="1" t="s">
        <v>63</v>
      </c>
      <c r="G8" s="32" t="str">
        <f>IT03S!G8</f>
        <v>ต้น</v>
      </c>
      <c r="H8" s="1" t="s">
        <v>14</v>
      </c>
      <c r="I8" s="32">
        <f>IT03S!I8</f>
        <v>2567</v>
      </c>
    </row>
    <row r="9" spans="1:10">
      <c r="A9" s="1" t="s">
        <v>99</v>
      </c>
      <c r="F9" s="30"/>
      <c r="G9" s="29"/>
      <c r="I9" s="16"/>
    </row>
    <row r="10" spans="1:10" s="6" customFormat="1" ht="68.25" customHeight="1">
      <c r="A10" s="70" t="s">
        <v>92</v>
      </c>
      <c r="B10" s="88"/>
      <c r="C10" s="94" t="str">
        <f>IF(IT01S!C9&lt;&gt;"",IT01S!C9,"")</f>
        <v>แอปพลิเคชันติดตามเด็คด้วยการสื่อสารระยะใกล้</v>
      </c>
      <c r="D10" s="95"/>
      <c r="E10" s="95"/>
      <c r="F10" s="95"/>
      <c r="G10" s="95"/>
      <c r="H10" s="95"/>
      <c r="I10" s="95"/>
    </row>
    <row r="11" spans="1:10" s="6" customFormat="1" ht="68.25" customHeight="1">
      <c r="A11" s="88" t="s">
        <v>66</v>
      </c>
      <c r="B11" s="88"/>
      <c r="C11" s="95" t="str">
        <f>IF(IT01S!C10&lt;&gt;"",IT01S!C10,"")</f>
        <v>NFC Deck Tracker Application</v>
      </c>
      <c r="D11" s="95"/>
      <c r="E11" s="95"/>
      <c r="F11" s="95"/>
      <c r="G11" s="95"/>
      <c r="H11" s="95"/>
      <c r="I11" s="95"/>
    </row>
    <row r="12" spans="1:10" s="6" customFormat="1">
      <c r="A12" s="17" t="s">
        <v>103</v>
      </c>
      <c r="B12" s="17"/>
      <c r="C12" s="18"/>
      <c r="D12" s="97">
        <f>IT02S!D12</f>
        <v>0</v>
      </c>
      <c r="E12" s="97"/>
      <c r="F12" s="97"/>
      <c r="G12" s="97"/>
      <c r="H12" s="18"/>
      <c r="I12" s="18"/>
    </row>
    <row r="13" spans="1:10" s="6" customFormat="1">
      <c r="A13" s="17" t="s">
        <v>102</v>
      </c>
      <c r="B13" s="17"/>
      <c r="C13" s="18"/>
      <c r="D13" s="97">
        <f>IT02S!D13</f>
        <v>0</v>
      </c>
      <c r="E13" s="97"/>
      <c r="F13" s="97"/>
      <c r="G13" s="97"/>
      <c r="H13" s="18"/>
      <c r="I13" s="18"/>
    </row>
    <row r="14" spans="1:10" s="6" customFormat="1">
      <c r="A14" s="17" t="s">
        <v>102</v>
      </c>
      <c r="B14" s="17"/>
      <c r="C14" s="18"/>
      <c r="D14" s="97">
        <f>IT02S!D14</f>
        <v>0</v>
      </c>
      <c r="E14" s="97"/>
      <c r="F14" s="97"/>
      <c r="G14" s="97"/>
      <c r="H14" s="18"/>
      <c r="I14" s="18"/>
    </row>
    <row r="15" spans="1:10">
      <c r="A15" s="1" t="s">
        <v>101</v>
      </c>
      <c r="D15" s="98" t="str">
        <f>CP00R!F26</f>
        <v>อาจารย์อภิเษก หงษ์วิทยากร</v>
      </c>
      <c r="E15" s="98"/>
      <c r="F15" s="98"/>
      <c r="G15" s="98"/>
    </row>
    <row r="16" spans="1:10">
      <c r="A16" s="1" t="s">
        <v>65</v>
      </c>
      <c r="D16" s="97">
        <f>IT02S!D16</f>
        <v>0</v>
      </c>
      <c r="E16" s="97"/>
      <c r="F16" s="97"/>
      <c r="G16" s="97"/>
    </row>
    <row r="17" spans="1:9">
      <c r="A17" s="1" t="s">
        <v>65</v>
      </c>
      <c r="D17" s="97">
        <f>IT02S!D17</f>
        <v>0</v>
      </c>
      <c r="E17" s="97"/>
      <c r="F17" s="97"/>
      <c r="G17" s="97"/>
      <c r="H17" s="1" t="s">
        <v>104</v>
      </c>
    </row>
    <row r="19" spans="1:9">
      <c r="E19" s="7" t="s">
        <v>43</v>
      </c>
      <c r="F19" s="52"/>
      <c r="G19" s="52"/>
      <c r="H19" s="52"/>
      <c r="I19" s="1" t="s">
        <v>45</v>
      </c>
    </row>
    <row r="20" spans="1:9">
      <c r="E20" s="7"/>
      <c r="F20" s="52" t="str">
        <f>B5</f>
        <v>นาย วิจักขณ์ษมา ห้องทองแดง</v>
      </c>
      <c r="G20" s="52"/>
      <c r="H20" s="52"/>
    </row>
    <row r="21" spans="1:9">
      <c r="E21" s="7" t="s">
        <v>43</v>
      </c>
      <c r="F21" s="52"/>
      <c r="G21" s="52"/>
      <c r="H21" s="52"/>
      <c r="I21" s="1" t="s">
        <v>46</v>
      </c>
    </row>
    <row r="22" spans="1:9">
      <c r="E22" s="7"/>
      <c r="F22" s="52" t="str">
        <f>B6</f>
        <v xml:space="preserve"> </v>
      </c>
      <c r="G22" s="52"/>
      <c r="H22" s="52"/>
    </row>
    <row r="23" spans="1:9">
      <c r="E23" s="7" t="s">
        <v>43</v>
      </c>
      <c r="F23" s="52"/>
      <c r="G23" s="52"/>
      <c r="H23" s="52"/>
      <c r="I23" s="1" t="s">
        <v>47</v>
      </c>
    </row>
    <row r="24" spans="1:9">
      <c r="F24" s="52" t="str">
        <f>B7</f>
        <v xml:space="preserve"> </v>
      </c>
      <c r="G24" s="52"/>
      <c r="H24" s="52"/>
    </row>
    <row r="25" spans="1:9">
      <c r="F25" s="1" t="s">
        <v>107</v>
      </c>
      <c r="G25" s="30" t="s">
        <v>116</v>
      </c>
    </row>
    <row r="28" spans="1:9">
      <c r="A28" s="1" t="s">
        <v>117</v>
      </c>
    </row>
    <row r="29" spans="1:9">
      <c r="B29" s="1" t="s">
        <v>123</v>
      </c>
    </row>
    <row r="32" spans="1:9" ht="45" customHeight="1">
      <c r="B32" s="92"/>
      <c r="C32" s="92"/>
      <c r="D32" s="92"/>
      <c r="E32" s="92"/>
      <c r="F32" s="92"/>
      <c r="G32" s="92"/>
      <c r="H32" s="92"/>
    </row>
    <row r="34" spans="3:8">
      <c r="C34" s="1" t="s">
        <v>43</v>
      </c>
      <c r="H34" s="1" t="s">
        <v>119</v>
      </c>
    </row>
    <row r="35" spans="3:8">
      <c r="D35" s="98">
        <f>CP00R!F45</f>
        <v>0</v>
      </c>
      <c r="E35" s="98"/>
      <c r="F35" s="98"/>
      <c r="G35" s="98"/>
    </row>
    <row r="36" spans="3:8">
      <c r="D36" s="1" t="s">
        <v>120</v>
      </c>
      <c r="E36" s="30" t="s">
        <v>121</v>
      </c>
    </row>
  </sheetData>
  <protectedRanges>
    <protectedRange sqref="F19:H19 F21:H21 F23:H23 G25" name="Range2"/>
    <protectedRange sqref="G3 I3 G8 I8 F9" name="Range1"/>
  </protectedRanges>
  <mergeCells count="26">
    <mergeCell ref="B32:H32"/>
    <mergeCell ref="D35:G35"/>
    <mergeCell ref="F19:H19"/>
    <mergeCell ref="F20:H20"/>
    <mergeCell ref="F21:H21"/>
    <mergeCell ref="F22:H22"/>
    <mergeCell ref="F23:H23"/>
    <mergeCell ref="F24:H24"/>
    <mergeCell ref="D17:G17"/>
    <mergeCell ref="B7:F7"/>
    <mergeCell ref="H7:I7"/>
    <mergeCell ref="A10:B10"/>
    <mergeCell ref="C10:I10"/>
    <mergeCell ref="A11:B11"/>
    <mergeCell ref="C11:I11"/>
    <mergeCell ref="D12:G12"/>
    <mergeCell ref="D13:G13"/>
    <mergeCell ref="D14:G14"/>
    <mergeCell ref="D15:G15"/>
    <mergeCell ref="D16:G16"/>
    <mergeCell ref="A1:I1"/>
    <mergeCell ref="B3:C3"/>
    <mergeCell ref="B5:F5"/>
    <mergeCell ref="H5:I5"/>
    <mergeCell ref="B6:F6"/>
    <mergeCell ref="H6:I6"/>
  </mergeCells>
  <dataValidations disablePrompts="1" count="2">
    <dataValidation showInputMessage="1" showErrorMessage="1" sqref="D12:G14 D16:G17" xr:uid="{00000000-0002-0000-0700-000000000000}"/>
    <dataValidation type="list" allowBlank="1" showInputMessage="1" showErrorMessage="1" sqref="F9" xr:uid="{00000000-0002-0000-0700-000001000000}">
      <formula1>"1,2,3,4,5"</formula1>
    </dataValidation>
  </dataValidation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New,Regular"&amp;14สาขาวิชาเทคโนโลยีสารสนเทศ&amp;"-,Regular"&amp;11
&amp;R&amp;"Arial,Regular"&amp;8&amp;K01+043&amp;A</oddHeader>
    <oddFooter xml:space="preserve">&amp;Lแบบฟอร์มแก้ไขวันที่ 6 มิ.ย. 67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4</xdr:col>
                    <xdr:colOff>647700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สมควรมีสิทธิ์เข้าสอบได้ เนื่องจากมีผลงานแล้วเสร็จไม่ต่ำกว่าร้อยละ 40">
                <anchor moveWithCells="1">
                  <from>
                    <xdr:col>0</xdr:col>
                    <xdr:colOff>800100</xdr:colOff>
                    <xdr:row>29</xdr:row>
                    <xdr:rowOff>7620</xdr:rowOff>
                  </from>
                  <to>
                    <xdr:col>8</xdr:col>
                    <xdr:colOff>60960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0</xdr:col>
                    <xdr:colOff>800100</xdr:colOff>
                    <xdr:row>29</xdr:row>
                    <xdr:rowOff>266700</xdr:rowOff>
                  </from>
                  <to>
                    <xdr:col>5</xdr:col>
                    <xdr:colOff>76200</xdr:colOff>
                    <xdr:row>30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2000000}">
          <x14:formula1>
            <xm:f>info!$F$2:$F$4</xm:f>
          </x14:formula1>
          <xm:sqref>I8</xm:sqref>
        </x14:dataValidation>
        <x14:dataValidation type="list" allowBlank="1" showInputMessage="1" showErrorMessage="1" xr:uid="{00000000-0002-0000-0700-000003000000}">
          <x14:formula1>
            <xm:f>info!$A$2:$A$4</xm:f>
          </x14:formula1>
          <xm:sqref>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8"/>
  <sheetViews>
    <sheetView view="pageLayout" zoomScaleNormal="100" workbookViewId="0">
      <selection activeCell="I16" sqref="I16"/>
    </sheetView>
  </sheetViews>
  <sheetFormatPr defaultColWidth="9.109375" defaultRowHeight="17.399999999999999"/>
  <cols>
    <col min="1" max="1" width="11.33203125" style="1" customWidth="1"/>
    <col min="2" max="5" width="9.109375" style="1"/>
    <col min="6" max="6" width="8.33203125" style="1" customWidth="1"/>
    <col min="7" max="7" width="9.88671875" style="1" customWidth="1"/>
    <col min="8" max="16384" width="9.109375" style="1"/>
  </cols>
  <sheetData>
    <row r="1" spans="1:9" ht="44.25" customHeight="1">
      <c r="A1" s="86" t="s">
        <v>126</v>
      </c>
      <c r="B1" s="87"/>
      <c r="C1" s="87"/>
      <c r="D1" s="87"/>
      <c r="E1" s="87"/>
      <c r="F1" s="87"/>
      <c r="G1" s="87"/>
      <c r="H1" s="87"/>
      <c r="I1" s="87"/>
    </row>
    <row r="3" spans="1:9">
      <c r="A3" s="1" t="s">
        <v>58</v>
      </c>
      <c r="B3" s="52" t="str">
        <f>IT01S!B3</f>
        <v>BSIT2567T2-0</v>
      </c>
      <c r="C3" s="52"/>
      <c r="E3" s="1" t="s">
        <v>23</v>
      </c>
      <c r="F3" s="31"/>
      <c r="G3" s="99" t="s">
        <v>14</v>
      </c>
      <c r="H3" s="99"/>
      <c r="I3" s="31"/>
    </row>
    <row r="4" spans="1:9">
      <c r="A4" s="1" t="s">
        <v>59</v>
      </c>
    </row>
    <row r="5" spans="1:9">
      <c r="A5" s="7" t="s">
        <v>60</v>
      </c>
      <c r="B5" s="81" t="str">
        <f>CONCATENATE('IT00G-60-คนที่1'!B4," ",'IT00G-60-คนที่1'!D4)</f>
        <v>นาย วิจักขณ์ษมา ห้องทองแดง</v>
      </c>
      <c r="C5" s="81"/>
      <c r="D5" s="81"/>
      <c r="E5" s="81"/>
      <c r="F5" s="81"/>
      <c r="G5" s="1" t="s">
        <v>25</v>
      </c>
      <c r="H5" s="52">
        <f>'IT00G-60-คนที่1'!F4</f>
        <v>640710759</v>
      </c>
      <c r="I5" s="52"/>
    </row>
    <row r="6" spans="1:9">
      <c r="A6" s="7" t="s">
        <v>61</v>
      </c>
      <c r="B6" s="81" t="str">
        <f>CONCATENATE('IT00G-60-คนที่2'!B4," ",'IT00G-60-คนที่2'!D4)</f>
        <v xml:space="preserve"> </v>
      </c>
      <c r="C6" s="81"/>
      <c r="D6" s="81"/>
      <c r="E6" s="81"/>
      <c r="F6" s="81"/>
      <c r="G6" s="1" t="s">
        <v>25</v>
      </c>
      <c r="H6" s="52">
        <f>'IT00G-60-คนที่2'!F4</f>
        <v>0</v>
      </c>
      <c r="I6" s="52"/>
    </row>
    <row r="7" spans="1:9">
      <c r="A7" s="7" t="s">
        <v>62</v>
      </c>
      <c r="B7" s="81" t="str">
        <f>CONCATENATE('IT00G-60-คนที่3'!B4," ",'IT00G-60-คนที่3'!D4)</f>
        <v xml:space="preserve"> </v>
      </c>
      <c r="C7" s="81"/>
      <c r="D7" s="81"/>
      <c r="E7" s="81"/>
      <c r="F7" s="81"/>
      <c r="G7" s="1" t="s">
        <v>25</v>
      </c>
      <c r="H7" s="52">
        <f>'IT00G-60-คนที่3'!F4</f>
        <v>0</v>
      </c>
      <c r="I7" s="52"/>
    </row>
    <row r="8" spans="1:9">
      <c r="A8" s="1" t="s">
        <v>64</v>
      </c>
      <c r="D8" s="52" t="str">
        <f>CP00R!F26</f>
        <v>อาจารย์อภิเษก หงษ์วิทยากร</v>
      </c>
      <c r="E8" s="52"/>
      <c r="F8" s="52"/>
      <c r="G8" s="52"/>
    </row>
    <row r="9" spans="1:9">
      <c r="A9" s="1" t="s">
        <v>106</v>
      </c>
      <c r="D9" s="93"/>
      <c r="E9" s="93"/>
      <c r="F9" s="93"/>
      <c r="G9" s="93"/>
    </row>
    <row r="10" spans="1:9">
      <c r="A10" s="1" t="s">
        <v>106</v>
      </c>
      <c r="D10" s="93"/>
      <c r="E10" s="93"/>
      <c r="F10" s="93"/>
      <c r="G10" s="93"/>
    </row>
    <row r="11" spans="1:9" ht="72" customHeight="1">
      <c r="A11" s="70" t="s">
        <v>128</v>
      </c>
      <c r="B11" s="88"/>
      <c r="C11" s="89"/>
      <c r="D11" s="90"/>
      <c r="E11" s="90"/>
      <c r="F11" s="90"/>
      <c r="G11" s="90"/>
      <c r="H11" s="90"/>
      <c r="I11" s="90"/>
    </row>
    <row r="12" spans="1:9">
      <c r="E12" s="7" t="s">
        <v>43</v>
      </c>
      <c r="F12" s="52"/>
      <c r="G12" s="52"/>
      <c r="H12" s="52"/>
      <c r="I12" s="1" t="s">
        <v>45</v>
      </c>
    </row>
    <row r="13" spans="1:9">
      <c r="E13" s="7"/>
      <c r="F13" s="52" t="str">
        <f>B5</f>
        <v>นาย วิจักขณ์ษมา ห้องทองแดง</v>
      </c>
      <c r="G13" s="52"/>
      <c r="H13" s="52"/>
    </row>
    <row r="14" spans="1:9">
      <c r="E14" s="7" t="s">
        <v>43</v>
      </c>
      <c r="F14" s="52"/>
      <c r="G14" s="52"/>
      <c r="H14" s="52"/>
      <c r="I14" s="1" t="s">
        <v>46</v>
      </c>
    </row>
    <row r="15" spans="1:9">
      <c r="A15" s="7"/>
      <c r="F15" s="52" t="str">
        <f>B6</f>
        <v xml:space="preserve"> </v>
      </c>
      <c r="G15" s="52"/>
      <c r="H15" s="52"/>
    </row>
    <row r="16" spans="1:9">
      <c r="E16" s="7" t="s">
        <v>43</v>
      </c>
      <c r="F16" s="52"/>
      <c r="G16" s="52"/>
      <c r="H16" s="52"/>
      <c r="I16" s="1" t="s">
        <v>47</v>
      </c>
    </row>
    <row r="17" spans="6:8">
      <c r="F17" s="52" t="str">
        <f>B7</f>
        <v xml:space="preserve"> </v>
      </c>
      <c r="G17" s="52"/>
      <c r="H17" s="52"/>
    </row>
    <row r="18" spans="6:8">
      <c r="F18" s="1" t="s">
        <v>107</v>
      </c>
      <c r="G18" s="30" t="s">
        <v>127</v>
      </c>
    </row>
  </sheetData>
  <protectedRanges>
    <protectedRange sqref="F3 I3 D9:G9 D10:G10 C11:I11 F12:H12 F14:H14 F16:H16 G18" name="Range1"/>
  </protectedRanges>
  <mergeCells count="20">
    <mergeCell ref="F15:H15"/>
    <mergeCell ref="F16:H16"/>
    <mergeCell ref="F17:H17"/>
    <mergeCell ref="G3:H3"/>
    <mergeCell ref="D8:G8"/>
    <mergeCell ref="D9:G9"/>
    <mergeCell ref="D10:G10"/>
    <mergeCell ref="F12:H12"/>
    <mergeCell ref="F13:H13"/>
    <mergeCell ref="F14:H14"/>
    <mergeCell ref="B7:F7"/>
    <mergeCell ref="H7:I7"/>
    <mergeCell ref="A11:B11"/>
    <mergeCell ref="C11:I11"/>
    <mergeCell ref="A1:I1"/>
    <mergeCell ref="B3:C3"/>
    <mergeCell ref="B5:F5"/>
    <mergeCell ref="H5:I5"/>
    <mergeCell ref="B6:F6"/>
    <mergeCell ref="H6:I6"/>
  </mergeCells>
  <pageMargins left="0.7" right="0.7" top="0.75" bottom="0.75" header="0.3" footer="0.3"/>
  <pageSetup orientation="portrait" r:id="rId1"/>
  <headerFooter>
    <oddHeader>&amp;L&amp;"TH Sarabun New,Regular"&amp;14สาขาวิชาเทคโนโลยีสารสนเทศ
&amp;R&amp;"Arial,Regular"&amp;8&amp;K01+044&amp;A</oddHeader>
    <oddFooter>&amp;Lแบบฟอร์มแก้ไขวันที่ 6 มิ.ย. 67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Option Button 1">
              <controlPr defaultSize="0" autoFill="0" autoLine="0" autoPict="0">
                <anchor moveWithCells="1">
                  <from>
                    <xdr:col>0</xdr:col>
                    <xdr:colOff>30480</xdr:colOff>
                    <xdr:row>21</xdr:row>
                    <xdr:rowOff>0</xdr:rowOff>
                  </from>
                  <to>
                    <xdr:col>0</xdr:col>
                    <xdr:colOff>784860</xdr:colOff>
                    <xdr:row>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Option Button 3">
              <controlPr defaultSize="0" autoFill="0" autoLine="0" autoPict="0">
                <anchor moveWithCells="1">
                  <from>
                    <xdr:col>2</xdr:col>
                    <xdr:colOff>38100</xdr:colOff>
                    <xdr:row>21</xdr:row>
                    <xdr:rowOff>0</xdr:rowOff>
                  </from>
                  <to>
                    <xdr:col>3</xdr:col>
                    <xdr:colOff>121920</xdr:colOff>
                    <xdr:row>21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 xr:uid="{00000000-0002-0000-0800-000000000000}">
          <x14:formula1>
            <xm:f>info!$E$2:$E$20</xm:f>
          </x14:formula1>
          <xm:sqref>D9:G10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55</vt:i4>
      </vt:variant>
    </vt:vector>
  </HeadingPairs>
  <TitlesOfParts>
    <vt:vector size="65" baseType="lpstr">
      <vt:lpstr>IT00G-60-คนที่1</vt:lpstr>
      <vt:lpstr>IT00G-60-คนที่2</vt:lpstr>
      <vt:lpstr>IT00G-60-คนที่3</vt:lpstr>
      <vt:lpstr>CP00R</vt:lpstr>
      <vt:lpstr>IT01S</vt:lpstr>
      <vt:lpstr>IT02S</vt:lpstr>
      <vt:lpstr>IT03S</vt:lpstr>
      <vt:lpstr>IT04S</vt:lpstr>
      <vt:lpstr>CP01S</vt:lpstr>
      <vt:lpstr>info</vt:lpstr>
      <vt:lpstr>CP01S!grade</vt:lpstr>
      <vt:lpstr>'IT00G-60-คนที่1'!grade</vt:lpstr>
      <vt:lpstr>'IT00G-60-คนที่2'!grade</vt:lpstr>
      <vt:lpstr>'IT00G-60-คนที่3'!grade</vt:lpstr>
      <vt:lpstr>IT02S!grade</vt:lpstr>
      <vt:lpstr>IT03S!grade</vt:lpstr>
      <vt:lpstr>IT04S!grade</vt:lpstr>
      <vt:lpstr>grade</vt:lpstr>
      <vt:lpstr>CP01S!vvvv</vt:lpstr>
      <vt:lpstr>IT04S!vvvv</vt:lpstr>
      <vt:lpstr>vvvv</vt:lpstr>
      <vt:lpstr>CP01S!vvvvv</vt:lpstr>
      <vt:lpstr>IT04S!vvvvv</vt:lpstr>
      <vt:lpstr>vvvvv</vt:lpstr>
      <vt:lpstr>CP01S!เกรด</vt:lpstr>
      <vt:lpstr>'IT00G-60-คนที่1'!เกรด</vt:lpstr>
      <vt:lpstr>'IT00G-60-คนที่2'!เกรด</vt:lpstr>
      <vt:lpstr>'IT00G-60-คนที่3'!เกรด</vt:lpstr>
      <vt:lpstr>IT02S!เกรด</vt:lpstr>
      <vt:lpstr>IT03S!เกรด</vt:lpstr>
      <vt:lpstr>IT04S!เกรด</vt:lpstr>
      <vt:lpstr>เกรด</vt:lpstr>
      <vt:lpstr>CP01S!จำนวนคน</vt:lpstr>
      <vt:lpstr>IT02S!จำนวนคน</vt:lpstr>
      <vt:lpstr>IT03S!จำนวนคน</vt:lpstr>
      <vt:lpstr>IT04S!จำนวนคน</vt:lpstr>
      <vt:lpstr>จำนวนคน</vt:lpstr>
      <vt:lpstr>CP01S!ชื่อกลุ่ม</vt:lpstr>
      <vt:lpstr>IT02S!ชื่อกลุ่ม</vt:lpstr>
      <vt:lpstr>IT03S!ชื่อกลุ่ม</vt:lpstr>
      <vt:lpstr>IT04S!ชื่อกลุ่ม</vt:lpstr>
      <vt:lpstr>ชื่อกลุ่ม</vt:lpstr>
      <vt:lpstr>CP01S!ชื่ออาจารย์</vt:lpstr>
      <vt:lpstr>'IT00G-60-คนที่1'!ชื่ออาจารย์</vt:lpstr>
      <vt:lpstr>'IT00G-60-คนที่2'!ชื่ออาจารย์</vt:lpstr>
      <vt:lpstr>IT02S!ชื่ออาจารย์</vt:lpstr>
      <vt:lpstr>IT03S!ชื่ออาจารย์</vt:lpstr>
      <vt:lpstr>IT04S!ชื่ออาจารย์</vt:lpstr>
      <vt:lpstr>ชื่ออาจารย์</vt:lpstr>
      <vt:lpstr>CP01S!ปีการศึกษา</vt:lpstr>
      <vt:lpstr>'IT00G-60-คนที่1'!ปีการศึกษา</vt:lpstr>
      <vt:lpstr>'IT00G-60-คนที่2'!ปีการศึกษา</vt:lpstr>
      <vt:lpstr>'IT00G-60-คนที่3'!ปีการศึกษา</vt:lpstr>
      <vt:lpstr>IT02S!ปีการศึกษา</vt:lpstr>
      <vt:lpstr>IT03S!ปีการศึกษา</vt:lpstr>
      <vt:lpstr>IT04S!ปีการศึกษา</vt:lpstr>
      <vt:lpstr>ปีการศึกษา</vt:lpstr>
      <vt:lpstr>CP01S!ปีปัจจุบัน</vt:lpstr>
      <vt:lpstr>IT02S!ปีปัจจุบัน</vt:lpstr>
      <vt:lpstr>IT03S!ปีปัจจุบัน</vt:lpstr>
      <vt:lpstr>IT04S!ปีปัจจุบัน</vt:lpstr>
      <vt:lpstr>ปีปัจจุบัน</vt:lpstr>
      <vt:lpstr>'IT00G-60-คนที่1'!ภาคการศึกษา</vt:lpstr>
      <vt:lpstr>'IT00G-60-คนที่2'!ภาคการศึกษา</vt:lpstr>
      <vt:lpstr>'IT00G-60-คนที่3'!ภาคการศึกษา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Vijuksama Hongthongdaeng</cp:lastModifiedBy>
  <cp:lastPrinted>2024-11-28T14:19:46Z</cp:lastPrinted>
  <dcterms:created xsi:type="dcterms:W3CDTF">2020-04-22T04:11:47Z</dcterms:created>
  <dcterms:modified xsi:type="dcterms:W3CDTF">2024-12-23T18:27:30Z</dcterms:modified>
</cp:coreProperties>
</file>