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CPTE RES " sheetId="1" r:id="rId1"/>
    <sheet name="BILAN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C93" i="2"/>
  <c r="F37"/>
  <c r="F30"/>
  <c r="E76"/>
  <c r="F21" i="1"/>
  <c r="D21"/>
  <c r="D19" i="2"/>
  <c r="F38"/>
  <c r="F27"/>
  <c r="F45"/>
  <c r="E81"/>
  <c r="E89"/>
  <c r="E106"/>
  <c r="E48"/>
  <c r="E37"/>
  <c r="E38"/>
  <c r="E19"/>
  <c r="E27"/>
  <c r="C43"/>
  <c r="E43"/>
  <c r="E45"/>
  <c r="C76"/>
  <c r="C81"/>
  <c r="C89"/>
  <c r="C98"/>
  <c r="C106"/>
  <c r="D48"/>
  <c r="D8" i="1"/>
  <c r="F8"/>
  <c r="F53"/>
  <c r="D53"/>
  <c r="D61"/>
  <c r="D69"/>
  <c r="D78"/>
  <c r="D87"/>
  <c r="D22"/>
  <c r="D28"/>
  <c r="D37"/>
  <c r="D88"/>
  <c r="F61"/>
  <c r="F69"/>
  <c r="F78"/>
  <c r="F87"/>
  <c r="F22"/>
  <c r="F28"/>
  <c r="F37"/>
  <c r="F88"/>
  <c r="D17"/>
  <c r="D16"/>
  <c r="D19"/>
  <c r="F19"/>
  <c r="F58"/>
  <c r="D58"/>
  <c r="D56"/>
  <c r="F56"/>
  <c r="C36" i="2"/>
  <c r="D21"/>
  <c r="D22"/>
  <c r="E18"/>
  <c r="E103"/>
  <c r="E98"/>
  <c r="E23"/>
  <c r="E25"/>
  <c r="F25"/>
  <c r="E26"/>
  <c r="F26"/>
  <c r="E31"/>
  <c r="F31"/>
  <c r="E33"/>
  <c r="F33"/>
  <c r="F43"/>
  <c r="F107"/>
  <c r="C88"/>
  <c r="C94"/>
  <c r="C103"/>
  <c r="E21"/>
  <c r="E22"/>
  <c r="E24"/>
  <c r="E30"/>
  <c r="E32"/>
  <c r="E36"/>
  <c r="D27"/>
  <c r="D38"/>
  <c r="D45"/>
  <c r="C27"/>
  <c r="C38"/>
  <c r="C45"/>
  <c r="E42"/>
  <c r="F36" i="1"/>
  <c r="D36"/>
  <c r="D10"/>
  <c r="F85"/>
  <c r="D85"/>
  <c r="F79"/>
  <c r="D79"/>
  <c r="F76"/>
  <c r="D76"/>
  <c r="F65"/>
  <c r="F66"/>
  <c r="F70"/>
  <c r="D65"/>
  <c r="D66"/>
  <c r="D70"/>
</calcChain>
</file>

<file path=xl/sharedStrings.xml><?xml version="1.0" encoding="utf-8"?>
<sst xmlns="http://schemas.openxmlformats.org/spreadsheetml/2006/main" count="321" uniqueCount="296">
  <si>
    <t>Date :   15/10/2019</t>
  </si>
  <si>
    <t>Adresse</t>
  </si>
  <si>
    <t>Numéro d'identification</t>
  </si>
  <si>
    <t>Durée (en mois) :  09 mois</t>
  </si>
  <si>
    <t>CHARGES</t>
  </si>
  <si>
    <t>Réf</t>
  </si>
  <si>
    <t>INTITULE DU COMPTE</t>
  </si>
  <si>
    <t>EXERCICE 2019</t>
  </si>
  <si>
    <t>EXERCICE 2018</t>
  </si>
  <si>
    <t>ACTIVITE D'EXPLOITATION</t>
  </si>
  <si>
    <t>RA</t>
  </si>
  <si>
    <t>Achats marchandises</t>
  </si>
  <si>
    <t>RB</t>
  </si>
  <si>
    <t>Variation de stock</t>
  </si>
  <si>
    <t>RC</t>
  </si>
  <si>
    <t>Achats de matières premières et fournitures liées</t>
  </si>
  <si>
    <t>RD</t>
  </si>
  <si>
    <t>Variation de stocks</t>
  </si>
  <si>
    <t>RE</t>
  </si>
  <si>
    <t>Autres achats</t>
  </si>
  <si>
    <t>RH</t>
  </si>
  <si>
    <t>RI</t>
  </si>
  <si>
    <t>Transports</t>
  </si>
  <si>
    <t>RJ</t>
  </si>
  <si>
    <t>Services extérieurs</t>
  </si>
  <si>
    <t>RK</t>
  </si>
  <si>
    <t>Impôts et taxes</t>
  </si>
  <si>
    <t>RL</t>
  </si>
  <si>
    <t>Autres charges</t>
  </si>
  <si>
    <t>(Valeur ajoutée voir TN)</t>
  </si>
  <si>
    <t>RP</t>
  </si>
  <si>
    <t>Charges de personnel</t>
  </si>
  <si>
    <t>RQ</t>
  </si>
  <si>
    <t>(Excédent brut d'exploitation voir TO)</t>
  </si>
  <si>
    <t>RS</t>
  </si>
  <si>
    <t>Dotation aux amortissements et aux provisions</t>
  </si>
  <si>
    <t>RW</t>
  </si>
  <si>
    <t>Total de charges d'exploitation</t>
  </si>
  <si>
    <t>ACTIVITE FINANCIERE</t>
  </si>
  <si>
    <t>SA</t>
  </si>
  <si>
    <t>Frais financiers</t>
  </si>
  <si>
    <t>SC</t>
  </si>
  <si>
    <t>Pertes de change</t>
  </si>
  <si>
    <t>SD</t>
  </si>
  <si>
    <t>Dotations aux amortissements et aux provisions</t>
  </si>
  <si>
    <t>SF</t>
  </si>
  <si>
    <t>Total des charges financières</t>
  </si>
  <si>
    <t>SH</t>
  </si>
  <si>
    <t>Total des charges des activités ordinaires</t>
  </si>
  <si>
    <t>HORS ACTIVITES ORDINAIRES (H.A.O.)</t>
  </si>
  <si>
    <t>SK</t>
  </si>
  <si>
    <t>Valeurs comptables des cessions d'immobilisations</t>
  </si>
  <si>
    <t>SL</t>
  </si>
  <si>
    <t>Charges H.A.O.</t>
  </si>
  <si>
    <t>SM</t>
  </si>
  <si>
    <t>Dotations H.A.O.</t>
  </si>
  <si>
    <t>SO</t>
  </si>
  <si>
    <t>Total des charges H.A.O.</t>
  </si>
  <si>
    <t>SQ</t>
  </si>
  <si>
    <t>Participation des travailleurs</t>
  </si>
  <si>
    <t>SR</t>
  </si>
  <si>
    <t>Impôts sur le résultat</t>
  </si>
  <si>
    <t>SS</t>
  </si>
  <si>
    <t>Total participation et impôts</t>
  </si>
  <si>
    <t>ST</t>
  </si>
  <si>
    <t>TOTAL GENERAL DES CHARGES</t>
  </si>
  <si>
    <t>Date :  15/10/2019</t>
  </si>
  <si>
    <t>COMPTE DE RESULTAT - SYSTÈME NORMAL</t>
  </si>
  <si>
    <t>PRODUITS 1ère Partie</t>
  </si>
  <si>
    <t>TA</t>
  </si>
  <si>
    <t>Ventes des marchandises</t>
  </si>
  <si>
    <t>TB</t>
  </si>
  <si>
    <t>Marge brute sur marchandises                                       -</t>
  </si>
  <si>
    <t>TC</t>
  </si>
  <si>
    <t>Ventes des produits fabriqués</t>
  </si>
  <si>
    <t>TD</t>
  </si>
  <si>
    <t>Travaux services vendus</t>
  </si>
  <si>
    <t>TE</t>
  </si>
  <si>
    <t>Production stockée (ou destockage)</t>
  </si>
  <si>
    <t>TF</t>
  </si>
  <si>
    <t>Production immobilisée</t>
  </si>
  <si>
    <t>TG</t>
  </si>
  <si>
    <t>Marge brute sur matières</t>
  </si>
  <si>
    <t>TH</t>
  </si>
  <si>
    <t>Produits accessoires</t>
  </si>
  <si>
    <t>TI</t>
  </si>
  <si>
    <t>Chiffre d'affaire (TA + TC + TD + TH)</t>
  </si>
  <si>
    <t>TJ</t>
  </si>
  <si>
    <t>(1) dont à l'exportation</t>
  </si>
  <si>
    <t>TK</t>
  </si>
  <si>
    <t>Subventions d'exploitation</t>
  </si>
  <si>
    <t>TL</t>
  </si>
  <si>
    <t>Autres produits</t>
  </si>
  <si>
    <t>TN</t>
  </si>
  <si>
    <t>Valeur ajoutée</t>
  </si>
  <si>
    <t>TQ</t>
  </si>
  <si>
    <t>Excédent brut d'exploitation</t>
  </si>
  <si>
    <t>TS</t>
  </si>
  <si>
    <t>Reprises de provisions</t>
  </si>
  <si>
    <t>TT</t>
  </si>
  <si>
    <t>Transferts de charges</t>
  </si>
  <si>
    <t>TW</t>
  </si>
  <si>
    <t>Total des produits d'exploitation</t>
  </si>
  <si>
    <t>TX</t>
  </si>
  <si>
    <t>RESULTAT D'EXPLOITATION</t>
  </si>
  <si>
    <t>UA</t>
  </si>
  <si>
    <t>Revenus financiers</t>
  </si>
  <si>
    <t>UC</t>
  </si>
  <si>
    <t>Gains de change</t>
  </si>
  <si>
    <t>UD</t>
  </si>
  <si>
    <t>UE</t>
  </si>
  <si>
    <t>UF</t>
  </si>
  <si>
    <t>Total des produits financiers</t>
  </si>
  <si>
    <t>UG</t>
  </si>
  <si>
    <t>RESULTAT FINANCIER</t>
  </si>
  <si>
    <t>UH</t>
  </si>
  <si>
    <t>Total des produits des activités ordinaires</t>
  </si>
  <si>
    <t>UI</t>
  </si>
  <si>
    <t>RESULTAT ACTIVITES ORDINAIRES (1)</t>
  </si>
  <si>
    <t>Hors activités ordinaires (H.A.O.)</t>
  </si>
  <si>
    <t>UK</t>
  </si>
  <si>
    <t>Produits des cessions d'immobilisations</t>
  </si>
  <si>
    <t>UL</t>
  </si>
  <si>
    <t>Produits H.A.O.</t>
  </si>
  <si>
    <t>UM</t>
  </si>
  <si>
    <t>Reprises H.A.O.</t>
  </si>
  <si>
    <t>UN</t>
  </si>
  <si>
    <t>UO</t>
  </si>
  <si>
    <t>Total des produits H.A.O.</t>
  </si>
  <si>
    <t>UP</t>
  </si>
  <si>
    <t>RESULTAT H.A.O.</t>
  </si>
  <si>
    <t>UT</t>
  </si>
  <si>
    <t>TOTAL GENERAL DES PRODUITS</t>
  </si>
  <si>
    <t>UZ</t>
  </si>
  <si>
    <t>RESULTAT NET Bénéfice (+); Perte (-)</t>
  </si>
  <si>
    <t>Durée (en mois) :   09 mois</t>
  </si>
  <si>
    <t>BILAN - SYSTÈME NORMAL</t>
  </si>
  <si>
    <t>ACTIF</t>
  </si>
  <si>
    <t>E X E R C I C E    2019</t>
  </si>
  <si>
    <t>Brut</t>
  </si>
  <si>
    <t>Amort/Prov.</t>
  </si>
  <si>
    <t>Net</t>
  </si>
  <si>
    <t>AD</t>
  </si>
  <si>
    <t>Charges immoilisées</t>
  </si>
  <si>
    <t>AX</t>
  </si>
  <si>
    <t>Frais d'établissement</t>
  </si>
  <si>
    <t>AY</t>
  </si>
  <si>
    <t>Charges à répartir</t>
  </si>
  <si>
    <t>AC</t>
  </si>
  <si>
    <t>Primes de remboursement des obligations</t>
  </si>
  <si>
    <t>Immobilistions incorporelles</t>
  </si>
  <si>
    <t>AE</t>
  </si>
  <si>
    <t>Frais de recherche et développement</t>
  </si>
  <si>
    <t>AF</t>
  </si>
  <si>
    <t>Brevets, Licences, Logiciels</t>
  </si>
  <si>
    <t>AG</t>
  </si>
  <si>
    <t>Fonds commercial</t>
  </si>
  <si>
    <t>AH</t>
  </si>
  <si>
    <t>Autres immobilisations incorporelles</t>
  </si>
  <si>
    <t>AI</t>
  </si>
  <si>
    <t>Immobilisations corporelles</t>
  </si>
  <si>
    <t>AJ</t>
  </si>
  <si>
    <t>Terrains</t>
  </si>
  <si>
    <t>AK</t>
  </si>
  <si>
    <t>Bâtiments</t>
  </si>
  <si>
    <t>AL</t>
  </si>
  <si>
    <t>Installations et Agencements</t>
  </si>
  <si>
    <t>AM</t>
  </si>
  <si>
    <t>Matériel</t>
  </si>
  <si>
    <t>AN</t>
  </si>
  <si>
    <t>Matériel de transport</t>
  </si>
  <si>
    <t>AP</t>
  </si>
  <si>
    <t>Avances et acomptes versés sur immobilisations</t>
  </si>
  <si>
    <t>AQ</t>
  </si>
  <si>
    <t>Immobilisations financières</t>
  </si>
  <si>
    <t>AR</t>
  </si>
  <si>
    <t>Titres de participation</t>
  </si>
  <si>
    <t>AS</t>
  </si>
  <si>
    <t>Autres immobilisations financières</t>
  </si>
  <si>
    <t>AZ</t>
  </si>
  <si>
    <t>TOTAL ACTIF IMMOBILISE (I)</t>
  </si>
  <si>
    <t>BA</t>
  </si>
  <si>
    <t>ACTIF CIRCULANT H.A.O.</t>
  </si>
  <si>
    <t>BB</t>
  </si>
  <si>
    <t>STOCKS EN COURS</t>
  </si>
  <si>
    <t>BC</t>
  </si>
  <si>
    <t>Marchandises</t>
  </si>
  <si>
    <t>BD</t>
  </si>
  <si>
    <t>Matières premières et autres approv</t>
  </si>
  <si>
    <t>BE</t>
  </si>
  <si>
    <t>En-cours</t>
  </si>
  <si>
    <t>BF</t>
  </si>
  <si>
    <t>Produits fabriqués</t>
  </si>
  <si>
    <t>BG</t>
  </si>
  <si>
    <t>CREANCES ET EMPLOIS ASSIMILES</t>
  </si>
  <si>
    <t>BH</t>
  </si>
  <si>
    <t>Fournisseurs avances versées</t>
  </si>
  <si>
    <t>BI</t>
  </si>
  <si>
    <t>Clients</t>
  </si>
  <si>
    <t>BJ</t>
  </si>
  <si>
    <t xml:space="preserve">Autres créances                                                                </t>
  </si>
  <si>
    <t>BK</t>
  </si>
  <si>
    <t>TOTAL ACTIF CIRCULANT (II)</t>
  </si>
  <si>
    <t>TRESORERIE - ACTIF</t>
  </si>
  <si>
    <t>BQ</t>
  </si>
  <si>
    <t>Titres de placement</t>
  </si>
  <si>
    <t>BR</t>
  </si>
  <si>
    <t>Valeurs à encaisser</t>
  </si>
  <si>
    <t>BS</t>
  </si>
  <si>
    <t>Banques, Chèques postaux, Caisse</t>
  </si>
  <si>
    <t>BT</t>
  </si>
  <si>
    <t>TOTAL TRESORERIE ACTIF (III)</t>
  </si>
  <si>
    <t>BU</t>
  </si>
  <si>
    <t>Ecarts de conversion - Actif</t>
  </si>
  <si>
    <t xml:space="preserve">BZ </t>
  </si>
  <si>
    <t>TOTAL GENERAL B (AZ-BK-BT-BU)</t>
  </si>
  <si>
    <t>Date : 15/10/2019</t>
  </si>
  <si>
    <t>BILAN - PASSIF</t>
  </si>
  <si>
    <t>PASSIF</t>
  </si>
  <si>
    <t>Exercice   2019</t>
  </si>
  <si>
    <t>Exercice 2018</t>
  </si>
  <si>
    <t>CAPITAUX PROPRES ET RESSOURCES ASSIMILES</t>
  </si>
  <si>
    <t>CA</t>
  </si>
  <si>
    <t>CAPITAL</t>
  </si>
  <si>
    <t>CB</t>
  </si>
  <si>
    <t>Actionnaires, Capital souscrit non appelé</t>
  </si>
  <si>
    <t>CC</t>
  </si>
  <si>
    <t>PRIMES ET RESERVES</t>
  </si>
  <si>
    <t>CD</t>
  </si>
  <si>
    <t>Primes d'apport, d'émission et de fusion</t>
  </si>
  <si>
    <t>CE</t>
  </si>
  <si>
    <t>Ecarts de réévaluation</t>
  </si>
  <si>
    <t>CF</t>
  </si>
  <si>
    <t>Réserves indisponible</t>
  </si>
  <si>
    <t>CG</t>
  </si>
  <si>
    <t>Réserves libres</t>
  </si>
  <si>
    <t>CH</t>
  </si>
  <si>
    <t>Report à nouveau</t>
  </si>
  <si>
    <t>CI</t>
  </si>
  <si>
    <t>Résultat net de l'exercice (Bénéfice +, Perte -)</t>
  </si>
  <si>
    <t>CK</t>
  </si>
  <si>
    <t>AUTRES CAPITAUX PROPRES</t>
  </si>
  <si>
    <t>CL</t>
  </si>
  <si>
    <t>Subventions d'investissement</t>
  </si>
  <si>
    <t>CM</t>
  </si>
  <si>
    <t>Provisions réglementées et fonds assimilés</t>
  </si>
  <si>
    <t>CP</t>
  </si>
  <si>
    <t>TOTAUX CAPITAUX PROPRES (1)</t>
  </si>
  <si>
    <t>DETTES FINANCIERES ET RESSOURCES ASSIMILEES</t>
  </si>
  <si>
    <t>DA</t>
  </si>
  <si>
    <t>Emprunts</t>
  </si>
  <si>
    <t>DB</t>
  </si>
  <si>
    <t>Dettes de crédit-bail et contrats assimilés</t>
  </si>
  <si>
    <t>DC</t>
  </si>
  <si>
    <t>Dettes financières diverses</t>
  </si>
  <si>
    <t>DD</t>
  </si>
  <si>
    <t>Provisions financières pour risques et charges</t>
  </si>
  <si>
    <t>DE</t>
  </si>
  <si>
    <t>(1) H.A.O.</t>
  </si>
  <si>
    <t>DF</t>
  </si>
  <si>
    <t>TOTAL DETTES FINANCIERES (2)</t>
  </si>
  <si>
    <t>DG</t>
  </si>
  <si>
    <t>TOTAL RESSOURCES STABLES (1) + (2)</t>
  </si>
  <si>
    <t>PASSIF CIRCULANT</t>
  </si>
  <si>
    <t>DH</t>
  </si>
  <si>
    <t>Dettes circulantes et ressources assimilées</t>
  </si>
  <si>
    <t>DI</t>
  </si>
  <si>
    <t>Clients, Avances reçues</t>
  </si>
  <si>
    <t>DJ</t>
  </si>
  <si>
    <t>Fournisseurs d'exploitation</t>
  </si>
  <si>
    <t>DK</t>
  </si>
  <si>
    <t xml:space="preserve">Dettes fiscales                                                                   </t>
  </si>
  <si>
    <t>DL</t>
  </si>
  <si>
    <t>Dettes sociales</t>
  </si>
  <si>
    <t>DM</t>
  </si>
  <si>
    <t>Autres dettes</t>
  </si>
  <si>
    <t>DN</t>
  </si>
  <si>
    <t>Risques provisionnés</t>
  </si>
  <si>
    <t>DP</t>
  </si>
  <si>
    <t xml:space="preserve">TOTAL PASSIF CIRCULANT (3)                                       </t>
  </si>
  <si>
    <t>TRESORERIE-PASSIF</t>
  </si>
  <si>
    <t>DQ</t>
  </si>
  <si>
    <t>Banques, Crédits d'escompte</t>
  </si>
  <si>
    <t>DR</t>
  </si>
  <si>
    <t>Banques, Crédits de trésorerie</t>
  </si>
  <si>
    <t>DS</t>
  </si>
  <si>
    <t>Banques, Découverts</t>
  </si>
  <si>
    <t>DT</t>
  </si>
  <si>
    <t>TOTAL TRESORERIE-PASSIF (4)</t>
  </si>
  <si>
    <t>DU</t>
  </si>
  <si>
    <t>Ecarts de conversion-Passif (5)</t>
  </si>
  <si>
    <t>DZ</t>
  </si>
  <si>
    <t>TOTAL GENERAL (1) + (2) + (3) + (4) + (5)</t>
  </si>
  <si>
    <t>Designation de l'entreprise  BINAMUNGU</t>
  </si>
  <si>
    <t>Désignation de l'entreprise  BINAMUNGU</t>
  </si>
  <si>
    <t>Désignation de l'entreprise BINAMUNGU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</si>
</sst>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2" xfId="0" applyFont="1" applyBorder="1"/>
    <xf numFmtId="0" fontId="5" fillId="0" borderId="2" xfId="0" applyFont="1" applyBorder="1"/>
    <xf numFmtId="43" fontId="3" fillId="0" borderId="3" xfId="0" applyNumberFormat="1" applyFont="1" applyBorder="1" applyAlignment="1">
      <alignment horizontal="center"/>
    </xf>
    <xf numFmtId="43" fontId="3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3" xfId="1" applyNumberFormat="1" applyFont="1" applyBorder="1" applyAlignment="1">
      <alignment horizontal="right"/>
    </xf>
    <xf numFmtId="164" fontId="3" fillId="0" borderId="4" xfId="1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3" fillId="0" borderId="5" xfId="0" applyFont="1" applyBorder="1"/>
    <xf numFmtId="164" fontId="3" fillId="0" borderId="6" xfId="1" applyNumberFormat="1" applyFont="1" applyBorder="1" applyAlignment="1">
      <alignment horizontal="right"/>
    </xf>
    <xf numFmtId="164" fontId="3" fillId="0" borderId="7" xfId="1" applyNumberFormat="1" applyFont="1" applyBorder="1" applyAlignment="1">
      <alignment horizontal="right"/>
    </xf>
    <xf numFmtId="0" fontId="5" fillId="0" borderId="8" xfId="0" applyFont="1" applyBorder="1"/>
    <xf numFmtId="0" fontId="5" fillId="0" borderId="9" xfId="0" applyFont="1" applyBorder="1"/>
    <xf numFmtId="164" fontId="5" fillId="0" borderId="10" xfId="1" applyNumberFormat="1" applyFont="1" applyBorder="1" applyAlignment="1">
      <alignment horizontal="right"/>
    </xf>
    <xf numFmtId="164" fontId="5" fillId="0" borderId="11" xfId="1" applyNumberFormat="1" applyFont="1" applyBorder="1" applyAlignment="1">
      <alignment horizontal="right"/>
    </xf>
    <xf numFmtId="0" fontId="3" fillId="0" borderId="12" xfId="0" applyFont="1" applyBorder="1"/>
    <xf numFmtId="0" fontId="5" fillId="0" borderId="12" xfId="0" applyFont="1" applyBorder="1"/>
    <xf numFmtId="164" fontId="3" fillId="0" borderId="13" xfId="1" applyNumberFormat="1" applyFont="1" applyBorder="1" applyAlignment="1">
      <alignment horizontal="right"/>
    </xf>
    <xf numFmtId="164" fontId="3" fillId="0" borderId="14" xfId="1" applyNumberFormat="1" applyFont="1" applyBorder="1" applyAlignment="1">
      <alignment horizontal="right"/>
    </xf>
    <xf numFmtId="0" fontId="3" fillId="0" borderId="8" xfId="0" applyFont="1" applyBorder="1"/>
    <xf numFmtId="0" fontId="3" fillId="0" borderId="9" xfId="0" applyFont="1" applyBorder="1"/>
    <xf numFmtId="164" fontId="3" fillId="0" borderId="10" xfId="1" applyNumberFormat="1" applyFont="1" applyBorder="1" applyAlignment="1">
      <alignment horizontal="right"/>
    </xf>
    <xf numFmtId="164" fontId="3" fillId="0" borderId="11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4" xfId="1" applyNumberFormat="1" applyFont="1" applyBorder="1" applyAlignment="1">
      <alignment horizontal="right"/>
    </xf>
    <xf numFmtId="43" fontId="5" fillId="0" borderId="10" xfId="1" applyNumberFormat="1" applyFont="1" applyBorder="1" applyAlignment="1">
      <alignment horizontal="right"/>
    </xf>
    <xf numFmtId="0" fontId="3" fillId="0" borderId="15" xfId="0" applyFont="1" applyBorder="1"/>
    <xf numFmtId="164" fontId="3" fillId="0" borderId="16" xfId="1" applyNumberFormat="1" applyFont="1" applyBorder="1" applyAlignment="1">
      <alignment horizontal="right"/>
    </xf>
    <xf numFmtId="164" fontId="3" fillId="0" borderId="17" xfId="1" applyNumberFormat="1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18" xfId="0" applyFont="1" applyBorder="1"/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164" fontId="5" fillId="0" borderId="19" xfId="1" applyNumberFormat="1" applyFont="1" applyBorder="1" applyAlignment="1">
      <alignment horizontal="right"/>
    </xf>
    <xf numFmtId="164" fontId="5" fillId="0" borderId="20" xfId="1" applyNumberFormat="1" applyFont="1" applyBorder="1" applyAlignment="1">
      <alignment horizontal="right"/>
    </xf>
    <xf numFmtId="0" fontId="5" fillId="0" borderId="15" xfId="0" applyFont="1" applyBorder="1"/>
    <xf numFmtId="0" fontId="5" fillId="0" borderId="21" xfId="0" applyFont="1" applyBorder="1"/>
    <xf numFmtId="0" fontId="3" fillId="0" borderId="22" xfId="0" applyFont="1" applyBorder="1"/>
    <xf numFmtId="43" fontId="3" fillId="0" borderId="3" xfId="0" applyNumberFormat="1" applyFont="1" applyBorder="1" applyAlignment="1">
      <alignment horizontal="right"/>
    </xf>
    <xf numFmtId="43" fontId="3" fillId="0" borderId="4" xfId="0" applyNumberFormat="1" applyFont="1" applyBorder="1" applyAlignment="1">
      <alignment horizontal="right"/>
    </xf>
    <xf numFmtId="43" fontId="3" fillId="0" borderId="6" xfId="0" applyNumberFormat="1" applyFont="1" applyBorder="1" applyAlignment="1">
      <alignment horizontal="right"/>
    </xf>
    <xf numFmtId="43" fontId="3" fillId="0" borderId="7" xfId="0" applyNumberFormat="1" applyFont="1" applyBorder="1" applyAlignment="1">
      <alignment horizontal="right"/>
    </xf>
    <xf numFmtId="43" fontId="5" fillId="0" borderId="10" xfId="0" applyNumberFormat="1" applyFont="1" applyBorder="1" applyAlignment="1">
      <alignment horizontal="right"/>
    </xf>
    <xf numFmtId="43" fontId="5" fillId="0" borderId="11" xfId="0" applyNumberFormat="1" applyFont="1" applyBorder="1" applyAlignment="1">
      <alignment horizontal="right"/>
    </xf>
    <xf numFmtId="43" fontId="5" fillId="0" borderId="10" xfId="0" applyNumberFormat="1" applyFont="1" applyBorder="1" applyAlignment="1">
      <alignment horizontal="center"/>
    </xf>
    <xf numFmtId="43" fontId="5" fillId="0" borderId="11" xfId="0" applyNumberFormat="1" applyFont="1" applyBorder="1" applyAlignment="1">
      <alignment horizontal="center"/>
    </xf>
    <xf numFmtId="164" fontId="5" fillId="0" borderId="10" xfId="1" applyNumberFormat="1" applyFont="1" applyBorder="1" applyAlignment="1">
      <alignment horizontal="center"/>
    </xf>
    <xf numFmtId="164" fontId="5" fillId="0" borderId="11" xfId="1" applyNumberFormat="1" applyFont="1" applyBorder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7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0" fontId="2" fillId="0" borderId="8" xfId="0" applyFont="1" applyBorder="1"/>
    <xf numFmtId="0" fontId="2" fillId="0" borderId="9" xfId="0" applyFont="1" applyBorder="1"/>
    <xf numFmtId="164" fontId="2" fillId="0" borderId="9" xfId="1" applyNumberFormat="1" applyFont="1" applyBorder="1"/>
    <xf numFmtId="0" fontId="0" fillId="0" borderId="12" xfId="0" applyBorder="1"/>
    <xf numFmtId="164" fontId="0" fillId="0" borderId="12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0" fontId="2" fillId="0" borderId="0" xfId="0" applyFont="1"/>
    <xf numFmtId="164" fontId="2" fillId="0" borderId="0" xfId="1" applyNumberFormat="1" applyFont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43" fontId="0" fillId="0" borderId="10" xfId="0" applyNumberFormat="1" applyBorder="1" applyAlignment="1">
      <alignment horizontal="center"/>
    </xf>
    <xf numFmtId="43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43" fontId="0" fillId="0" borderId="25" xfId="0" applyNumberFormat="1" applyBorder="1" applyAlignment="1">
      <alignment horizontal="right"/>
    </xf>
    <xf numFmtId="43" fontId="0" fillId="0" borderId="26" xfId="0" applyNumberFormat="1" applyBorder="1" applyAlignment="1">
      <alignment horizontal="right"/>
    </xf>
    <xf numFmtId="43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43" fontId="0" fillId="0" borderId="27" xfId="0" applyNumberFormat="1" applyBorder="1" applyAlignment="1">
      <alignment horizontal="right"/>
    </xf>
    <xf numFmtId="43" fontId="0" fillId="0" borderId="28" xfId="0" applyNumberFormat="1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43" fontId="0" fillId="0" borderId="10" xfId="0" applyNumberFormat="1" applyBorder="1" applyAlignment="1">
      <alignment horizontal="right"/>
    </xf>
    <xf numFmtId="43" fontId="0" fillId="0" borderId="11" xfId="0" applyNumberFormat="1" applyBorder="1" applyAlignment="1">
      <alignment horizontal="right"/>
    </xf>
    <xf numFmtId="0" fontId="0" fillId="0" borderId="25" xfId="0" applyBorder="1" applyAlignment="1">
      <alignment horizontal="center"/>
    </xf>
    <xf numFmtId="43" fontId="0" fillId="0" borderId="3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7" xfId="1" applyNumberFormat="1" applyFont="1" applyBorder="1" applyAlignment="1">
      <alignment horizontal="center"/>
    </xf>
    <xf numFmtId="164" fontId="0" fillId="0" borderId="28" xfId="1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164" fontId="2" fillId="0" borderId="24" xfId="1" applyNumberFormat="1" applyFont="1" applyBorder="1" applyAlignment="1">
      <alignment horizontal="center"/>
    </xf>
    <xf numFmtId="43" fontId="2" fillId="0" borderId="10" xfId="0" applyNumberFormat="1" applyFont="1" applyBorder="1" applyAlignment="1">
      <alignment horizontal="center"/>
    </xf>
    <xf numFmtId="43" fontId="2" fillId="0" borderId="11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3" fontId="0" fillId="0" borderId="26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43" fontId="2" fillId="0" borderId="10" xfId="0" applyNumberFormat="1" applyFont="1" applyBorder="1" applyAlignment="1">
      <alignment horizontal="right"/>
    </xf>
    <xf numFmtId="43" fontId="2" fillId="0" borderId="11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0" borderId="12" xfId="0" applyFont="1" applyBorder="1"/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2" fillId="0" borderId="10" xfId="1" applyNumberFormat="1" applyFont="1" applyBorder="1" applyAlignment="1">
      <alignment horizontal="right"/>
    </xf>
    <xf numFmtId="164" fontId="2" fillId="0" borderId="24" xfId="1" applyNumberFormat="1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" fillId="0" borderId="21" xfId="0" applyFont="1" applyBorder="1"/>
    <xf numFmtId="43" fontId="0" fillId="0" borderId="19" xfId="0" applyNumberFormat="1" applyBorder="1" applyAlignment="1">
      <alignment horizontal="right"/>
    </xf>
    <xf numFmtId="43" fontId="0" fillId="0" borderId="20" xfId="0" applyNumberForma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43" fontId="0" fillId="0" borderId="30" xfId="0" applyNumberFormat="1" applyBorder="1" applyAlignment="1">
      <alignment horizontal="right"/>
    </xf>
    <xf numFmtId="43" fontId="0" fillId="0" borderId="31" xfId="0" applyNumberFormat="1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0"/>
  <sheetViews>
    <sheetView topLeftCell="A78" workbookViewId="0">
      <selection activeCell="F101" sqref="F101"/>
    </sheetView>
  </sheetViews>
  <sheetFormatPr defaultRowHeight="15"/>
  <cols>
    <col min="2" max="2" width="55.28515625" bestFit="1" customWidth="1"/>
    <col min="4" max="4" width="11.85546875" bestFit="1" customWidth="1"/>
    <col min="6" max="6" width="19.42578125" bestFit="1" customWidth="1"/>
  </cols>
  <sheetData>
    <row r="1" spans="1:7" ht="15.75">
      <c r="A1" s="1" t="s">
        <v>294</v>
      </c>
      <c r="B1" s="1"/>
      <c r="C1" s="1"/>
      <c r="D1" s="1"/>
      <c r="E1" s="1"/>
      <c r="F1" s="1" t="s">
        <v>0</v>
      </c>
      <c r="G1" s="1"/>
    </row>
    <row r="2" spans="1:7" ht="15.75">
      <c r="A2" s="1" t="s">
        <v>1</v>
      </c>
      <c r="B2" s="1"/>
      <c r="C2" s="1"/>
      <c r="D2" s="1"/>
      <c r="E2" s="1"/>
      <c r="F2" s="1"/>
      <c r="G2" s="1"/>
    </row>
    <row r="3" spans="1:7" ht="15.75">
      <c r="A3" s="1" t="s">
        <v>2</v>
      </c>
      <c r="B3" s="1"/>
      <c r="C3" s="1"/>
      <c r="D3" s="2">
        <v>43738</v>
      </c>
      <c r="E3" s="1" t="s">
        <v>3</v>
      </c>
      <c r="F3" s="1"/>
      <c r="G3" s="1"/>
    </row>
    <row r="4" spans="1:7" ht="15.75">
      <c r="A4" s="3"/>
      <c r="B4" s="3"/>
      <c r="C4" s="3"/>
      <c r="D4" s="3"/>
      <c r="E4" s="3"/>
      <c r="F4" s="3"/>
      <c r="G4" s="3"/>
    </row>
    <row r="5" spans="1:7" ht="15.75">
      <c r="A5" s="4" t="s">
        <v>4</v>
      </c>
      <c r="B5" s="4"/>
      <c r="C5" s="4"/>
      <c r="D5" s="4"/>
      <c r="E5" s="4"/>
      <c r="F5" s="4"/>
      <c r="G5" s="4"/>
    </row>
    <row r="6" spans="1:7" ht="15.75">
      <c r="A6" s="5" t="s">
        <v>5</v>
      </c>
      <c r="B6" s="6" t="s">
        <v>6</v>
      </c>
      <c r="C6" s="7"/>
      <c r="D6" s="6" t="s">
        <v>7</v>
      </c>
      <c r="E6" s="7"/>
      <c r="F6" s="6" t="s">
        <v>8</v>
      </c>
      <c r="G6" s="7"/>
    </row>
    <row r="7" spans="1:7" ht="15.75">
      <c r="A7" s="8"/>
      <c r="B7" s="9" t="s">
        <v>9</v>
      </c>
      <c r="C7" s="8"/>
      <c r="D7" s="10"/>
      <c r="E7" s="11"/>
      <c r="F7" s="12"/>
      <c r="G7" s="13"/>
    </row>
    <row r="8" spans="1:7" ht="15.75">
      <c r="A8" s="8" t="s">
        <v>10</v>
      </c>
      <c r="B8" s="8" t="s">
        <v>11</v>
      </c>
      <c r="C8" s="8"/>
      <c r="D8" s="14">
        <f>+D53*0.49</f>
        <v>308589.75</v>
      </c>
      <c r="E8" s="15"/>
      <c r="F8" s="14">
        <f>+F53*0.5</f>
        <v>452754</v>
      </c>
      <c r="G8" s="15"/>
    </row>
    <row r="9" spans="1:7" ht="15.75">
      <c r="A9" s="8" t="s">
        <v>12</v>
      </c>
      <c r="B9" s="8" t="s">
        <v>13</v>
      </c>
      <c r="C9" s="8"/>
      <c r="D9" s="14"/>
      <c r="E9" s="15"/>
      <c r="F9" s="14"/>
      <c r="G9" s="15"/>
    </row>
    <row r="10" spans="1:7" ht="15.75">
      <c r="A10" s="8" t="s">
        <v>14</v>
      </c>
      <c r="B10" s="8" t="s">
        <v>15</v>
      </c>
      <c r="C10" s="8"/>
      <c r="D10" s="14">
        <f>1822.16666666667*9-4500</f>
        <v>11899.500000000029</v>
      </c>
      <c r="E10" s="15"/>
      <c r="F10" s="14">
        <v>21866</v>
      </c>
      <c r="G10" s="15"/>
    </row>
    <row r="11" spans="1:7" ht="15.75">
      <c r="A11" s="8" t="s">
        <v>16</v>
      </c>
      <c r="B11" s="8" t="s">
        <v>17</v>
      </c>
      <c r="C11" s="8"/>
      <c r="D11" s="14">
        <v>0</v>
      </c>
      <c r="E11" s="15"/>
      <c r="F11" s="14">
        <v>0</v>
      </c>
      <c r="G11" s="15"/>
    </row>
    <row r="12" spans="1:7" ht="15.75">
      <c r="A12" s="8" t="s">
        <v>18</v>
      </c>
      <c r="B12" s="8" t="s">
        <v>19</v>
      </c>
      <c r="C12" s="8"/>
      <c r="D12" s="14"/>
      <c r="E12" s="15"/>
      <c r="F12" s="14"/>
      <c r="G12" s="15"/>
    </row>
    <row r="13" spans="1:7" ht="15.75">
      <c r="A13" s="8" t="s">
        <v>20</v>
      </c>
      <c r="B13" s="8" t="s">
        <v>17</v>
      </c>
      <c r="C13" s="8"/>
      <c r="D13" s="14">
        <v>0</v>
      </c>
      <c r="E13" s="15"/>
      <c r="F13" s="14">
        <v>0</v>
      </c>
      <c r="G13" s="15"/>
    </row>
    <row r="14" spans="1:7" ht="15.75">
      <c r="A14" s="8" t="s">
        <v>21</v>
      </c>
      <c r="B14" s="8" t="s">
        <v>22</v>
      </c>
      <c r="C14" s="8"/>
      <c r="D14" s="14">
        <v>15254</v>
      </c>
      <c r="E14" s="15"/>
      <c r="F14" s="14">
        <v>19465</v>
      </c>
      <c r="G14" s="15"/>
    </row>
    <row r="15" spans="1:7" ht="15.75">
      <c r="A15" s="8" t="s">
        <v>23</v>
      </c>
      <c r="B15" s="8" t="s">
        <v>24</v>
      </c>
      <c r="C15" s="8"/>
      <c r="D15" s="14">
        <v>26756</v>
      </c>
      <c r="E15" s="15"/>
      <c r="F15" s="14">
        <v>30456</v>
      </c>
      <c r="G15" s="15"/>
    </row>
    <row r="16" spans="1:7" ht="15.75">
      <c r="A16" s="8" t="s">
        <v>25</v>
      </c>
      <c r="B16" s="8" t="s">
        <v>26</v>
      </c>
      <c r="C16" s="8"/>
      <c r="D16" s="14">
        <f>5745</f>
        <v>5745</v>
      </c>
      <c r="E16" s="15"/>
      <c r="F16" s="14">
        <v>5759</v>
      </c>
      <c r="G16" s="15"/>
    </row>
    <row r="17" spans="1:7" ht="15.75">
      <c r="A17" s="8" t="s">
        <v>27</v>
      </c>
      <c r="B17" s="8" t="s">
        <v>28</v>
      </c>
      <c r="C17" s="8"/>
      <c r="D17" s="14">
        <f>6766/12*9</f>
        <v>5074.5</v>
      </c>
      <c r="E17" s="15"/>
      <c r="F17" s="14">
        <v>7766</v>
      </c>
      <c r="G17" s="15"/>
    </row>
    <row r="18" spans="1:7" ht="15.75">
      <c r="A18" s="8"/>
      <c r="B18" s="16" t="s">
        <v>29</v>
      </c>
      <c r="C18" s="17"/>
      <c r="D18" s="14">
        <v>0</v>
      </c>
      <c r="E18" s="15"/>
      <c r="F18" s="14">
        <v>0</v>
      </c>
      <c r="G18" s="15"/>
    </row>
    <row r="19" spans="1:7" ht="15.75">
      <c r="A19" s="8" t="s">
        <v>30</v>
      </c>
      <c r="B19" s="8" t="s">
        <v>31</v>
      </c>
      <c r="C19" s="8"/>
      <c r="D19" s="14">
        <f>5500*9</f>
        <v>49500</v>
      </c>
      <c r="E19" s="15"/>
      <c r="F19" s="14">
        <f>5500*12</f>
        <v>66000</v>
      </c>
      <c r="G19" s="15"/>
    </row>
    <row r="20" spans="1:7" ht="15.75">
      <c r="A20" s="8" t="s">
        <v>32</v>
      </c>
      <c r="B20" s="16" t="s">
        <v>33</v>
      </c>
      <c r="C20" s="17"/>
      <c r="D20" s="14"/>
      <c r="E20" s="15"/>
      <c r="F20" s="14"/>
      <c r="G20" s="15"/>
    </row>
    <row r="21" spans="1:7" ht="16.5" thickBot="1">
      <c r="A21" s="18" t="s">
        <v>34</v>
      </c>
      <c r="B21" s="18" t="s">
        <v>35</v>
      </c>
      <c r="C21" s="18"/>
      <c r="D21" s="19">
        <f>33756.75+5782.5</f>
        <v>39539.25</v>
      </c>
      <c r="E21" s="20"/>
      <c r="F21" s="19">
        <f>45009+7710</f>
        <v>52719</v>
      </c>
      <c r="G21" s="20"/>
    </row>
    <row r="22" spans="1:7" ht="16.5" thickBot="1">
      <c r="A22" s="21" t="s">
        <v>36</v>
      </c>
      <c r="B22" s="22" t="s">
        <v>37</v>
      </c>
      <c r="C22" s="22"/>
      <c r="D22" s="23">
        <f xml:space="preserve"> D8+D9+D10+D11+D12+D13+D14+D15+D16+D17+D18+D19+D21</f>
        <v>462358</v>
      </c>
      <c r="E22" s="24"/>
      <c r="F22" s="23">
        <f xml:space="preserve"> F8+F9+F10+F11+F12+F13+F14+F15+F16+F17+F18+F19+F21</f>
        <v>656785</v>
      </c>
      <c r="G22" s="24"/>
    </row>
    <row r="23" spans="1:7" ht="15.75">
      <c r="A23" s="25"/>
      <c r="B23" s="26" t="s">
        <v>38</v>
      </c>
      <c r="C23" s="25"/>
      <c r="D23" s="27"/>
      <c r="E23" s="28"/>
      <c r="F23" s="27"/>
      <c r="G23" s="28"/>
    </row>
    <row r="24" spans="1:7" ht="15.75">
      <c r="A24" s="8" t="s">
        <v>39</v>
      </c>
      <c r="B24" s="8" t="s">
        <v>40</v>
      </c>
      <c r="C24" s="8"/>
      <c r="D24" s="14"/>
      <c r="E24" s="15"/>
      <c r="F24" s="14"/>
      <c r="G24" s="15"/>
    </row>
    <row r="25" spans="1:7" ht="15.75">
      <c r="A25" s="8" t="s">
        <v>41</v>
      </c>
      <c r="B25" s="8" t="s">
        <v>42</v>
      </c>
      <c r="C25" s="8"/>
      <c r="D25" s="14">
        <v>0</v>
      </c>
      <c r="E25" s="15"/>
      <c r="F25" s="14">
        <v>0</v>
      </c>
      <c r="G25" s="15"/>
    </row>
    <row r="26" spans="1:7" ht="16.5" thickBot="1">
      <c r="A26" s="18" t="s">
        <v>43</v>
      </c>
      <c r="B26" s="18" t="s">
        <v>44</v>
      </c>
      <c r="C26" s="18"/>
      <c r="D26" s="19">
        <v>0</v>
      </c>
      <c r="E26" s="20"/>
      <c r="F26" s="19">
        <v>0</v>
      </c>
      <c r="G26" s="20"/>
    </row>
    <row r="27" spans="1:7" ht="16.5" thickBot="1">
      <c r="A27" s="29" t="s">
        <v>45</v>
      </c>
      <c r="B27" s="22" t="s">
        <v>46</v>
      </c>
      <c r="C27" s="30"/>
      <c r="D27" s="31">
        <v>0</v>
      </c>
      <c r="E27" s="32"/>
      <c r="F27" s="31">
        <v>0</v>
      </c>
      <c r="G27" s="32"/>
    </row>
    <row r="28" spans="1:7" ht="16.5" thickBot="1">
      <c r="A28" s="29" t="s">
        <v>47</v>
      </c>
      <c r="B28" s="22" t="s">
        <v>48</v>
      </c>
      <c r="C28" s="30"/>
      <c r="D28" s="23">
        <f xml:space="preserve"> D22+D24+D25+D26+D27</f>
        <v>462358</v>
      </c>
      <c r="E28" s="24"/>
      <c r="F28" s="23">
        <f xml:space="preserve"> F22+F24+F25+F26+F27</f>
        <v>656785</v>
      </c>
      <c r="G28" s="24"/>
    </row>
    <row r="29" spans="1:7" ht="15.75">
      <c r="A29" s="25"/>
      <c r="B29" s="26" t="s">
        <v>49</v>
      </c>
      <c r="C29" s="25"/>
      <c r="D29" s="27"/>
      <c r="E29" s="28"/>
      <c r="F29" s="27"/>
      <c r="G29" s="28"/>
    </row>
    <row r="30" spans="1:7" ht="15.75">
      <c r="A30" s="8" t="s">
        <v>50</v>
      </c>
      <c r="B30" s="8" t="s">
        <v>51</v>
      </c>
      <c r="C30" s="8"/>
      <c r="D30" s="14">
        <v>0</v>
      </c>
      <c r="E30" s="15"/>
      <c r="F30" s="14">
        <v>0</v>
      </c>
      <c r="G30" s="15"/>
    </row>
    <row r="31" spans="1:7" ht="15.75">
      <c r="A31" s="8" t="s">
        <v>52</v>
      </c>
      <c r="B31" s="8" t="s">
        <v>53</v>
      </c>
      <c r="C31" s="8"/>
      <c r="D31" s="14">
        <v>0</v>
      </c>
      <c r="E31" s="15"/>
      <c r="F31" s="14">
        <v>0</v>
      </c>
      <c r="G31" s="15"/>
    </row>
    <row r="32" spans="1:7" ht="15.75">
      <c r="A32" s="8" t="s">
        <v>54</v>
      </c>
      <c r="B32" s="8" t="s">
        <v>55</v>
      </c>
      <c r="C32" s="8"/>
      <c r="D32" s="14">
        <v>0</v>
      </c>
      <c r="E32" s="15"/>
      <c r="F32" s="14">
        <v>0</v>
      </c>
      <c r="G32" s="15"/>
    </row>
    <row r="33" spans="1:7" ht="15.75">
      <c r="A33" s="9" t="s">
        <v>56</v>
      </c>
      <c r="B33" s="9" t="s">
        <v>57</v>
      </c>
      <c r="C33" s="9"/>
      <c r="D33" s="33">
        <v>0</v>
      </c>
      <c r="E33" s="34"/>
      <c r="F33" s="33">
        <v>0</v>
      </c>
      <c r="G33" s="34"/>
    </row>
    <row r="34" spans="1:7" ht="15.75">
      <c r="A34" s="8" t="s">
        <v>58</v>
      </c>
      <c r="B34" s="8" t="s">
        <v>59</v>
      </c>
      <c r="C34" s="8"/>
      <c r="D34" s="14">
        <v>0</v>
      </c>
      <c r="E34" s="15"/>
      <c r="F34" s="14">
        <v>0</v>
      </c>
      <c r="G34" s="15"/>
    </row>
    <row r="35" spans="1:7" ht="16.5" thickBot="1">
      <c r="A35" s="18" t="s">
        <v>60</v>
      </c>
      <c r="B35" s="18" t="s">
        <v>61</v>
      </c>
      <c r="C35" s="18"/>
      <c r="D35" s="19"/>
      <c r="E35" s="20"/>
      <c r="F35" s="19"/>
      <c r="G35" s="20"/>
    </row>
    <row r="36" spans="1:7" ht="16.5" thickBot="1">
      <c r="A36" s="21" t="s">
        <v>62</v>
      </c>
      <c r="B36" s="22" t="s">
        <v>63</v>
      </c>
      <c r="C36" s="22"/>
      <c r="D36" s="23">
        <f>D35</f>
        <v>0</v>
      </c>
      <c r="E36" s="24"/>
      <c r="F36" s="23">
        <f>F35</f>
        <v>0</v>
      </c>
      <c r="G36" s="24"/>
    </row>
    <row r="37" spans="1:7" ht="16.5" thickBot="1">
      <c r="A37" s="21" t="s">
        <v>64</v>
      </c>
      <c r="B37" s="22" t="s">
        <v>65</v>
      </c>
      <c r="C37" s="22"/>
      <c r="D37" s="35">
        <f>+D36+D28</f>
        <v>462358</v>
      </c>
      <c r="E37" s="24"/>
      <c r="F37" s="35">
        <f>+F36+F28</f>
        <v>656785</v>
      </c>
      <c r="G37" s="24"/>
    </row>
    <row r="46" spans="1:7" ht="15.75">
      <c r="A46" s="1" t="s">
        <v>295</v>
      </c>
      <c r="B46" s="1"/>
      <c r="C46" s="1"/>
      <c r="D46" s="1"/>
      <c r="E46" s="1"/>
      <c r="F46" s="1" t="s">
        <v>66</v>
      </c>
      <c r="G46" s="1"/>
    </row>
    <row r="47" spans="1:7" ht="15.75">
      <c r="A47" s="1" t="s">
        <v>1</v>
      </c>
      <c r="B47" s="1"/>
      <c r="C47" s="1"/>
      <c r="D47" s="1"/>
      <c r="E47" s="1"/>
      <c r="F47" s="1"/>
      <c r="G47" s="1"/>
    </row>
    <row r="48" spans="1:7" ht="15.75">
      <c r="A48" s="1" t="s">
        <v>2</v>
      </c>
      <c r="B48" s="1"/>
      <c r="C48" s="1"/>
      <c r="D48" s="2">
        <v>43738</v>
      </c>
      <c r="E48" s="1" t="s">
        <v>3</v>
      </c>
      <c r="F48" s="1"/>
      <c r="G48" s="1"/>
    </row>
    <row r="49" spans="1:7" ht="15.75">
      <c r="A49" s="3" t="s">
        <v>67</v>
      </c>
      <c r="B49" s="3"/>
      <c r="C49" s="3"/>
      <c r="D49" s="3"/>
      <c r="E49" s="3"/>
      <c r="F49" s="3"/>
      <c r="G49" s="3"/>
    </row>
    <row r="50" spans="1:7" ht="15.75">
      <c r="A50" s="4" t="s">
        <v>68</v>
      </c>
      <c r="B50" s="4"/>
      <c r="C50" s="4"/>
      <c r="D50" s="4"/>
      <c r="E50" s="4"/>
      <c r="F50" s="4"/>
      <c r="G50" s="4"/>
    </row>
    <row r="51" spans="1:7" ht="15.75">
      <c r="A51" s="5" t="s">
        <v>5</v>
      </c>
      <c r="B51" s="6" t="s">
        <v>6</v>
      </c>
      <c r="C51" s="7"/>
      <c r="D51" s="6" t="s">
        <v>7</v>
      </c>
      <c r="E51" s="7"/>
      <c r="F51" s="6" t="s">
        <v>8</v>
      </c>
      <c r="G51" s="7"/>
    </row>
    <row r="52" spans="1:7" ht="15.75">
      <c r="A52" s="8"/>
      <c r="B52" s="9" t="s">
        <v>9</v>
      </c>
      <c r="C52" s="8"/>
      <c r="D52" s="10"/>
      <c r="E52" s="11"/>
      <c r="F52" s="12"/>
      <c r="G52" s="13"/>
    </row>
    <row r="53" spans="1:7" ht="16.5" thickBot="1">
      <c r="A53" s="18" t="s">
        <v>69</v>
      </c>
      <c r="B53" s="18" t="s">
        <v>70</v>
      </c>
      <c r="C53" s="18"/>
      <c r="D53" s="19">
        <f>69975*9</f>
        <v>629775</v>
      </c>
      <c r="E53" s="20"/>
      <c r="F53" s="19">
        <f>75459*12</f>
        <v>905508</v>
      </c>
      <c r="G53" s="20"/>
    </row>
    <row r="54" spans="1:7" ht="16.5" thickBot="1">
      <c r="A54" s="21" t="s">
        <v>71</v>
      </c>
      <c r="B54" s="22" t="s">
        <v>72</v>
      </c>
      <c r="C54" s="22"/>
      <c r="D54" s="23"/>
      <c r="E54" s="24"/>
      <c r="F54" s="23"/>
      <c r="G54" s="24"/>
    </row>
    <row r="55" spans="1:7" ht="15.75">
      <c r="A55" s="25" t="s">
        <v>73</v>
      </c>
      <c r="B55" s="25" t="s">
        <v>74</v>
      </c>
      <c r="C55" s="25"/>
      <c r="D55" s="27"/>
      <c r="E55" s="28"/>
      <c r="F55" s="27"/>
      <c r="G55" s="28"/>
    </row>
    <row r="56" spans="1:7" ht="15.75">
      <c r="A56" s="8" t="s">
        <v>75</v>
      </c>
      <c r="B56" s="8" t="s">
        <v>76</v>
      </c>
      <c r="C56" s="8"/>
      <c r="D56" s="14">
        <f>5750.8*9</f>
        <v>51757.200000000004</v>
      </c>
      <c r="E56" s="15"/>
      <c r="F56" s="14">
        <f>5750.8*12</f>
        <v>69009.600000000006</v>
      </c>
      <c r="G56" s="15"/>
    </row>
    <row r="57" spans="1:7" ht="15.75">
      <c r="A57" s="8" t="s">
        <v>77</v>
      </c>
      <c r="B57" s="8" t="s">
        <v>78</v>
      </c>
      <c r="C57" s="8"/>
      <c r="D57" s="14"/>
      <c r="E57" s="15"/>
      <c r="F57" s="14"/>
      <c r="G57" s="15"/>
    </row>
    <row r="58" spans="1:7" ht="16.5" thickBot="1">
      <c r="A58" s="18" t="s">
        <v>79</v>
      </c>
      <c r="B58" s="18" t="s">
        <v>80</v>
      </c>
      <c r="C58" s="18"/>
      <c r="D58" s="19">
        <f>3500*9</f>
        <v>31500</v>
      </c>
      <c r="E58" s="20"/>
      <c r="F58" s="19">
        <f>3500*12</f>
        <v>42000</v>
      </c>
      <c r="G58" s="20"/>
    </row>
    <row r="59" spans="1:7" ht="16.5" thickBot="1">
      <c r="A59" s="21" t="s">
        <v>81</v>
      </c>
      <c r="B59" s="22" t="s">
        <v>82</v>
      </c>
      <c r="C59" s="22"/>
      <c r="D59" s="23"/>
      <c r="E59" s="24"/>
      <c r="F59" s="23"/>
      <c r="G59" s="24"/>
    </row>
    <row r="60" spans="1:7" ht="16.5" thickBot="1">
      <c r="A60" s="36" t="s">
        <v>83</v>
      </c>
      <c r="B60" s="36" t="s">
        <v>84</v>
      </c>
      <c r="C60" s="36"/>
      <c r="D60" s="37"/>
      <c r="E60" s="38"/>
      <c r="F60" s="37"/>
      <c r="G60" s="38"/>
    </row>
    <row r="61" spans="1:7" ht="16.5" thickBot="1">
      <c r="A61" s="21" t="s">
        <v>85</v>
      </c>
      <c r="B61" s="22" t="s">
        <v>86</v>
      </c>
      <c r="C61" s="22"/>
      <c r="D61" s="23">
        <f>+D53+D60+D56</f>
        <v>681532.2</v>
      </c>
      <c r="E61" s="24"/>
      <c r="F61" s="23">
        <f>+F53+F60+F56</f>
        <v>974517.6</v>
      </c>
      <c r="G61" s="24"/>
    </row>
    <row r="62" spans="1:7" ht="15.75">
      <c r="A62" s="25" t="s">
        <v>87</v>
      </c>
      <c r="B62" s="39" t="s">
        <v>88</v>
      </c>
      <c r="C62" s="40"/>
      <c r="D62" s="27"/>
      <c r="E62" s="28"/>
      <c r="F62" s="27"/>
      <c r="G62" s="28"/>
    </row>
    <row r="63" spans="1:7" ht="15.75">
      <c r="A63" s="8" t="s">
        <v>89</v>
      </c>
      <c r="B63" s="41" t="s">
        <v>90</v>
      </c>
      <c r="C63" s="42"/>
      <c r="D63" s="14"/>
      <c r="E63" s="15"/>
      <c r="F63" s="14"/>
      <c r="G63" s="15"/>
    </row>
    <row r="64" spans="1:7" ht="16.5" thickBot="1">
      <c r="A64" s="18" t="s">
        <v>91</v>
      </c>
      <c r="B64" s="18" t="s">
        <v>92</v>
      </c>
      <c r="C64" s="18"/>
      <c r="D64" s="19"/>
      <c r="E64" s="20"/>
      <c r="F64" s="19"/>
      <c r="G64" s="20"/>
    </row>
    <row r="65" spans="1:7" ht="15.75">
      <c r="A65" s="43" t="s">
        <v>93</v>
      </c>
      <c r="B65" s="44" t="s">
        <v>94</v>
      </c>
      <c r="C65" s="45"/>
      <c r="D65" s="46">
        <f>D61+D64-D10-D11-D12-D13-D14-D15-D16-D17-D8</f>
        <v>308213.44999999995</v>
      </c>
      <c r="E65" s="47"/>
      <c r="F65" s="46">
        <f>F61+F64-F10-F11-F12-F13-F14-F15-F16-F17-F8</f>
        <v>436451.6</v>
      </c>
      <c r="G65" s="47"/>
    </row>
    <row r="66" spans="1:7" ht="15.75">
      <c r="A66" s="9" t="s">
        <v>95</v>
      </c>
      <c r="B66" s="9" t="s">
        <v>96</v>
      </c>
      <c r="C66" s="9"/>
      <c r="D66" s="33">
        <f>D65-D19</f>
        <v>258713.44999999995</v>
      </c>
      <c r="E66" s="34"/>
      <c r="F66" s="33">
        <f>F65-F19</f>
        <v>370451.6</v>
      </c>
      <c r="G66" s="34"/>
    </row>
    <row r="67" spans="1:7" ht="15.75">
      <c r="A67" s="9" t="s">
        <v>97</v>
      </c>
      <c r="B67" s="9" t="s">
        <v>98</v>
      </c>
      <c r="C67" s="9"/>
      <c r="D67" s="33">
        <v>0</v>
      </c>
      <c r="E67" s="34"/>
      <c r="F67" s="33">
        <v>0</v>
      </c>
      <c r="G67" s="34"/>
    </row>
    <row r="68" spans="1:7" ht="16.5" thickBot="1">
      <c r="A68" s="36" t="s">
        <v>99</v>
      </c>
      <c r="B68" s="48" t="s">
        <v>100</v>
      </c>
      <c r="C68" s="36"/>
      <c r="D68" s="37">
        <v>0</v>
      </c>
      <c r="E68" s="38"/>
      <c r="F68" s="37">
        <v>0</v>
      </c>
      <c r="G68" s="38"/>
    </row>
    <row r="69" spans="1:7" ht="16.5" thickBot="1">
      <c r="A69" s="21" t="s">
        <v>101</v>
      </c>
      <c r="B69" s="22" t="s">
        <v>102</v>
      </c>
      <c r="C69" s="22"/>
      <c r="D69" s="23">
        <f>D61+D64</f>
        <v>681532.2</v>
      </c>
      <c r="E69" s="24"/>
      <c r="F69" s="23">
        <f>F61+F64</f>
        <v>974517.6</v>
      </c>
      <c r="G69" s="24"/>
    </row>
    <row r="70" spans="1:7" ht="15.75">
      <c r="A70" s="43" t="s">
        <v>103</v>
      </c>
      <c r="B70" s="49" t="s">
        <v>104</v>
      </c>
      <c r="C70" s="49"/>
      <c r="D70" s="46">
        <f>D66-D21</f>
        <v>219174.19999999995</v>
      </c>
      <c r="E70" s="47"/>
      <c r="F70" s="46">
        <f>F66-F21</f>
        <v>317732.59999999998</v>
      </c>
      <c r="G70" s="47"/>
    </row>
    <row r="71" spans="1:7" ht="15.75">
      <c r="A71" s="8"/>
      <c r="B71" s="9" t="s">
        <v>38</v>
      </c>
      <c r="C71" s="8"/>
      <c r="D71" s="14"/>
      <c r="E71" s="15"/>
      <c r="F71" s="14"/>
      <c r="G71" s="15"/>
    </row>
    <row r="72" spans="1:7" ht="15.75">
      <c r="A72" s="50" t="s">
        <v>105</v>
      </c>
      <c r="B72" s="36" t="s">
        <v>106</v>
      </c>
      <c r="C72" s="36"/>
      <c r="D72" s="37">
        <v>0</v>
      </c>
      <c r="E72" s="38"/>
      <c r="F72" s="37">
        <v>0</v>
      </c>
      <c r="G72" s="38"/>
    </row>
    <row r="73" spans="1:7" ht="15.75">
      <c r="A73" s="8" t="s">
        <v>107</v>
      </c>
      <c r="B73" s="8" t="s">
        <v>108</v>
      </c>
      <c r="C73" s="8"/>
      <c r="D73" s="14">
        <v>0</v>
      </c>
      <c r="E73" s="15"/>
      <c r="F73" s="14">
        <v>0</v>
      </c>
      <c r="G73" s="15"/>
    </row>
    <row r="74" spans="1:7" ht="15.75">
      <c r="A74" s="25" t="s">
        <v>109</v>
      </c>
      <c r="B74" s="25" t="s">
        <v>98</v>
      </c>
      <c r="C74" s="25"/>
      <c r="D74" s="27">
        <v>0</v>
      </c>
      <c r="E74" s="28"/>
      <c r="F74" s="27">
        <v>0</v>
      </c>
      <c r="G74" s="28"/>
    </row>
    <row r="75" spans="1:7" ht="16.5" thickBot="1">
      <c r="A75" s="18" t="s">
        <v>110</v>
      </c>
      <c r="B75" s="18" t="s">
        <v>100</v>
      </c>
      <c r="C75" s="18"/>
      <c r="D75" s="19">
        <v>0</v>
      </c>
      <c r="E75" s="20"/>
      <c r="F75" s="19">
        <v>0</v>
      </c>
      <c r="G75" s="20"/>
    </row>
    <row r="76" spans="1:7" ht="16.5" thickBot="1">
      <c r="A76" s="21" t="s">
        <v>111</v>
      </c>
      <c r="B76" s="22" t="s">
        <v>112</v>
      </c>
      <c r="C76" s="22"/>
      <c r="D76" s="23">
        <f>SUM(D72:D75)</f>
        <v>0</v>
      </c>
      <c r="E76" s="24"/>
      <c r="F76" s="23">
        <f>SUM(F72:F75)</f>
        <v>0</v>
      </c>
      <c r="G76" s="24"/>
    </row>
    <row r="77" spans="1:7" ht="16.5" thickBot="1">
      <c r="A77" s="21" t="s">
        <v>113</v>
      </c>
      <c r="B77" s="22" t="s">
        <v>114</v>
      </c>
      <c r="C77" s="22"/>
      <c r="D77" s="23"/>
      <c r="E77" s="24"/>
      <c r="F77" s="23"/>
      <c r="G77" s="24"/>
    </row>
    <row r="78" spans="1:7" ht="16.5" thickBot="1">
      <c r="A78" s="21" t="s">
        <v>115</v>
      </c>
      <c r="B78" s="22" t="s">
        <v>116</v>
      </c>
      <c r="C78" s="22"/>
      <c r="D78" s="23">
        <f xml:space="preserve">  D69</f>
        <v>681532.2</v>
      </c>
      <c r="E78" s="24"/>
      <c r="F78" s="23">
        <f xml:space="preserve">  F69</f>
        <v>974517.6</v>
      </c>
      <c r="G78" s="24"/>
    </row>
    <row r="79" spans="1:7" ht="16.5" thickBot="1">
      <c r="A79" s="21" t="s">
        <v>117</v>
      </c>
      <c r="B79" s="22" t="s">
        <v>118</v>
      </c>
      <c r="C79" s="22"/>
      <c r="D79" s="23">
        <f>D78-D28</f>
        <v>219174.19999999995</v>
      </c>
      <c r="E79" s="24"/>
      <c r="F79" s="23">
        <f>F78-F28</f>
        <v>317732.59999999998</v>
      </c>
      <c r="G79" s="24"/>
    </row>
    <row r="80" spans="1:7" ht="15.75">
      <c r="A80" s="36"/>
      <c r="B80" s="36" t="s">
        <v>119</v>
      </c>
      <c r="C80" s="36"/>
      <c r="D80" s="37"/>
      <c r="E80" s="38"/>
      <c r="F80" s="37"/>
      <c r="G80" s="38"/>
    </row>
    <row r="81" spans="1:7" ht="15.75">
      <c r="A81" s="18" t="s">
        <v>120</v>
      </c>
      <c r="B81" s="18" t="s">
        <v>121</v>
      </c>
      <c r="C81" s="18"/>
      <c r="D81" s="19">
        <v>0</v>
      </c>
      <c r="E81" s="20"/>
      <c r="F81" s="19">
        <v>0</v>
      </c>
      <c r="G81" s="20"/>
    </row>
    <row r="82" spans="1:7" ht="15.75">
      <c r="A82" s="8" t="s">
        <v>122</v>
      </c>
      <c r="B82" s="8" t="s">
        <v>123</v>
      </c>
      <c r="C82" s="8"/>
      <c r="D82" s="14">
        <v>0</v>
      </c>
      <c r="E82" s="15"/>
      <c r="F82" s="14">
        <v>0</v>
      </c>
      <c r="G82" s="15"/>
    </row>
    <row r="83" spans="1:7" ht="15.75">
      <c r="A83" s="8" t="s">
        <v>124</v>
      </c>
      <c r="B83" s="8" t="s">
        <v>125</v>
      </c>
      <c r="C83" s="8"/>
      <c r="D83" s="51">
        <v>0</v>
      </c>
      <c r="E83" s="52"/>
      <c r="F83" s="51">
        <v>0</v>
      </c>
      <c r="G83" s="52"/>
    </row>
    <row r="84" spans="1:7" ht="16.5" thickBot="1">
      <c r="A84" s="18" t="s">
        <v>126</v>
      </c>
      <c r="B84" s="18" t="s">
        <v>100</v>
      </c>
      <c r="C84" s="18"/>
      <c r="D84" s="53">
        <v>0</v>
      </c>
      <c r="E84" s="54"/>
      <c r="F84" s="53">
        <v>0</v>
      </c>
      <c r="G84" s="54"/>
    </row>
    <row r="85" spans="1:7" ht="16.5" thickBot="1">
      <c r="A85" s="21" t="s">
        <v>127</v>
      </c>
      <c r="B85" s="22" t="s">
        <v>128</v>
      </c>
      <c r="C85" s="22"/>
      <c r="D85" s="55">
        <f>SUM(D81:D84)</f>
        <v>0</v>
      </c>
      <c r="E85" s="56"/>
      <c r="F85" s="55">
        <f>SUM(F81:F84)</f>
        <v>0</v>
      </c>
      <c r="G85" s="56"/>
    </row>
    <row r="86" spans="1:7" ht="16.5" thickBot="1">
      <c r="A86" s="21" t="s">
        <v>129</v>
      </c>
      <c r="B86" s="22" t="s">
        <v>130</v>
      </c>
      <c r="C86" s="22"/>
      <c r="D86" s="55">
        <v>0</v>
      </c>
      <c r="E86" s="56"/>
      <c r="F86" s="55">
        <v>0</v>
      </c>
      <c r="G86" s="56"/>
    </row>
    <row r="87" spans="1:7" ht="16.5" thickBot="1">
      <c r="A87" s="21" t="s">
        <v>131</v>
      </c>
      <c r="B87" s="22" t="s">
        <v>132</v>
      </c>
      <c r="C87" s="22"/>
      <c r="D87" s="57">
        <f xml:space="preserve"> D78</f>
        <v>681532.2</v>
      </c>
      <c r="E87" s="58"/>
      <c r="F87" s="57">
        <f xml:space="preserve"> F78</f>
        <v>974517.6</v>
      </c>
      <c r="G87" s="58"/>
    </row>
    <row r="88" spans="1:7" ht="16.5" thickBot="1">
      <c r="A88" s="21" t="s">
        <v>133</v>
      </c>
      <c r="B88" s="22" t="s">
        <v>134</v>
      </c>
      <c r="C88" s="22"/>
      <c r="D88" s="59">
        <f>D87-D37</f>
        <v>219174.19999999995</v>
      </c>
      <c r="E88" s="60"/>
      <c r="F88" s="59">
        <f>F87-F37</f>
        <v>317732.59999999998</v>
      </c>
      <c r="G88" s="60"/>
    </row>
    <row r="90" spans="1:7">
      <c r="D90" s="61"/>
    </row>
  </sheetData>
  <mergeCells count="151">
    <mergeCell ref="D88:E88"/>
    <mergeCell ref="F88:G8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67:E67"/>
    <mergeCell ref="F67:G67"/>
    <mergeCell ref="D68:E68"/>
    <mergeCell ref="F68:G68"/>
    <mergeCell ref="D69:E69"/>
    <mergeCell ref="F69:G69"/>
    <mergeCell ref="D64:E64"/>
    <mergeCell ref="F64:G64"/>
    <mergeCell ref="B65:C65"/>
    <mergeCell ref="D65:E65"/>
    <mergeCell ref="F65:G65"/>
    <mergeCell ref="D66:E66"/>
    <mergeCell ref="F66:G66"/>
    <mergeCell ref="B62:C62"/>
    <mergeCell ref="D62:E62"/>
    <mergeCell ref="F62:G62"/>
    <mergeCell ref="B63:C63"/>
    <mergeCell ref="D63:E63"/>
    <mergeCell ref="F63:G63"/>
    <mergeCell ref="D59:E59"/>
    <mergeCell ref="F59:G59"/>
    <mergeCell ref="D60:E60"/>
    <mergeCell ref="F60:G60"/>
    <mergeCell ref="D61:E61"/>
    <mergeCell ref="F61:G61"/>
    <mergeCell ref="D56:E56"/>
    <mergeCell ref="F56:G56"/>
    <mergeCell ref="D57:E57"/>
    <mergeCell ref="F57:G57"/>
    <mergeCell ref="D58:E58"/>
    <mergeCell ref="F58:G58"/>
    <mergeCell ref="D53:E53"/>
    <mergeCell ref="F53:G53"/>
    <mergeCell ref="D54:E54"/>
    <mergeCell ref="F54:G54"/>
    <mergeCell ref="D55:E55"/>
    <mergeCell ref="F55:G55"/>
    <mergeCell ref="A49:G49"/>
    <mergeCell ref="A50:G50"/>
    <mergeCell ref="B51:C51"/>
    <mergeCell ref="D51:E51"/>
    <mergeCell ref="F51:G51"/>
    <mergeCell ref="D52:E52"/>
    <mergeCell ref="F52:G52"/>
    <mergeCell ref="D35:E35"/>
    <mergeCell ref="F35:G35"/>
    <mergeCell ref="D36:E36"/>
    <mergeCell ref="F36:G36"/>
    <mergeCell ref="D37:E37"/>
    <mergeCell ref="F37:G37"/>
    <mergeCell ref="D32:E32"/>
    <mergeCell ref="F32:G32"/>
    <mergeCell ref="D33:E33"/>
    <mergeCell ref="F33:G33"/>
    <mergeCell ref="D34:E34"/>
    <mergeCell ref="F34:G34"/>
    <mergeCell ref="D29:E29"/>
    <mergeCell ref="F29:G29"/>
    <mergeCell ref="D30:E30"/>
    <mergeCell ref="F30:G30"/>
    <mergeCell ref="D31:E31"/>
    <mergeCell ref="F31:G31"/>
    <mergeCell ref="D26:E26"/>
    <mergeCell ref="F26:G26"/>
    <mergeCell ref="D27:E27"/>
    <mergeCell ref="F27:G27"/>
    <mergeCell ref="D28:E28"/>
    <mergeCell ref="F28:G28"/>
    <mergeCell ref="D23:E23"/>
    <mergeCell ref="F23:G23"/>
    <mergeCell ref="D24:E24"/>
    <mergeCell ref="F24:G24"/>
    <mergeCell ref="D25:E25"/>
    <mergeCell ref="F25:G25"/>
    <mergeCell ref="B20:C20"/>
    <mergeCell ref="D20:E20"/>
    <mergeCell ref="F20:G20"/>
    <mergeCell ref="D21:E21"/>
    <mergeCell ref="F21:G21"/>
    <mergeCell ref="D22:E22"/>
    <mergeCell ref="F22:G22"/>
    <mergeCell ref="D17:E17"/>
    <mergeCell ref="F17:G17"/>
    <mergeCell ref="B18:C18"/>
    <mergeCell ref="D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A4:G4"/>
    <mergeCell ref="A5:G5"/>
    <mergeCell ref="B6:C6"/>
    <mergeCell ref="D6:E6"/>
    <mergeCell ref="F6:G6"/>
    <mergeCell ref="D7:E7"/>
    <mergeCell ref="F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7"/>
  <sheetViews>
    <sheetView tabSelected="1" topLeftCell="A20" workbookViewId="0">
      <selection activeCell="I43" sqref="I43"/>
    </sheetView>
  </sheetViews>
  <sheetFormatPr defaultRowHeight="15"/>
  <cols>
    <col min="2" max="2" width="44.85546875" bestFit="1" customWidth="1"/>
    <col min="3" max="3" width="24.7109375" bestFit="1" customWidth="1"/>
    <col min="4" max="4" width="12.85546875" bestFit="1" customWidth="1"/>
    <col min="5" max="5" width="24.7109375" bestFit="1" customWidth="1"/>
    <col min="6" max="6" width="16.85546875" bestFit="1" customWidth="1"/>
    <col min="7" max="7" width="12.85546875" bestFit="1" customWidth="1"/>
  </cols>
  <sheetData>
    <row r="1" spans="1:6">
      <c r="A1" t="s">
        <v>293</v>
      </c>
      <c r="F1" t="s">
        <v>66</v>
      </c>
    </row>
    <row r="2" spans="1:6">
      <c r="A2" t="s">
        <v>1</v>
      </c>
    </row>
    <row r="3" spans="1:6">
      <c r="A3" t="s">
        <v>2</v>
      </c>
      <c r="D3" s="62">
        <v>43738</v>
      </c>
      <c r="E3" t="s">
        <v>135</v>
      </c>
    </row>
    <row r="4" spans="1:6">
      <c r="C4" s="63" t="s">
        <v>136</v>
      </c>
    </row>
    <row r="6" spans="1:6">
      <c r="A6" s="64" t="s">
        <v>5</v>
      </c>
      <c r="B6" s="65" t="s">
        <v>137</v>
      </c>
      <c r="C6" s="66" t="s">
        <v>138</v>
      </c>
      <c r="D6" s="67"/>
      <c r="E6" s="67"/>
      <c r="F6" s="68" t="s">
        <v>8</v>
      </c>
    </row>
    <row r="7" spans="1:6">
      <c r="A7" s="69"/>
      <c r="B7" s="69"/>
      <c r="C7" s="70" t="s">
        <v>139</v>
      </c>
      <c r="D7" s="70" t="s">
        <v>140</v>
      </c>
      <c r="E7" s="70" t="s">
        <v>141</v>
      </c>
      <c r="F7" s="69" t="s">
        <v>141</v>
      </c>
    </row>
    <row r="8" spans="1:6">
      <c r="A8" s="69" t="s">
        <v>142</v>
      </c>
      <c r="B8" s="69" t="s">
        <v>143</v>
      </c>
      <c r="C8" s="71"/>
      <c r="D8" s="71"/>
      <c r="E8" s="71"/>
      <c r="F8" s="71"/>
    </row>
    <row r="9" spans="1:6">
      <c r="A9" s="69" t="s">
        <v>144</v>
      </c>
      <c r="B9" s="69" t="s">
        <v>145</v>
      </c>
      <c r="C9" s="71"/>
      <c r="D9" s="71"/>
      <c r="E9" s="71"/>
      <c r="F9" s="71"/>
    </row>
    <row r="10" spans="1:6">
      <c r="A10" s="69" t="s">
        <v>146</v>
      </c>
      <c r="B10" s="69" t="s">
        <v>147</v>
      </c>
      <c r="C10" s="71"/>
      <c r="D10" s="71"/>
      <c r="E10" s="71"/>
      <c r="F10" s="71"/>
    </row>
    <row r="11" spans="1:6">
      <c r="A11" s="69" t="s">
        <v>148</v>
      </c>
      <c r="B11" s="69" t="s">
        <v>149</v>
      </c>
      <c r="C11" s="71"/>
      <c r="D11" s="71"/>
      <c r="E11" s="71"/>
      <c r="F11" s="71"/>
    </row>
    <row r="12" spans="1:6">
      <c r="A12" s="69" t="s">
        <v>142</v>
      </c>
      <c r="B12" s="69" t="s">
        <v>150</v>
      </c>
      <c r="C12" s="71"/>
      <c r="D12" s="71"/>
      <c r="E12" s="71"/>
      <c r="F12" s="71"/>
    </row>
    <row r="13" spans="1:6">
      <c r="A13" s="69" t="s">
        <v>151</v>
      </c>
      <c r="B13" s="69" t="s">
        <v>152</v>
      </c>
      <c r="C13" s="71"/>
      <c r="D13" s="71"/>
      <c r="E13" s="71"/>
      <c r="F13" s="71"/>
    </row>
    <row r="14" spans="1:6">
      <c r="A14" s="69" t="s">
        <v>153</v>
      </c>
      <c r="B14" s="69" t="s">
        <v>154</v>
      </c>
      <c r="C14" s="71"/>
      <c r="D14" s="71"/>
      <c r="E14" s="71"/>
      <c r="F14" s="71"/>
    </row>
    <row r="15" spans="1:6">
      <c r="A15" s="69" t="s">
        <v>155</v>
      </c>
      <c r="B15" s="69" t="s">
        <v>156</v>
      </c>
      <c r="C15" s="71"/>
      <c r="D15" s="71"/>
      <c r="E15" s="71"/>
      <c r="F15" s="71"/>
    </row>
    <row r="16" spans="1:6">
      <c r="A16" s="69" t="s">
        <v>157</v>
      </c>
      <c r="B16" s="69" t="s">
        <v>158</v>
      </c>
      <c r="C16" s="71"/>
      <c r="D16" s="71"/>
      <c r="E16" s="71"/>
      <c r="F16" s="71"/>
    </row>
    <row r="17" spans="1:7">
      <c r="A17" s="69" t="s">
        <v>159</v>
      </c>
      <c r="B17" s="69" t="s">
        <v>160</v>
      </c>
      <c r="C17" s="71"/>
      <c r="D17" s="71"/>
      <c r="E17" s="71"/>
      <c r="F17" s="71"/>
    </row>
    <row r="18" spans="1:7">
      <c r="A18" s="69" t="s">
        <v>161</v>
      </c>
      <c r="B18" s="69" t="s">
        <v>162</v>
      </c>
      <c r="C18" s="71">
        <v>45000</v>
      </c>
      <c r="D18" s="71"/>
      <c r="E18" s="71">
        <f>+C18-D18</f>
        <v>45000</v>
      </c>
      <c r="F18" s="71">
        <v>45000</v>
      </c>
    </row>
    <row r="19" spans="1:7">
      <c r="A19" s="69" t="s">
        <v>163</v>
      </c>
      <c r="B19" s="69" t="s">
        <v>164</v>
      </c>
      <c r="C19" s="71">
        <v>257000</v>
      </c>
      <c r="D19" s="71">
        <f>+C19*0.03*3+5782.5</f>
        <v>28912.5</v>
      </c>
      <c r="E19" s="71">
        <f>C19-D19</f>
        <v>228087.5</v>
      </c>
      <c r="F19" s="71">
        <v>233870</v>
      </c>
    </row>
    <row r="20" spans="1:7">
      <c r="A20" s="69" t="s">
        <v>165</v>
      </c>
      <c r="B20" s="69" t="s">
        <v>166</v>
      </c>
      <c r="C20" s="71"/>
      <c r="D20" s="71"/>
      <c r="E20" s="71"/>
      <c r="F20" s="71"/>
    </row>
    <row r="21" spans="1:7">
      <c r="A21" s="69" t="s">
        <v>167</v>
      </c>
      <c r="B21" s="69" t="s">
        <v>168</v>
      </c>
      <c r="C21" s="71">
        <v>87590</v>
      </c>
      <c r="D21" s="71">
        <f>+C21*0.1*3+6569.25</f>
        <v>32846.25</v>
      </c>
      <c r="E21" s="71">
        <f t="shared" ref="E21:F26" si="0">C21-D21</f>
        <v>54743.75</v>
      </c>
      <c r="F21" s="71">
        <v>61313</v>
      </c>
      <c r="G21" s="144"/>
    </row>
    <row r="22" spans="1:7">
      <c r="A22" s="69" t="s">
        <v>169</v>
      </c>
      <c r="B22" s="69" t="s">
        <v>170</v>
      </c>
      <c r="C22" s="71">
        <v>145000</v>
      </c>
      <c r="D22" s="71">
        <f>+C22*0.25+27187.5</f>
        <v>63437.5</v>
      </c>
      <c r="E22" s="71">
        <f t="shared" si="0"/>
        <v>81562.5</v>
      </c>
      <c r="F22" s="71">
        <v>108750</v>
      </c>
    </row>
    <row r="23" spans="1:7">
      <c r="A23" s="69" t="s">
        <v>171</v>
      </c>
      <c r="B23" s="69" t="s">
        <v>172</v>
      </c>
      <c r="C23" s="71">
        <v>6000</v>
      </c>
      <c r="D23" s="71"/>
      <c r="E23" s="71">
        <f t="shared" si="0"/>
        <v>6000</v>
      </c>
      <c r="F23" s="71">
        <v>6000</v>
      </c>
    </row>
    <row r="24" spans="1:7">
      <c r="A24" s="69" t="s">
        <v>173</v>
      </c>
      <c r="B24" s="69" t="s">
        <v>174</v>
      </c>
      <c r="C24" s="71"/>
      <c r="D24" s="71"/>
      <c r="E24" s="71">
        <f t="shared" si="0"/>
        <v>0</v>
      </c>
      <c r="F24" s="71"/>
    </row>
    <row r="25" spans="1:7">
      <c r="A25" s="69" t="s">
        <v>175</v>
      </c>
      <c r="B25" s="69" t="s">
        <v>176</v>
      </c>
      <c r="C25" s="71"/>
      <c r="D25" s="71"/>
      <c r="E25" s="71">
        <f t="shared" si="0"/>
        <v>0</v>
      </c>
      <c r="F25" s="71">
        <f t="shared" si="0"/>
        <v>0</v>
      </c>
    </row>
    <row r="26" spans="1:7" ht="15.75" thickBot="1">
      <c r="A26" s="69" t="s">
        <v>177</v>
      </c>
      <c r="B26" s="69" t="s">
        <v>178</v>
      </c>
      <c r="C26" s="71"/>
      <c r="D26" s="71"/>
      <c r="E26" s="71">
        <f t="shared" si="0"/>
        <v>0</v>
      </c>
      <c r="F26" s="71">
        <f t="shared" si="0"/>
        <v>0</v>
      </c>
    </row>
    <row r="27" spans="1:7" ht="15.75" thickBot="1">
      <c r="A27" s="72" t="s">
        <v>179</v>
      </c>
      <c r="B27" s="73" t="s">
        <v>180</v>
      </c>
      <c r="C27" s="74">
        <f>SUM(C8:C26)</f>
        <v>540590</v>
      </c>
      <c r="D27" s="74">
        <f>SUM(D8:D26)</f>
        <v>125196.25</v>
      </c>
      <c r="E27" s="74">
        <f>SUM(E8:E26)</f>
        <v>415393.75</v>
      </c>
      <c r="F27" s="74">
        <f>SUM(F8:F26)</f>
        <v>454933</v>
      </c>
    </row>
    <row r="28" spans="1:7">
      <c r="A28" s="75" t="s">
        <v>181</v>
      </c>
      <c r="B28" s="75" t="s">
        <v>182</v>
      </c>
      <c r="C28" s="76"/>
      <c r="D28" s="76"/>
      <c r="E28" s="76"/>
      <c r="F28" s="76"/>
    </row>
    <row r="29" spans="1:7">
      <c r="A29" s="69" t="s">
        <v>183</v>
      </c>
      <c r="B29" s="69" t="s">
        <v>184</v>
      </c>
      <c r="C29" s="71"/>
      <c r="D29" s="71"/>
      <c r="E29" s="71"/>
      <c r="F29" s="71"/>
    </row>
    <row r="30" spans="1:7">
      <c r="A30" s="69" t="s">
        <v>185</v>
      </c>
      <c r="B30" s="69" t="s">
        <v>186</v>
      </c>
      <c r="C30" s="71">
        <v>145675</v>
      </c>
      <c r="D30" s="71"/>
      <c r="E30" s="71">
        <f>+C30-D30</f>
        <v>145675</v>
      </c>
      <c r="F30" s="71">
        <f>138954-7710-45000</f>
        <v>86244</v>
      </c>
    </row>
    <row r="31" spans="1:7">
      <c r="A31" s="69" t="s">
        <v>187</v>
      </c>
      <c r="B31" s="69" t="s">
        <v>188</v>
      </c>
      <c r="C31" s="71"/>
      <c r="D31" s="71"/>
      <c r="E31" s="71">
        <f>+C31-D31</f>
        <v>0</v>
      </c>
      <c r="F31" s="71">
        <f>+D31-E31</f>
        <v>0</v>
      </c>
    </row>
    <row r="32" spans="1:7">
      <c r="A32" s="69" t="s">
        <v>189</v>
      </c>
      <c r="B32" s="69" t="s">
        <v>190</v>
      </c>
      <c r="C32" s="71"/>
      <c r="D32" s="71"/>
      <c r="E32" s="71">
        <f>+C32-D32</f>
        <v>0</v>
      </c>
      <c r="F32" s="71"/>
    </row>
    <row r="33" spans="1:6">
      <c r="A33" s="69" t="s">
        <v>191</v>
      </c>
      <c r="B33" s="69" t="s">
        <v>192</v>
      </c>
      <c r="C33" s="71"/>
      <c r="D33" s="71"/>
      <c r="E33" s="71">
        <f>C33-D33</f>
        <v>0</v>
      </c>
      <c r="F33" s="71">
        <f>D33-E33</f>
        <v>0</v>
      </c>
    </row>
    <row r="34" spans="1:6">
      <c r="A34" s="69" t="s">
        <v>193</v>
      </c>
      <c r="B34" s="69" t="s">
        <v>194</v>
      </c>
      <c r="C34" s="71"/>
      <c r="D34" s="71"/>
      <c r="E34" s="71"/>
      <c r="F34" s="71"/>
    </row>
    <row r="35" spans="1:6">
      <c r="A35" s="69" t="s">
        <v>195</v>
      </c>
      <c r="B35" s="69" t="s">
        <v>196</v>
      </c>
      <c r="C35" s="71"/>
      <c r="D35" s="71"/>
      <c r="E35" s="71"/>
      <c r="F35" s="71"/>
    </row>
    <row r="36" spans="1:6">
      <c r="A36" s="69" t="s">
        <v>197</v>
      </c>
      <c r="B36" s="69" t="s">
        <v>198</v>
      </c>
      <c r="C36" s="71">
        <f>12680.61+15057</f>
        <v>27737.61</v>
      </c>
      <c r="D36" s="71"/>
      <c r="E36" s="71">
        <f>C36-D36</f>
        <v>27737.61</v>
      </c>
      <c r="F36" s="71">
        <v>12680.61</v>
      </c>
    </row>
    <row r="37" spans="1:6" ht="15.75" thickBot="1">
      <c r="A37" s="77" t="s">
        <v>199</v>
      </c>
      <c r="B37" s="77" t="s">
        <v>200</v>
      </c>
      <c r="C37" s="78">
        <v>209168</v>
      </c>
      <c r="D37" s="78"/>
      <c r="E37" s="78">
        <f>C37-D37</f>
        <v>209168</v>
      </c>
      <c r="F37" s="78">
        <f>180957-43602.72-45000</f>
        <v>92354.28</v>
      </c>
    </row>
    <row r="38" spans="1:6" ht="15.75" thickBot="1">
      <c r="A38" s="72" t="s">
        <v>201</v>
      </c>
      <c r="B38" s="73" t="s">
        <v>202</v>
      </c>
      <c r="C38" s="74">
        <f xml:space="preserve"> C28+C29+C30+C31+C32+C33+C34+C35+C36+C37</f>
        <v>382580.61</v>
      </c>
      <c r="D38" s="74">
        <f>SUM(D28:D37)</f>
        <v>0</v>
      </c>
      <c r="E38" s="74">
        <f xml:space="preserve"> E28+E29+E30+E31+E32+E33+E34+E35+E36+E37</f>
        <v>382580.61</v>
      </c>
      <c r="F38" s="74">
        <f xml:space="preserve"> F28+F29+F30+F31+F32+F33+F34+F35+F36+F37</f>
        <v>191278.89</v>
      </c>
    </row>
    <row r="39" spans="1:6">
      <c r="A39" s="75"/>
      <c r="B39" s="75" t="s">
        <v>203</v>
      </c>
      <c r="C39" s="76"/>
      <c r="D39" s="76"/>
      <c r="E39" s="76"/>
      <c r="F39" s="76"/>
    </row>
    <row r="40" spans="1:6">
      <c r="A40" s="69" t="s">
        <v>204</v>
      </c>
      <c r="B40" s="69" t="s">
        <v>205</v>
      </c>
      <c r="C40" s="71"/>
      <c r="D40" s="71"/>
      <c r="E40" s="71"/>
      <c r="F40" s="71"/>
    </row>
    <row r="41" spans="1:6">
      <c r="A41" s="69" t="s">
        <v>206</v>
      </c>
      <c r="B41" s="69" t="s">
        <v>207</v>
      </c>
      <c r="C41" s="71"/>
      <c r="D41" s="71"/>
      <c r="E41" s="71"/>
      <c r="F41" s="71"/>
    </row>
    <row r="42" spans="1:6" ht="15.75" thickBot="1">
      <c r="A42" s="77" t="s">
        <v>208</v>
      </c>
      <c r="B42" s="77" t="s">
        <v>209</v>
      </c>
      <c r="C42" s="78">
        <v>230645.38</v>
      </c>
      <c r="D42" s="78"/>
      <c r="E42" s="78">
        <f>C42-D42</f>
        <v>230645.38</v>
      </c>
      <c r="F42" s="78">
        <v>166788.37</v>
      </c>
    </row>
    <row r="43" spans="1:6" ht="15.75" thickBot="1">
      <c r="A43" s="72" t="s">
        <v>210</v>
      </c>
      <c r="B43" s="73" t="s">
        <v>211</v>
      </c>
      <c r="C43" s="74">
        <f>C42</f>
        <v>230645.38</v>
      </c>
      <c r="D43" s="74"/>
      <c r="E43" s="74">
        <f>C43-D43</f>
        <v>230645.38</v>
      </c>
      <c r="F43" s="74">
        <f>+F42</f>
        <v>166788.37</v>
      </c>
    </row>
    <row r="44" spans="1:6" ht="15.75" thickBot="1">
      <c r="A44" s="72" t="s">
        <v>212</v>
      </c>
      <c r="B44" s="73" t="s">
        <v>213</v>
      </c>
      <c r="C44" s="74"/>
      <c r="D44" s="74"/>
      <c r="E44" s="74"/>
      <c r="F44" s="74"/>
    </row>
    <row r="45" spans="1:6" ht="15.75" thickBot="1">
      <c r="A45" s="72" t="s">
        <v>214</v>
      </c>
      <c r="B45" s="73" t="s">
        <v>215</v>
      </c>
      <c r="C45" s="74">
        <f xml:space="preserve"> C27+C38+C43</f>
        <v>1153815.99</v>
      </c>
      <c r="D45" s="74">
        <f xml:space="preserve"> D27+D38</f>
        <v>125196.25</v>
      </c>
      <c r="E45" s="74">
        <f xml:space="preserve"> E27+E38+E43</f>
        <v>1028619.74</v>
      </c>
      <c r="F45" s="74">
        <f xml:space="preserve"> F27+F38+F43</f>
        <v>813000.26</v>
      </c>
    </row>
    <row r="46" spans="1:6">
      <c r="A46" s="79"/>
      <c r="B46" s="79"/>
      <c r="C46" s="80"/>
      <c r="D46" s="80"/>
      <c r="E46" s="80"/>
      <c r="F46" s="80"/>
    </row>
    <row r="47" spans="1:6">
      <c r="A47" s="79"/>
      <c r="B47" s="79"/>
      <c r="C47" s="80"/>
      <c r="D47" s="80"/>
      <c r="E47" s="80"/>
      <c r="F47" s="80"/>
    </row>
    <row r="48" spans="1:6">
      <c r="A48" s="79"/>
      <c r="B48" s="79"/>
      <c r="C48" s="80"/>
      <c r="D48" s="80">
        <f>+E45-C106</f>
        <v>0</v>
      </c>
      <c r="E48" s="80">
        <f>+F45-E106</f>
        <v>0</v>
      </c>
      <c r="F48" s="80"/>
    </row>
    <row r="49" spans="1:6">
      <c r="A49" s="79"/>
      <c r="B49" s="79"/>
      <c r="C49" s="80"/>
      <c r="D49" s="80"/>
      <c r="E49" s="80"/>
      <c r="F49" s="80"/>
    </row>
    <row r="62" spans="1:6">
      <c r="A62" t="s">
        <v>293</v>
      </c>
      <c r="F62" t="s">
        <v>216</v>
      </c>
    </row>
    <row r="63" spans="1:6">
      <c r="A63" t="s">
        <v>1</v>
      </c>
    </row>
    <row r="64" spans="1:6">
      <c r="A64" t="s">
        <v>2</v>
      </c>
      <c r="D64" s="62">
        <v>43738</v>
      </c>
      <c r="E64" t="s">
        <v>3</v>
      </c>
    </row>
    <row r="65" spans="1:6">
      <c r="C65" s="63" t="s">
        <v>217</v>
      </c>
    </row>
    <row r="67" spans="1:6" ht="15.75" thickBot="1">
      <c r="A67" s="81" t="s">
        <v>5</v>
      </c>
      <c r="B67" s="82" t="s">
        <v>218</v>
      </c>
      <c r="C67" s="83" t="s">
        <v>219</v>
      </c>
      <c r="D67" s="84"/>
      <c r="E67" s="83" t="s">
        <v>220</v>
      </c>
      <c r="F67" s="84"/>
    </row>
    <row r="68" spans="1:6" ht="15.75" thickBot="1">
      <c r="A68" s="85"/>
      <c r="B68" s="86" t="s">
        <v>221</v>
      </c>
      <c r="C68" s="87"/>
      <c r="D68" s="88"/>
      <c r="E68" s="89"/>
      <c r="F68" s="90"/>
    </row>
    <row r="69" spans="1:6">
      <c r="A69" s="75" t="s">
        <v>222</v>
      </c>
      <c r="B69" s="75" t="s">
        <v>223</v>
      </c>
      <c r="C69" s="91">
        <v>10000</v>
      </c>
      <c r="D69" s="92"/>
      <c r="E69" s="93">
        <v>10000</v>
      </c>
      <c r="F69" s="94"/>
    </row>
    <row r="70" spans="1:6" ht="15.75" thickBot="1">
      <c r="A70" s="77" t="s">
        <v>224</v>
      </c>
      <c r="B70" s="77" t="s">
        <v>225</v>
      </c>
      <c r="C70" s="95">
        <v>0</v>
      </c>
      <c r="D70" s="96"/>
      <c r="E70" s="97"/>
      <c r="F70" s="98"/>
    </row>
    <row r="71" spans="1:6" ht="15.75" thickBot="1">
      <c r="A71" s="72" t="s">
        <v>226</v>
      </c>
      <c r="B71" s="73" t="s">
        <v>227</v>
      </c>
      <c r="C71" s="99"/>
      <c r="D71" s="100"/>
      <c r="E71" s="89"/>
      <c r="F71" s="90"/>
    </row>
    <row r="72" spans="1:6">
      <c r="A72" s="75" t="s">
        <v>228</v>
      </c>
      <c r="B72" s="75" t="s">
        <v>229</v>
      </c>
      <c r="C72" s="91">
        <v>0</v>
      </c>
      <c r="D72" s="92"/>
      <c r="E72" s="101"/>
      <c r="F72" s="94"/>
    </row>
    <row r="73" spans="1:6">
      <c r="A73" s="69" t="s">
        <v>230</v>
      </c>
      <c r="B73" s="69" t="s">
        <v>231</v>
      </c>
      <c r="C73" s="102"/>
      <c r="D73" s="103"/>
      <c r="E73" s="104"/>
      <c r="F73" s="105"/>
    </row>
    <row r="74" spans="1:6">
      <c r="A74" s="69" t="s">
        <v>232</v>
      </c>
      <c r="B74" s="69" t="s">
        <v>233</v>
      </c>
      <c r="C74" s="102">
        <v>0</v>
      </c>
      <c r="D74" s="103"/>
      <c r="E74" s="104"/>
      <c r="F74" s="105"/>
    </row>
    <row r="75" spans="1:6">
      <c r="A75" s="69" t="s">
        <v>234</v>
      </c>
      <c r="B75" s="69" t="s">
        <v>235</v>
      </c>
      <c r="C75" s="102"/>
      <c r="D75" s="103"/>
      <c r="E75" s="104"/>
      <c r="F75" s="105"/>
    </row>
    <row r="76" spans="1:6" ht="15.75" thickBot="1">
      <c r="A76" s="77" t="s">
        <v>236</v>
      </c>
      <c r="B76" s="77" t="s">
        <v>237</v>
      </c>
      <c r="C76" s="106">
        <f>+E76+E77</f>
        <v>776369.26</v>
      </c>
      <c r="D76" s="107"/>
      <c r="E76" s="106">
        <f>568636.66-20000-90000</f>
        <v>458636.66000000003</v>
      </c>
      <c r="F76" s="107"/>
    </row>
    <row r="77" spans="1:6" ht="15.75" thickBot="1">
      <c r="A77" s="72" t="s">
        <v>238</v>
      </c>
      <c r="B77" s="73" t="s">
        <v>239</v>
      </c>
      <c r="C77" s="108">
        <v>219174.2</v>
      </c>
      <c r="D77" s="109"/>
      <c r="E77" s="108">
        <v>317732.59999999998</v>
      </c>
      <c r="F77" s="110"/>
    </row>
    <row r="78" spans="1:6">
      <c r="A78" s="75" t="s">
        <v>240</v>
      </c>
      <c r="B78" s="75" t="s">
        <v>241</v>
      </c>
      <c r="C78" s="91"/>
      <c r="D78" s="92"/>
      <c r="E78" s="101"/>
      <c r="F78" s="94"/>
    </row>
    <row r="79" spans="1:6">
      <c r="A79" s="69" t="s">
        <v>242</v>
      </c>
      <c r="B79" s="69" t="s">
        <v>243</v>
      </c>
      <c r="C79" s="102">
        <v>0</v>
      </c>
      <c r="D79" s="103"/>
      <c r="E79" s="104"/>
      <c r="F79" s="105"/>
    </row>
    <row r="80" spans="1:6" ht="15.75" thickBot="1">
      <c r="A80" s="77" t="s">
        <v>244</v>
      </c>
      <c r="B80" s="77" t="s">
        <v>245</v>
      </c>
      <c r="C80" s="106"/>
      <c r="D80" s="107"/>
      <c r="E80" s="106"/>
      <c r="F80" s="107"/>
    </row>
    <row r="81" spans="1:6" ht="15.75" thickBot="1">
      <c r="A81" s="72" t="s">
        <v>246</v>
      </c>
      <c r="B81" s="73" t="s">
        <v>247</v>
      </c>
      <c r="C81" s="111">
        <f xml:space="preserve"> C69+C70+C72+C73+C74+C75+C76+C77+C79+C80</f>
        <v>1005543.46</v>
      </c>
      <c r="D81" s="112"/>
      <c r="E81" s="111">
        <f>+E76+E77+E69</f>
        <v>786369.26</v>
      </c>
      <c r="F81" s="113"/>
    </row>
    <row r="82" spans="1:6">
      <c r="A82" s="75"/>
      <c r="B82" s="75" t="s">
        <v>248</v>
      </c>
      <c r="C82" s="93"/>
      <c r="D82" s="114"/>
      <c r="E82" s="101"/>
      <c r="F82" s="94"/>
    </row>
    <row r="83" spans="1:6">
      <c r="A83" s="69" t="s">
        <v>249</v>
      </c>
      <c r="B83" s="69" t="s">
        <v>250</v>
      </c>
      <c r="C83" s="102">
        <v>0</v>
      </c>
      <c r="D83" s="103"/>
      <c r="E83" s="115"/>
      <c r="F83" s="116"/>
    </row>
    <row r="84" spans="1:6">
      <c r="A84" s="69" t="s">
        <v>251</v>
      </c>
      <c r="B84" s="69" t="s">
        <v>252</v>
      </c>
      <c r="C84" s="102">
        <v>0</v>
      </c>
      <c r="D84" s="103"/>
      <c r="E84" s="115"/>
      <c r="F84" s="116"/>
    </row>
    <row r="85" spans="1:6">
      <c r="A85" s="69" t="s">
        <v>253</v>
      </c>
      <c r="B85" s="69" t="s">
        <v>254</v>
      </c>
      <c r="C85" s="102">
        <v>0</v>
      </c>
      <c r="D85" s="103"/>
      <c r="E85" s="115"/>
      <c r="F85" s="116"/>
    </row>
    <row r="86" spans="1:6">
      <c r="A86" s="69" t="s">
        <v>255</v>
      </c>
      <c r="B86" s="69" t="s">
        <v>256</v>
      </c>
      <c r="C86" s="102">
        <v>0</v>
      </c>
      <c r="D86" s="103"/>
      <c r="E86" s="115"/>
      <c r="F86" s="116"/>
    </row>
    <row r="87" spans="1:6" ht="15.75" thickBot="1">
      <c r="A87" s="77" t="s">
        <v>257</v>
      </c>
      <c r="B87" s="77" t="s">
        <v>258</v>
      </c>
      <c r="C87" s="95"/>
      <c r="D87" s="96"/>
      <c r="E87" s="117"/>
      <c r="F87" s="118"/>
    </row>
    <row r="88" spans="1:6" ht="15.75" thickBot="1">
      <c r="A88" s="72" t="s">
        <v>259</v>
      </c>
      <c r="B88" s="73" t="s">
        <v>260</v>
      </c>
      <c r="C88" s="119">
        <f xml:space="preserve"> C83+C84+C85+C86</f>
        <v>0</v>
      </c>
      <c r="D88" s="120"/>
      <c r="E88" s="121"/>
      <c r="F88" s="122"/>
    </row>
    <row r="89" spans="1:6" ht="15.75" thickBot="1">
      <c r="A89" s="72" t="s">
        <v>261</v>
      </c>
      <c r="B89" s="73" t="s">
        <v>262</v>
      </c>
      <c r="C89" s="111">
        <f xml:space="preserve"> C81+C88</f>
        <v>1005543.46</v>
      </c>
      <c r="D89" s="112"/>
      <c r="E89" s="111">
        <f>+E81</f>
        <v>786369.26</v>
      </c>
      <c r="F89" s="113"/>
    </row>
    <row r="90" spans="1:6">
      <c r="A90" s="123"/>
      <c r="B90" s="123" t="s">
        <v>263</v>
      </c>
      <c r="C90" s="93"/>
      <c r="D90" s="114"/>
      <c r="E90" s="101"/>
      <c r="F90" s="94"/>
    </row>
    <row r="91" spans="1:6">
      <c r="A91" s="69" t="s">
        <v>264</v>
      </c>
      <c r="B91" s="69" t="s">
        <v>265</v>
      </c>
      <c r="C91" s="102">
        <v>0</v>
      </c>
      <c r="D91" s="103"/>
      <c r="E91" s="115"/>
      <c r="F91" s="116"/>
    </row>
    <row r="92" spans="1:6">
      <c r="A92" s="69" t="s">
        <v>266</v>
      </c>
      <c r="B92" s="69" t="s">
        <v>267</v>
      </c>
      <c r="C92" s="102">
        <v>0</v>
      </c>
      <c r="D92" s="103"/>
      <c r="E92" s="115"/>
      <c r="F92" s="116"/>
    </row>
    <row r="93" spans="1:6">
      <c r="A93" s="69" t="s">
        <v>268</v>
      </c>
      <c r="B93" s="69" t="s">
        <v>269</v>
      </c>
      <c r="C93" s="102">
        <f>2565-420.72</f>
        <v>2144.2799999999997</v>
      </c>
      <c r="D93" s="103"/>
      <c r="E93" s="102">
        <v>1645</v>
      </c>
      <c r="F93" s="116"/>
    </row>
    <row r="94" spans="1:6">
      <c r="A94" s="69" t="s">
        <v>270</v>
      </c>
      <c r="B94" s="69" t="s">
        <v>271</v>
      </c>
      <c r="C94" s="124">
        <f>7852-1527</f>
        <v>6325</v>
      </c>
      <c r="D94" s="125"/>
      <c r="E94" s="126">
        <v>8035</v>
      </c>
      <c r="F94" s="127"/>
    </row>
    <row r="95" spans="1:6">
      <c r="A95" s="69" t="s">
        <v>272</v>
      </c>
      <c r="B95" s="69" t="s">
        <v>273</v>
      </c>
      <c r="C95" s="102">
        <v>2753</v>
      </c>
      <c r="D95" s="103"/>
      <c r="E95" s="102">
        <v>1567</v>
      </c>
      <c r="F95" s="116"/>
    </row>
    <row r="96" spans="1:6">
      <c r="A96" s="69" t="s">
        <v>274</v>
      </c>
      <c r="B96" s="69" t="s">
        <v>275</v>
      </c>
      <c r="C96" s="102">
        <v>11854</v>
      </c>
      <c r="D96" s="103"/>
      <c r="E96" s="102">
        <v>15384</v>
      </c>
      <c r="F96" s="116"/>
    </row>
    <row r="97" spans="1:6" ht="15.75" thickBot="1">
      <c r="A97" s="77" t="s">
        <v>276</v>
      </c>
      <c r="B97" s="77" t="s">
        <v>277</v>
      </c>
      <c r="C97" s="95">
        <v>0</v>
      </c>
      <c r="D97" s="96"/>
      <c r="E97" s="117"/>
      <c r="F97" s="118"/>
    </row>
    <row r="98" spans="1:6" ht="15.75" thickBot="1">
      <c r="A98" s="72" t="s">
        <v>278</v>
      </c>
      <c r="B98" s="73" t="s">
        <v>279</v>
      </c>
      <c r="C98" s="111">
        <f>+C93+C94+C95+C96</f>
        <v>23076.28</v>
      </c>
      <c r="D98" s="112"/>
      <c r="E98" s="128">
        <f>+E94+E95+E96+E93</f>
        <v>26631</v>
      </c>
      <c r="F98" s="129"/>
    </row>
    <row r="99" spans="1:6">
      <c r="A99" s="75"/>
      <c r="B99" s="123" t="s">
        <v>280</v>
      </c>
      <c r="C99" s="93"/>
      <c r="D99" s="114"/>
      <c r="E99" s="101"/>
      <c r="F99" s="94"/>
    </row>
    <row r="100" spans="1:6">
      <c r="A100" s="69" t="s">
        <v>281</v>
      </c>
      <c r="B100" s="69" t="s">
        <v>282</v>
      </c>
      <c r="C100" s="102">
        <v>0</v>
      </c>
      <c r="D100" s="103"/>
      <c r="E100" s="115"/>
      <c r="F100" s="116"/>
    </row>
    <row r="101" spans="1:6">
      <c r="A101" s="69" t="s">
        <v>283</v>
      </c>
      <c r="B101" s="69" t="s">
        <v>284</v>
      </c>
      <c r="C101" s="102"/>
      <c r="D101" s="103"/>
      <c r="E101" s="130"/>
      <c r="F101" s="131"/>
    </row>
    <row r="102" spans="1:6" ht="15.75" thickBot="1">
      <c r="A102" s="77" t="s">
        <v>285</v>
      </c>
      <c r="B102" s="77" t="s">
        <v>286</v>
      </c>
      <c r="C102" s="95"/>
      <c r="D102" s="96"/>
      <c r="E102" s="95"/>
      <c r="F102" s="96"/>
    </row>
    <row r="103" spans="1:6" ht="15.75" thickBot="1">
      <c r="A103" s="72" t="s">
        <v>287</v>
      </c>
      <c r="B103" s="73" t="s">
        <v>288</v>
      </c>
      <c r="C103" s="119">
        <f>SUM(C100:C102)</f>
        <v>0</v>
      </c>
      <c r="D103" s="120"/>
      <c r="E103" s="119">
        <f>SUM(E100:E102)</f>
        <v>0</v>
      </c>
      <c r="F103" s="120"/>
    </row>
    <row r="104" spans="1:6">
      <c r="A104" s="132" t="s">
        <v>289</v>
      </c>
      <c r="B104" s="133" t="s">
        <v>290</v>
      </c>
      <c r="C104" s="134">
        <v>0</v>
      </c>
      <c r="D104" s="135"/>
      <c r="E104" s="136"/>
      <c r="F104" s="137"/>
    </row>
    <row r="105" spans="1:6" ht="15.75" thickBot="1">
      <c r="A105" s="138"/>
      <c r="B105" s="139"/>
      <c r="C105" s="140"/>
      <c r="D105" s="141"/>
      <c r="E105" s="142"/>
      <c r="F105" s="143"/>
    </row>
    <row r="106" spans="1:6" ht="15.75" thickBot="1">
      <c r="A106" s="72" t="s">
        <v>291</v>
      </c>
      <c r="B106" s="73" t="s">
        <v>292</v>
      </c>
      <c r="C106" s="111">
        <f xml:space="preserve"> C89+C98+C103</f>
        <v>1028619.74</v>
      </c>
      <c r="D106" s="112"/>
      <c r="E106" s="111">
        <f>+E103+E98+E89</f>
        <v>813000.26</v>
      </c>
      <c r="F106" s="113"/>
    </row>
    <row r="107" spans="1:6">
      <c r="F107" s="144">
        <f>+E106-F45</f>
        <v>0</v>
      </c>
    </row>
  </sheetData>
  <mergeCells count="81">
    <mergeCell ref="C106:D106"/>
    <mergeCell ref="E106:F106"/>
    <mergeCell ref="C103:D103"/>
    <mergeCell ref="E103:F103"/>
    <mergeCell ref="A104:A105"/>
    <mergeCell ref="B104:B105"/>
    <mergeCell ref="C104:D105"/>
    <mergeCell ref="E104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:E6"/>
    <mergeCell ref="C67:D67"/>
    <mergeCell ref="E67:F67"/>
    <mergeCell ref="C68:D68"/>
    <mergeCell ref="E68:F68"/>
    <mergeCell ref="C69:D69"/>
    <mergeCell ref="E69:F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CPTE RES </vt:lpstr>
      <vt:lpstr>BILAN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2019-10-23T12:54:44Z</dcterms:created>
  <dcterms:modified xsi:type="dcterms:W3CDTF">2019-10-23T14:36:26Z</dcterms:modified>
</cp:coreProperties>
</file>