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df153181a97b68af/Desktop/MTN ACE/presenations/"/>
    </mc:Choice>
  </mc:AlternateContent>
  <xr:revisionPtr revIDLastSave="59" documentId="8_{DCB11DEB-05BC-4F62-AC53-EC479001F83A}" xr6:coauthVersionLast="47" xr6:coauthVersionMax="47" xr10:uidLastSave="{FE2817C3-9156-4B23-8912-FC972546E921}"/>
  <bookViews>
    <workbookView xWindow="-98" yWindow="-98" windowWidth="19396" windowHeight="10276" firstSheet="1" activeTab="1" xr2:uid="{00000000-000D-0000-FFFF-FFFF00000000}"/>
  </bookViews>
  <sheets>
    <sheet name="Master List" sheetId="1" r:id="rId1"/>
    <sheet name="Detailed summary" sheetId="2" r:id="rId2"/>
    <sheet name="Refunded" sheetId="8" r:id="rId3"/>
    <sheet name="Relocation" sheetId="7" r:id="rId4"/>
    <sheet name="Summary" sheetId="3" r:id="rId5"/>
    <sheet name="CTIO weekly report" sheetId="4" r:id="rId6"/>
    <sheet name="GM EBU report" sheetId="5" r:id="rId7"/>
    <sheet name="BDM Meeting" sheetId="6" r:id="rId8"/>
  </sheets>
  <definedNames>
    <definedName name="_xlnm._FilterDatabase" localSheetId="5" hidden="1">'CTIO weekly report'!$A$1:$M$1</definedName>
    <definedName name="_xlnm._FilterDatabase" localSheetId="1" hidden="1">'Detailed summary'!$M$1:$M$911</definedName>
    <definedName name="_xlnm._FilterDatabase" localSheetId="0" hidden="1">'Master List'!$A$1:$K$382</definedName>
    <definedName name="_xlnm._FilterDatabase" localSheetId="2" hidden="1">Refunded!$A$1:$S$54</definedName>
    <definedName name="_xlnm._FilterDatabase" localSheetId="3" hidden="1">Relocation!$A$1:$Q$90</definedName>
    <definedName name="Z_CEEF08D0_E34D_4F74_ABDF_A9761C851A3C_.wvu.FilterData" localSheetId="0" hidden="1">'Master List'!#REF!</definedName>
  </definedNames>
  <calcPr calcId="191028" iterate="1"/>
  <customWorkbookViews>
    <customWorkbookView name="Filter 1" guid="{CEEF08D0-E34D-4F74-ABDF-A9761C851A3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10" i="2" l="1"/>
  <c r="P909" i="2"/>
  <c r="O901" i="2"/>
  <c r="P901" i="2" s="1"/>
  <c r="P907" i="2"/>
  <c r="P908" i="2"/>
  <c r="Q908" i="2" s="1"/>
  <c r="R678" i="2"/>
  <c r="S678" i="2"/>
  <c r="R679" i="2"/>
  <c r="S679" i="2"/>
  <c r="R680" i="2"/>
  <c r="S680" i="2"/>
  <c r="R681" i="2"/>
  <c r="S681" i="2"/>
  <c r="R682" i="2"/>
  <c r="S682" i="2"/>
  <c r="R683" i="2"/>
  <c r="S683" i="2"/>
  <c r="R684" i="2"/>
  <c r="S684" i="2"/>
  <c r="R685" i="2"/>
  <c r="S685" i="2"/>
  <c r="R686" i="2"/>
  <c r="S686" i="2"/>
  <c r="R687" i="2"/>
  <c r="S687" i="2"/>
  <c r="R688" i="2"/>
  <c r="S688" i="2"/>
  <c r="R689" i="2"/>
  <c r="S689" i="2"/>
  <c r="R690" i="2"/>
  <c r="S690" i="2"/>
  <c r="R691" i="2"/>
  <c r="S691" i="2"/>
  <c r="R692" i="2"/>
  <c r="S692" i="2"/>
  <c r="R693" i="2"/>
  <c r="S693" i="2"/>
  <c r="R694" i="2"/>
  <c r="S694" i="2"/>
  <c r="R695" i="2"/>
  <c r="S695" i="2"/>
  <c r="R696" i="2"/>
  <c r="S696" i="2"/>
  <c r="R697" i="2"/>
  <c r="S697" i="2"/>
  <c r="R698" i="2"/>
  <c r="S698" i="2"/>
  <c r="R699" i="2"/>
  <c r="S699" i="2"/>
  <c r="R700" i="2"/>
  <c r="S700" i="2"/>
  <c r="R701" i="2"/>
  <c r="S701" i="2"/>
  <c r="R702" i="2"/>
  <c r="S702" i="2"/>
  <c r="R703" i="2"/>
  <c r="S703" i="2"/>
  <c r="R704" i="2"/>
  <c r="S704" i="2"/>
  <c r="R705" i="2"/>
  <c r="S705" i="2"/>
  <c r="R706" i="2"/>
  <c r="S706" i="2"/>
  <c r="R707" i="2"/>
  <c r="S707" i="2"/>
  <c r="R708" i="2"/>
  <c r="S708" i="2"/>
  <c r="R709" i="2"/>
  <c r="S709" i="2"/>
  <c r="R710" i="2"/>
  <c r="S710" i="2"/>
  <c r="R711" i="2"/>
  <c r="S711" i="2"/>
  <c r="R712" i="2"/>
  <c r="S712" i="2"/>
  <c r="R713" i="2"/>
  <c r="S713" i="2"/>
  <c r="R714" i="2"/>
  <c r="S714" i="2"/>
  <c r="R715" i="2"/>
  <c r="S715" i="2"/>
  <c r="R716" i="2"/>
  <c r="S716" i="2"/>
  <c r="R717" i="2"/>
  <c r="S717" i="2"/>
  <c r="R718" i="2"/>
  <c r="S718" i="2"/>
  <c r="R719" i="2"/>
  <c r="S719" i="2"/>
  <c r="R720" i="2"/>
  <c r="S720" i="2"/>
  <c r="R721" i="2"/>
  <c r="S721" i="2"/>
  <c r="R722" i="2"/>
  <c r="S722" i="2"/>
  <c r="R723" i="2"/>
  <c r="S723" i="2"/>
  <c r="R724" i="2"/>
  <c r="S724" i="2"/>
  <c r="R725" i="2"/>
  <c r="S725" i="2"/>
  <c r="R726" i="2"/>
  <c r="S726" i="2"/>
  <c r="R727" i="2"/>
  <c r="S727" i="2"/>
  <c r="R728" i="2"/>
  <c r="S728" i="2"/>
  <c r="R729" i="2"/>
  <c r="S729" i="2"/>
  <c r="R730" i="2"/>
  <c r="S730" i="2"/>
  <c r="R731" i="2"/>
  <c r="S731" i="2"/>
  <c r="R732" i="2"/>
  <c r="S732" i="2"/>
  <c r="R733" i="2"/>
  <c r="S733" i="2"/>
  <c r="R734" i="2"/>
  <c r="S734" i="2"/>
  <c r="R735" i="2"/>
  <c r="S735" i="2"/>
  <c r="R736" i="2"/>
  <c r="S736" i="2"/>
  <c r="R737" i="2"/>
  <c r="S737" i="2"/>
  <c r="R738" i="2"/>
  <c r="S738" i="2"/>
  <c r="R739" i="2"/>
  <c r="S739" i="2"/>
  <c r="R740" i="2"/>
  <c r="S740" i="2"/>
  <c r="P740" i="2"/>
  <c r="P900" i="2"/>
  <c r="P902" i="2"/>
  <c r="P903" i="2"/>
  <c r="P904" i="2"/>
  <c r="P905" i="2"/>
  <c r="P906" i="2"/>
  <c r="P739" i="2"/>
  <c r="P738" i="2"/>
  <c r="P887" i="2"/>
  <c r="P888" i="2"/>
  <c r="P889" i="2"/>
  <c r="P890" i="2"/>
  <c r="P891" i="2"/>
  <c r="P892" i="2"/>
  <c r="P893" i="2"/>
  <c r="P894" i="2"/>
  <c r="P895" i="2"/>
  <c r="P896" i="2"/>
  <c r="P897" i="2"/>
  <c r="P898" i="2"/>
  <c r="P899" i="2"/>
  <c r="I829" i="2"/>
  <c r="H829" i="2"/>
  <c r="G829" i="2"/>
  <c r="F829" i="2"/>
  <c r="I708" i="2"/>
  <c r="H708" i="2"/>
  <c r="G708" i="2"/>
  <c r="F708" i="2"/>
  <c r="P878" i="2"/>
  <c r="P879" i="2"/>
  <c r="P880" i="2"/>
  <c r="P881" i="2"/>
  <c r="P882" i="2"/>
  <c r="P883" i="2"/>
  <c r="P884" i="2"/>
  <c r="P885" i="2"/>
  <c r="P886" i="2"/>
  <c r="P872" i="2"/>
  <c r="P873" i="2"/>
  <c r="P874" i="2"/>
  <c r="P875" i="2"/>
  <c r="P876" i="2"/>
  <c r="P877" i="2"/>
  <c r="P702" i="2"/>
  <c r="P737" i="2"/>
  <c r="P868" i="2"/>
  <c r="P869" i="2"/>
  <c r="P870" i="2"/>
  <c r="P871" i="2"/>
  <c r="P725" i="2"/>
  <c r="P842" i="2"/>
  <c r="P843" i="2"/>
  <c r="P844" i="2"/>
  <c r="P845" i="2"/>
  <c r="P846" i="2"/>
  <c r="P847" i="2"/>
  <c r="P848" i="2"/>
  <c r="P849" i="2"/>
  <c r="P850" i="2"/>
  <c r="P851" i="2"/>
  <c r="P726" i="2"/>
  <c r="P852" i="2"/>
  <c r="P853" i="2"/>
  <c r="P854" i="2"/>
  <c r="P727" i="2"/>
  <c r="P728" i="2"/>
  <c r="P729" i="2"/>
  <c r="P855" i="2"/>
  <c r="P856" i="2"/>
  <c r="P730" i="2"/>
  <c r="P731" i="2"/>
  <c r="P857" i="2"/>
  <c r="P858" i="2"/>
  <c r="P732" i="2"/>
  <c r="P859" i="2"/>
  <c r="P860" i="2"/>
  <c r="P733" i="2"/>
  <c r="P861" i="2"/>
  <c r="P736" i="2"/>
  <c r="P862" i="2"/>
  <c r="P734" i="2"/>
  <c r="P735" i="2"/>
  <c r="P829" i="2"/>
  <c r="P863" i="2"/>
  <c r="P864" i="2"/>
  <c r="P865" i="2"/>
  <c r="P866" i="2"/>
  <c r="P867" i="2"/>
  <c r="P18" i="4"/>
  <c r="Q18" i="4"/>
  <c r="P19" i="4"/>
  <c r="Q19" i="4"/>
  <c r="P528" i="2"/>
  <c r="R534" i="2"/>
  <c r="R11" i="2"/>
  <c r="S242" i="2"/>
  <c r="P27" i="2"/>
  <c r="P837" i="2"/>
  <c r="P838" i="2"/>
  <c r="P839" i="2"/>
  <c r="P840" i="2"/>
  <c r="P841" i="2"/>
  <c r="P723" i="2"/>
  <c r="P724" i="2"/>
  <c r="P832" i="2"/>
  <c r="P833" i="2"/>
  <c r="P720" i="2"/>
  <c r="P834" i="2"/>
  <c r="P835" i="2"/>
  <c r="P721" i="2"/>
  <c r="P722" i="2"/>
  <c r="P836" i="2"/>
  <c r="P719" i="2"/>
  <c r="P718" i="2"/>
  <c r="I718" i="2"/>
  <c r="H718" i="2"/>
  <c r="G718" i="2"/>
  <c r="F718" i="2"/>
  <c r="P787" i="2"/>
  <c r="P786" i="2"/>
  <c r="P785" i="2"/>
  <c r="P784" i="2"/>
  <c r="R636" i="2"/>
  <c r="S636" i="2"/>
  <c r="R637" i="2"/>
  <c r="S637" i="2"/>
  <c r="R638" i="2"/>
  <c r="S638" i="2"/>
  <c r="R639" i="2"/>
  <c r="S639" i="2"/>
  <c r="R640" i="2"/>
  <c r="S640" i="2"/>
  <c r="R641" i="2"/>
  <c r="S641" i="2"/>
  <c r="R642" i="2"/>
  <c r="S642" i="2"/>
  <c r="R643" i="2"/>
  <c r="S643" i="2"/>
  <c r="R644" i="2"/>
  <c r="S644" i="2"/>
  <c r="R645" i="2"/>
  <c r="S645" i="2"/>
  <c r="R646" i="2"/>
  <c r="S646" i="2"/>
  <c r="R647" i="2"/>
  <c r="S647" i="2"/>
  <c r="R648" i="2"/>
  <c r="S648" i="2"/>
  <c r="R650" i="2"/>
  <c r="S650" i="2"/>
  <c r="R651" i="2"/>
  <c r="S651" i="2"/>
  <c r="R652" i="2"/>
  <c r="S652" i="2"/>
  <c r="R654" i="2"/>
  <c r="S654" i="2"/>
  <c r="R655" i="2"/>
  <c r="S655" i="2"/>
  <c r="R656" i="2"/>
  <c r="S656" i="2"/>
  <c r="R657" i="2"/>
  <c r="S657" i="2"/>
  <c r="R658" i="2"/>
  <c r="S658" i="2"/>
  <c r="R659" i="2"/>
  <c r="S659" i="2"/>
  <c r="R660" i="2"/>
  <c r="S660" i="2"/>
  <c r="R661" i="2"/>
  <c r="S661" i="2"/>
  <c r="R662" i="2"/>
  <c r="S662" i="2"/>
  <c r="R663" i="2"/>
  <c r="S663" i="2"/>
  <c r="R664" i="2"/>
  <c r="S664" i="2"/>
  <c r="R665" i="2"/>
  <c r="S665" i="2"/>
  <c r="R666" i="2"/>
  <c r="S666" i="2"/>
  <c r="R667" i="2"/>
  <c r="S667" i="2"/>
  <c r="R668" i="2"/>
  <c r="S668" i="2"/>
  <c r="R669" i="2"/>
  <c r="S669" i="2"/>
  <c r="R670" i="2"/>
  <c r="S670" i="2"/>
  <c r="R671" i="2"/>
  <c r="S671" i="2"/>
  <c r="R672" i="2"/>
  <c r="S672" i="2"/>
  <c r="R673" i="2"/>
  <c r="S673" i="2"/>
  <c r="R674" i="2"/>
  <c r="S674" i="2"/>
  <c r="R675" i="2"/>
  <c r="S675" i="2"/>
  <c r="R676" i="2"/>
  <c r="S676" i="2"/>
  <c r="R677" i="2"/>
  <c r="S677" i="2"/>
  <c r="P674" i="2"/>
  <c r="M108" i="8"/>
  <c r="M107" i="8"/>
  <c r="P717" i="2"/>
  <c r="P707" i="2"/>
  <c r="P826" i="2"/>
  <c r="P708" i="2"/>
  <c r="P709" i="2"/>
  <c r="P710" i="2"/>
  <c r="P827" i="2"/>
  <c r="P828" i="2"/>
  <c r="P711" i="2"/>
  <c r="P830" i="2"/>
  <c r="P712" i="2"/>
  <c r="P713" i="2"/>
  <c r="P831" i="2"/>
  <c r="P714" i="2"/>
  <c r="P715" i="2"/>
  <c r="P716" i="2"/>
  <c r="P706" i="2"/>
  <c r="P824" i="2"/>
  <c r="P825" i="2"/>
  <c r="P678" i="2"/>
  <c r="P823" i="2"/>
  <c r="P671" i="2"/>
  <c r="P672" i="2"/>
  <c r="P675" i="2"/>
  <c r="P813" i="2"/>
  <c r="P814" i="2"/>
  <c r="P698" i="2"/>
  <c r="P815" i="2"/>
  <c r="P816" i="2"/>
  <c r="P699" i="2"/>
  <c r="P700" i="2"/>
  <c r="P701" i="2"/>
  <c r="P817" i="2"/>
  <c r="P676" i="2"/>
  <c r="P818" i="2"/>
  <c r="P819" i="2"/>
  <c r="P820" i="2"/>
  <c r="P703" i="2"/>
  <c r="P821" i="2"/>
  <c r="P704" i="2"/>
  <c r="P822" i="2"/>
  <c r="P677" i="2"/>
  <c r="P705" i="2"/>
  <c r="P697" i="2"/>
  <c r="H622" i="2"/>
  <c r="I623" i="2"/>
  <c r="H623" i="2"/>
  <c r="G623" i="2"/>
  <c r="F623" i="2"/>
  <c r="I622" i="2"/>
  <c r="G622" i="2"/>
  <c r="F622" i="2"/>
  <c r="P670" i="2"/>
  <c r="P690" i="2"/>
  <c r="P691" i="2"/>
  <c r="P805" i="2"/>
  <c r="P692" i="2"/>
  <c r="P693" i="2"/>
  <c r="P806" i="2"/>
  <c r="P807" i="2"/>
  <c r="P808" i="2"/>
  <c r="P809" i="2"/>
  <c r="P667" i="2"/>
  <c r="P668" i="2"/>
  <c r="P810" i="2"/>
  <c r="P811" i="2"/>
  <c r="P694" i="2"/>
  <c r="P812" i="2"/>
  <c r="P669" i="2"/>
  <c r="P695" i="2"/>
  <c r="P696" i="2"/>
  <c r="P666" i="2"/>
  <c r="I665" i="2"/>
  <c r="H665" i="2"/>
  <c r="G665" i="2"/>
  <c r="F665" i="2"/>
  <c r="I664" i="2"/>
  <c r="H664" i="2"/>
  <c r="G664" i="2"/>
  <c r="F664" i="2"/>
  <c r="P687" i="2"/>
  <c r="P657" i="2"/>
  <c r="P658" i="2"/>
  <c r="P659" i="2"/>
  <c r="P660" i="2"/>
  <c r="P661" i="2"/>
  <c r="P801" i="2"/>
  <c r="P688" i="2"/>
  <c r="P802" i="2"/>
  <c r="P803" i="2"/>
  <c r="P804" i="2"/>
  <c r="P662" i="2"/>
  <c r="P689" i="2"/>
  <c r="P663" i="2"/>
  <c r="R609" i="2"/>
  <c r="S609" i="2"/>
  <c r="R610" i="2"/>
  <c r="S610" i="2"/>
  <c r="R611" i="2"/>
  <c r="S611" i="2"/>
  <c r="R612" i="2"/>
  <c r="S612" i="2"/>
  <c r="R613" i="2"/>
  <c r="S613" i="2"/>
  <c r="R614" i="2"/>
  <c r="S614" i="2"/>
  <c r="R615" i="2"/>
  <c r="S615" i="2"/>
  <c r="R616" i="2"/>
  <c r="S616" i="2"/>
  <c r="R617" i="2"/>
  <c r="S617" i="2"/>
  <c r="R618" i="2"/>
  <c r="S618" i="2"/>
  <c r="R619" i="2"/>
  <c r="S619" i="2"/>
  <c r="R620" i="2"/>
  <c r="S620" i="2"/>
  <c r="R621" i="2"/>
  <c r="S621" i="2"/>
  <c r="R622" i="2"/>
  <c r="S622" i="2"/>
  <c r="R623" i="2"/>
  <c r="S623" i="2"/>
  <c r="R624" i="2"/>
  <c r="S624" i="2"/>
  <c r="R625" i="2"/>
  <c r="S625" i="2"/>
  <c r="R626" i="2"/>
  <c r="S626" i="2"/>
  <c r="R627" i="2"/>
  <c r="S627" i="2"/>
  <c r="R628" i="2"/>
  <c r="S628" i="2"/>
  <c r="R629" i="2"/>
  <c r="S629" i="2"/>
  <c r="R630" i="2"/>
  <c r="S630" i="2"/>
  <c r="R631" i="2"/>
  <c r="S631" i="2"/>
  <c r="R632" i="2"/>
  <c r="S632" i="2"/>
  <c r="R633" i="2"/>
  <c r="S633" i="2"/>
  <c r="R634" i="2"/>
  <c r="S634" i="2"/>
  <c r="R635" i="2"/>
  <c r="S635" i="2"/>
  <c r="P3" i="2"/>
  <c r="P4" i="2"/>
  <c r="P5" i="2"/>
  <c r="P6" i="2"/>
  <c r="P7" i="2"/>
  <c r="P8" i="2"/>
  <c r="P9" i="2"/>
  <c r="P10" i="2"/>
  <c r="P11" i="2"/>
  <c r="P12" i="2"/>
  <c r="P13" i="2"/>
  <c r="P14" i="2"/>
  <c r="P15" i="2"/>
  <c r="P16" i="2"/>
  <c r="P17" i="2"/>
  <c r="P18" i="2"/>
  <c r="P19" i="2"/>
  <c r="P20" i="2"/>
  <c r="P21" i="2"/>
  <c r="P22" i="2"/>
  <c r="P23" i="2"/>
  <c r="P24" i="2"/>
  <c r="P25" i="2"/>
  <c r="P26"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741" i="2"/>
  <c r="P679" i="2"/>
  <c r="P742" i="2"/>
  <c r="P680" i="2"/>
  <c r="P743" i="2"/>
  <c r="P744" i="2"/>
  <c r="P745" i="2"/>
  <c r="P746" i="2"/>
  <c r="P747" i="2"/>
  <c r="P748" i="2"/>
  <c r="P749" i="2"/>
  <c r="P750" i="2"/>
  <c r="P751" i="2"/>
  <c r="P752" i="2"/>
  <c r="P753" i="2"/>
  <c r="P636" i="2"/>
  <c r="P754" i="2"/>
  <c r="P755" i="2"/>
  <c r="P756" i="2"/>
  <c r="P757" i="2"/>
  <c r="P758" i="2"/>
  <c r="P759" i="2"/>
  <c r="P760" i="2"/>
  <c r="P761" i="2"/>
  <c r="P762" i="2"/>
  <c r="P637" i="2"/>
  <c r="P763" i="2"/>
  <c r="P764" i="2"/>
  <c r="P765" i="2"/>
  <c r="P766" i="2"/>
  <c r="P767" i="2"/>
  <c r="P681" i="2"/>
  <c r="P768" i="2"/>
  <c r="P769" i="2"/>
  <c r="P770" i="2"/>
  <c r="P682" i="2"/>
  <c r="P771" i="2"/>
  <c r="P772" i="2"/>
  <c r="P773" i="2"/>
  <c r="P774" i="2"/>
  <c r="P638" i="2"/>
  <c r="P775" i="2"/>
  <c r="P639" i="2"/>
  <c r="P776" i="2"/>
  <c r="P777" i="2"/>
  <c r="P778" i="2"/>
  <c r="P779" i="2"/>
  <c r="P640" i="2"/>
  <c r="P780" i="2"/>
  <c r="P781" i="2"/>
  <c r="P641" i="2"/>
  <c r="P683" i="2"/>
  <c r="P782" i="2"/>
  <c r="P642" i="2"/>
  <c r="P643" i="2"/>
  <c r="P783" i="2"/>
  <c r="P788" i="2"/>
  <c r="P789" i="2"/>
  <c r="P644" i="2"/>
  <c r="P645" i="2"/>
  <c r="P646" i="2"/>
  <c r="P790" i="2"/>
  <c r="P791" i="2"/>
  <c r="P792" i="2"/>
  <c r="P793" i="2"/>
  <c r="P647" i="2"/>
  <c r="P648" i="2"/>
  <c r="P794" i="2"/>
  <c r="P795" i="2"/>
  <c r="P796" i="2"/>
  <c r="P649" i="2"/>
  <c r="Q649" i="2" s="1"/>
  <c r="P650" i="2"/>
  <c r="P684" i="2"/>
  <c r="P685" i="2"/>
  <c r="P797" i="2"/>
  <c r="P651" i="2"/>
  <c r="P652" i="2"/>
  <c r="P653" i="2"/>
  <c r="Q653" i="2" s="1"/>
  <c r="P686" i="2"/>
  <c r="P654" i="2"/>
  <c r="P798" i="2"/>
  <c r="P799" i="2"/>
  <c r="P655" i="2"/>
  <c r="P656" i="2"/>
  <c r="P800" i="2"/>
  <c r="P2" i="2"/>
  <c r="I646" i="2"/>
  <c r="H646" i="2"/>
  <c r="G646" i="2"/>
  <c r="F646" i="2"/>
  <c r="I761" i="2"/>
  <c r="H761" i="2"/>
  <c r="G761" i="2"/>
  <c r="F761" i="2"/>
  <c r="I469" i="2"/>
  <c r="H469" i="2"/>
  <c r="G469" i="2"/>
  <c r="F469" i="2"/>
  <c r="G791" i="2"/>
  <c r="H791" i="2"/>
  <c r="I791" i="2"/>
  <c r="F791" i="2"/>
  <c r="I652" i="2"/>
  <c r="H652" i="2"/>
  <c r="G652" i="2"/>
  <c r="F782" i="2"/>
  <c r="I683" i="2"/>
  <c r="H683" i="2"/>
  <c r="G683" i="2"/>
  <c r="F683" i="2"/>
  <c r="I768" i="2"/>
  <c r="H768" i="2"/>
  <c r="G768" i="2"/>
  <c r="F768" i="2"/>
  <c r="I767" i="2"/>
  <c r="H767" i="2"/>
  <c r="G767" i="2"/>
  <c r="F767" i="2"/>
  <c r="I601" i="2"/>
  <c r="H601" i="2"/>
  <c r="G601" i="2"/>
  <c r="F601" i="2"/>
  <c r="I581" i="2"/>
  <c r="H581" i="2"/>
  <c r="G581" i="2"/>
  <c r="F581" i="2"/>
  <c r="I578" i="2"/>
  <c r="H578" i="2"/>
  <c r="G578" i="2"/>
  <c r="F578" i="2"/>
  <c r="I563" i="2"/>
  <c r="H563" i="2"/>
  <c r="G563" i="2"/>
  <c r="F563" i="2"/>
  <c r="I503" i="2"/>
  <c r="H503" i="2"/>
  <c r="G503" i="2"/>
  <c r="F503" i="2"/>
  <c r="I499" i="2"/>
  <c r="H499" i="2"/>
  <c r="G499" i="2"/>
  <c r="F499" i="2"/>
  <c r="H477" i="2"/>
  <c r="I477" i="2"/>
  <c r="G477" i="2"/>
  <c r="F477" i="2"/>
  <c r="P16" i="4"/>
  <c r="Q16" i="4"/>
  <c r="P17" i="4"/>
  <c r="D20" i="4"/>
  <c r="N17" i="4"/>
  <c r="J17" i="4"/>
  <c r="G17" i="4"/>
  <c r="P15" i="4"/>
  <c r="I612" i="2"/>
  <c r="H612" i="2"/>
  <c r="G612" i="2"/>
  <c r="F612" i="2"/>
  <c r="R555" i="2"/>
  <c r="S555" i="2"/>
  <c r="R556" i="2"/>
  <c r="S556" i="2"/>
  <c r="R557" i="2"/>
  <c r="S557" i="2"/>
  <c r="R558" i="2"/>
  <c r="S558" i="2"/>
  <c r="R559" i="2"/>
  <c r="S559" i="2"/>
  <c r="R560" i="2"/>
  <c r="S560" i="2"/>
  <c r="R561" i="2"/>
  <c r="S561" i="2"/>
  <c r="R562" i="2"/>
  <c r="S562" i="2"/>
  <c r="R563" i="2"/>
  <c r="S563" i="2"/>
  <c r="R564" i="2"/>
  <c r="S564" i="2"/>
  <c r="R565" i="2"/>
  <c r="S565" i="2"/>
  <c r="R566" i="2"/>
  <c r="S566" i="2"/>
  <c r="R567" i="2"/>
  <c r="S567" i="2"/>
  <c r="R568" i="2"/>
  <c r="S568" i="2"/>
  <c r="R569" i="2"/>
  <c r="S569" i="2"/>
  <c r="R570" i="2"/>
  <c r="S570" i="2"/>
  <c r="R571" i="2"/>
  <c r="S571" i="2"/>
  <c r="R572" i="2"/>
  <c r="S572" i="2"/>
  <c r="R573" i="2"/>
  <c r="S573" i="2"/>
  <c r="R574" i="2"/>
  <c r="S574" i="2"/>
  <c r="R575" i="2"/>
  <c r="S575" i="2"/>
  <c r="R576" i="2"/>
  <c r="S576" i="2"/>
  <c r="R577" i="2"/>
  <c r="S577" i="2"/>
  <c r="R578" i="2"/>
  <c r="S578" i="2"/>
  <c r="R579" i="2"/>
  <c r="S579" i="2"/>
  <c r="R580" i="2"/>
  <c r="S580" i="2"/>
  <c r="R581" i="2"/>
  <c r="S581" i="2"/>
  <c r="R582" i="2"/>
  <c r="S582" i="2"/>
  <c r="R583" i="2"/>
  <c r="S583" i="2"/>
  <c r="R584" i="2"/>
  <c r="S584" i="2"/>
  <c r="R585" i="2"/>
  <c r="S585" i="2"/>
  <c r="R586" i="2"/>
  <c r="S586" i="2"/>
  <c r="R587" i="2"/>
  <c r="S587" i="2"/>
  <c r="R588" i="2"/>
  <c r="S588" i="2"/>
  <c r="R589" i="2"/>
  <c r="S589" i="2"/>
  <c r="R590" i="2"/>
  <c r="S590" i="2"/>
  <c r="R591" i="2"/>
  <c r="S591" i="2"/>
  <c r="R592" i="2"/>
  <c r="S592" i="2"/>
  <c r="R593" i="2"/>
  <c r="S593" i="2"/>
  <c r="R594" i="2"/>
  <c r="S594" i="2"/>
  <c r="R595" i="2"/>
  <c r="S595" i="2"/>
  <c r="R596" i="2"/>
  <c r="S596" i="2"/>
  <c r="R597" i="2"/>
  <c r="S597" i="2"/>
  <c r="R598" i="2"/>
  <c r="S598" i="2"/>
  <c r="R599" i="2"/>
  <c r="S599" i="2"/>
  <c r="R600" i="2"/>
  <c r="S600" i="2"/>
  <c r="R601" i="2"/>
  <c r="S601" i="2"/>
  <c r="R602" i="2"/>
  <c r="S602" i="2"/>
  <c r="R603" i="2"/>
  <c r="S603" i="2"/>
  <c r="R604" i="2"/>
  <c r="S604" i="2"/>
  <c r="R605" i="2"/>
  <c r="S605" i="2"/>
  <c r="R606" i="2"/>
  <c r="S606" i="2"/>
  <c r="R607" i="2"/>
  <c r="S607" i="2"/>
  <c r="R608" i="2"/>
  <c r="S608" i="2"/>
  <c r="R498" i="2"/>
  <c r="S498" i="2"/>
  <c r="R499" i="2"/>
  <c r="S499" i="2"/>
  <c r="R500" i="2"/>
  <c r="S500" i="2"/>
  <c r="R501" i="2"/>
  <c r="S501" i="2"/>
  <c r="R502" i="2"/>
  <c r="S502" i="2"/>
  <c r="R503" i="2"/>
  <c r="S503" i="2"/>
  <c r="R504" i="2"/>
  <c r="S504" i="2"/>
  <c r="R505" i="2"/>
  <c r="S505" i="2"/>
  <c r="R506" i="2"/>
  <c r="S506" i="2"/>
  <c r="R507" i="2"/>
  <c r="S507" i="2"/>
  <c r="R508" i="2"/>
  <c r="S508" i="2"/>
  <c r="R509" i="2"/>
  <c r="S509" i="2"/>
  <c r="R510" i="2"/>
  <c r="S510" i="2"/>
  <c r="R511" i="2"/>
  <c r="S511" i="2"/>
  <c r="R512" i="2"/>
  <c r="S512" i="2"/>
  <c r="R513" i="2"/>
  <c r="S513" i="2"/>
  <c r="R514" i="2"/>
  <c r="S514" i="2"/>
  <c r="R515" i="2"/>
  <c r="S515" i="2"/>
  <c r="R516" i="2"/>
  <c r="S516" i="2"/>
  <c r="R517" i="2"/>
  <c r="S517" i="2"/>
  <c r="R518" i="2"/>
  <c r="S518" i="2"/>
  <c r="R519" i="2"/>
  <c r="S519" i="2"/>
  <c r="R520" i="2"/>
  <c r="S520" i="2"/>
  <c r="R521" i="2"/>
  <c r="S521" i="2"/>
  <c r="R522" i="2"/>
  <c r="S522" i="2"/>
  <c r="R523" i="2"/>
  <c r="S523" i="2"/>
  <c r="R524" i="2"/>
  <c r="S524" i="2"/>
  <c r="R525" i="2"/>
  <c r="S525" i="2"/>
  <c r="R526" i="2"/>
  <c r="S526" i="2"/>
  <c r="R527" i="2"/>
  <c r="S527" i="2"/>
  <c r="R528" i="2"/>
  <c r="S528" i="2"/>
  <c r="R529" i="2"/>
  <c r="S529" i="2"/>
  <c r="R530" i="2"/>
  <c r="S530" i="2"/>
  <c r="R531" i="2"/>
  <c r="S531" i="2"/>
  <c r="R532" i="2"/>
  <c r="S532" i="2"/>
  <c r="R533" i="2"/>
  <c r="S533" i="2"/>
  <c r="S534" i="2"/>
  <c r="R535" i="2"/>
  <c r="S535" i="2"/>
  <c r="R536" i="2"/>
  <c r="S536" i="2"/>
  <c r="R537" i="2"/>
  <c r="S537" i="2"/>
  <c r="R538" i="2"/>
  <c r="S538" i="2"/>
  <c r="R539" i="2"/>
  <c r="S539" i="2"/>
  <c r="R540" i="2"/>
  <c r="S540" i="2"/>
  <c r="R541" i="2"/>
  <c r="S541" i="2"/>
  <c r="R542" i="2"/>
  <c r="S542" i="2"/>
  <c r="R543" i="2"/>
  <c r="S543" i="2"/>
  <c r="R544" i="2"/>
  <c r="S544" i="2"/>
  <c r="R545" i="2"/>
  <c r="S545" i="2"/>
  <c r="R546" i="2"/>
  <c r="S546" i="2"/>
  <c r="R547" i="2"/>
  <c r="S547" i="2"/>
  <c r="R548" i="2"/>
  <c r="S548" i="2"/>
  <c r="R549" i="2"/>
  <c r="S549" i="2"/>
  <c r="R550" i="2"/>
  <c r="S550" i="2"/>
  <c r="R551" i="2"/>
  <c r="S551" i="2"/>
  <c r="R552" i="2"/>
  <c r="S552" i="2"/>
  <c r="R553" i="2"/>
  <c r="S553" i="2"/>
  <c r="R554" i="2"/>
  <c r="S554" i="2"/>
  <c r="R416" i="2"/>
  <c r="R479" i="2"/>
  <c r="S479" i="2"/>
  <c r="R480" i="2"/>
  <c r="S480" i="2"/>
  <c r="R481" i="2"/>
  <c r="S481" i="2"/>
  <c r="R482" i="2"/>
  <c r="S482" i="2"/>
  <c r="R483" i="2"/>
  <c r="S483" i="2"/>
  <c r="R484" i="2"/>
  <c r="S484" i="2"/>
  <c r="R485" i="2"/>
  <c r="S485" i="2"/>
  <c r="R486" i="2"/>
  <c r="S486" i="2"/>
  <c r="R487" i="2"/>
  <c r="S487" i="2"/>
  <c r="R488" i="2"/>
  <c r="S488" i="2"/>
  <c r="R489" i="2"/>
  <c r="S489" i="2"/>
  <c r="R490" i="2"/>
  <c r="S490" i="2"/>
  <c r="R491" i="2"/>
  <c r="S491" i="2"/>
  <c r="R492" i="2"/>
  <c r="S492" i="2"/>
  <c r="R493" i="2"/>
  <c r="S493" i="2"/>
  <c r="R494" i="2"/>
  <c r="S494" i="2"/>
  <c r="R495" i="2"/>
  <c r="S495" i="2"/>
  <c r="R496" i="2"/>
  <c r="S496" i="2"/>
  <c r="R497" i="2"/>
  <c r="S497" i="2"/>
  <c r="R465" i="2"/>
  <c r="S465" i="2"/>
  <c r="R466" i="2"/>
  <c r="S466" i="2"/>
  <c r="R467" i="2"/>
  <c r="S467" i="2"/>
  <c r="R468" i="2"/>
  <c r="S468" i="2"/>
  <c r="R469" i="2"/>
  <c r="S469" i="2"/>
  <c r="R470" i="2"/>
  <c r="S470" i="2"/>
  <c r="R471" i="2"/>
  <c r="S471" i="2"/>
  <c r="R472" i="2"/>
  <c r="S472" i="2"/>
  <c r="R473" i="2"/>
  <c r="S473" i="2"/>
  <c r="R474" i="2"/>
  <c r="S474" i="2"/>
  <c r="R475" i="2"/>
  <c r="S475" i="2"/>
  <c r="R476" i="2"/>
  <c r="S476" i="2"/>
  <c r="R477" i="2"/>
  <c r="S477" i="2"/>
  <c r="R478" i="2"/>
  <c r="S478" i="2"/>
  <c r="I90" i="2"/>
  <c r="I91" i="2"/>
  <c r="R449" i="2"/>
  <c r="S449" i="2"/>
  <c r="R450" i="2"/>
  <c r="S450" i="2"/>
  <c r="R451" i="2"/>
  <c r="S451" i="2"/>
  <c r="R452" i="2"/>
  <c r="S452" i="2"/>
  <c r="R453" i="2"/>
  <c r="S453" i="2"/>
  <c r="R454" i="2"/>
  <c r="S454" i="2"/>
  <c r="R455" i="2"/>
  <c r="S455" i="2"/>
  <c r="R456" i="2"/>
  <c r="S456" i="2"/>
  <c r="R457" i="2"/>
  <c r="S457" i="2"/>
  <c r="R458" i="2"/>
  <c r="S458" i="2"/>
  <c r="R459" i="2"/>
  <c r="S459" i="2"/>
  <c r="R460" i="2"/>
  <c r="S460" i="2"/>
  <c r="R461" i="2"/>
  <c r="S461" i="2"/>
  <c r="R462" i="2"/>
  <c r="S462" i="2"/>
  <c r="R463" i="2"/>
  <c r="S463" i="2"/>
  <c r="R464" i="2"/>
  <c r="S464" i="2"/>
  <c r="R432" i="2"/>
  <c r="S432" i="2"/>
  <c r="R433" i="2"/>
  <c r="S433" i="2"/>
  <c r="R434" i="2"/>
  <c r="S434" i="2"/>
  <c r="R435" i="2"/>
  <c r="S435" i="2"/>
  <c r="R436" i="2"/>
  <c r="S436" i="2"/>
  <c r="R437" i="2"/>
  <c r="S437" i="2"/>
  <c r="R438" i="2"/>
  <c r="S438" i="2"/>
  <c r="R439" i="2"/>
  <c r="S439" i="2"/>
  <c r="R440" i="2"/>
  <c r="S440" i="2"/>
  <c r="R441" i="2"/>
  <c r="S441" i="2"/>
  <c r="R442" i="2"/>
  <c r="S442" i="2"/>
  <c r="R443" i="2"/>
  <c r="S443" i="2"/>
  <c r="R444" i="2"/>
  <c r="S444" i="2"/>
  <c r="R445" i="2"/>
  <c r="S445" i="2"/>
  <c r="R446" i="2"/>
  <c r="S446" i="2"/>
  <c r="R447" i="2"/>
  <c r="S447" i="2"/>
  <c r="R448" i="2"/>
  <c r="S448" i="2"/>
  <c r="R412" i="2"/>
  <c r="S412" i="2"/>
  <c r="R413" i="2"/>
  <c r="S413" i="2"/>
  <c r="R414" i="2"/>
  <c r="S414" i="2"/>
  <c r="R415" i="2"/>
  <c r="S415" i="2"/>
  <c r="S416" i="2"/>
  <c r="R417" i="2"/>
  <c r="S417" i="2"/>
  <c r="R418" i="2"/>
  <c r="S418" i="2"/>
  <c r="R419" i="2"/>
  <c r="S419" i="2"/>
  <c r="R420" i="2"/>
  <c r="S420" i="2"/>
  <c r="R421" i="2"/>
  <c r="S421" i="2"/>
  <c r="R422" i="2"/>
  <c r="S422" i="2"/>
  <c r="R423" i="2"/>
  <c r="S423" i="2"/>
  <c r="R424" i="2"/>
  <c r="S424" i="2"/>
  <c r="R425" i="2"/>
  <c r="S425" i="2"/>
  <c r="R426" i="2"/>
  <c r="S426" i="2"/>
  <c r="R427" i="2"/>
  <c r="S427" i="2"/>
  <c r="R428" i="2"/>
  <c r="S428" i="2"/>
  <c r="R429" i="2"/>
  <c r="S429" i="2"/>
  <c r="R430" i="2"/>
  <c r="S430" i="2"/>
  <c r="R431" i="2"/>
  <c r="S431" i="2"/>
  <c r="P14" i="4"/>
  <c r="N14" i="4"/>
  <c r="Q15" i="4" s="1"/>
  <c r="J13" i="4"/>
  <c r="J14" i="4"/>
  <c r="G13" i="4"/>
  <c r="G14" i="4"/>
  <c r="I389" i="2"/>
  <c r="I401" i="2"/>
  <c r="I400" i="2"/>
  <c r="I636" i="2"/>
  <c r="I397" i="2"/>
  <c r="R394" i="2"/>
  <c r="S394" i="2"/>
  <c r="R395" i="2"/>
  <c r="S395" i="2"/>
  <c r="R396" i="2"/>
  <c r="S396" i="2"/>
  <c r="R397" i="2"/>
  <c r="S397" i="2"/>
  <c r="R398" i="2"/>
  <c r="S398" i="2"/>
  <c r="R399" i="2"/>
  <c r="S399" i="2"/>
  <c r="R400" i="2"/>
  <c r="S400" i="2"/>
  <c r="R401" i="2"/>
  <c r="S401" i="2"/>
  <c r="R402" i="2"/>
  <c r="S402" i="2"/>
  <c r="R403" i="2"/>
  <c r="S403" i="2"/>
  <c r="R404" i="2"/>
  <c r="S404" i="2"/>
  <c r="R405" i="2"/>
  <c r="S405" i="2"/>
  <c r="R406" i="2"/>
  <c r="S406" i="2"/>
  <c r="R407" i="2"/>
  <c r="S407" i="2"/>
  <c r="R408" i="2"/>
  <c r="S408" i="2"/>
  <c r="R409" i="2"/>
  <c r="S409" i="2"/>
  <c r="R410" i="2"/>
  <c r="S410" i="2"/>
  <c r="R411" i="2"/>
  <c r="S411" i="2"/>
  <c r="I391" i="2"/>
  <c r="O37" i="8"/>
  <c r="N37" i="8"/>
  <c r="I378" i="2"/>
  <c r="I358" i="2"/>
  <c r="I371" i="2"/>
  <c r="I316" i="2"/>
  <c r="I399" i="2"/>
  <c r="R387" i="2"/>
  <c r="S387" i="2"/>
  <c r="R388" i="2"/>
  <c r="S388" i="2"/>
  <c r="R389" i="2"/>
  <c r="S389" i="2"/>
  <c r="R390" i="2"/>
  <c r="S390" i="2"/>
  <c r="R391" i="2"/>
  <c r="S391" i="2"/>
  <c r="R392" i="2"/>
  <c r="S392" i="2"/>
  <c r="R393" i="2"/>
  <c r="S393" i="2"/>
  <c r="R368" i="2"/>
  <c r="S368" i="2"/>
  <c r="R369" i="2"/>
  <c r="S369" i="2"/>
  <c r="R370" i="2"/>
  <c r="S370" i="2"/>
  <c r="R371" i="2"/>
  <c r="S371" i="2"/>
  <c r="R372" i="2"/>
  <c r="S372" i="2"/>
  <c r="R373" i="2"/>
  <c r="S373" i="2"/>
  <c r="R374" i="2"/>
  <c r="S374" i="2"/>
  <c r="R375" i="2"/>
  <c r="S375" i="2"/>
  <c r="R376" i="2"/>
  <c r="S376" i="2"/>
  <c r="R377" i="2"/>
  <c r="S377" i="2"/>
  <c r="R378" i="2"/>
  <c r="S378" i="2"/>
  <c r="R379" i="2"/>
  <c r="S379" i="2"/>
  <c r="R380" i="2"/>
  <c r="S380" i="2"/>
  <c r="R381" i="2"/>
  <c r="S381" i="2"/>
  <c r="R382" i="2"/>
  <c r="S382" i="2"/>
  <c r="R383" i="2"/>
  <c r="S383" i="2"/>
  <c r="R384" i="2"/>
  <c r="S384" i="2"/>
  <c r="R385" i="2"/>
  <c r="S385" i="2"/>
  <c r="R386" i="2"/>
  <c r="S386" i="2"/>
  <c r="P12" i="4"/>
  <c r="P13" i="4"/>
  <c r="S367" i="2"/>
  <c r="S366" i="2"/>
  <c r="S365" i="2"/>
  <c r="S364" i="2"/>
  <c r="S363" i="2"/>
  <c r="S362" i="2"/>
  <c r="S361" i="2"/>
  <c r="S360" i="2"/>
  <c r="S359" i="2"/>
  <c r="S358" i="2"/>
  <c r="R367" i="2"/>
  <c r="R366" i="2"/>
  <c r="R365" i="2"/>
  <c r="R364" i="2"/>
  <c r="R363" i="2"/>
  <c r="R362" i="2"/>
  <c r="R361" i="2"/>
  <c r="R360" i="2"/>
  <c r="R359" i="2"/>
  <c r="R358" i="2"/>
  <c r="S4" i="2"/>
  <c r="R4" i="2"/>
  <c r="I363" i="2"/>
  <c r="I361" i="2"/>
  <c r="I359" i="2"/>
  <c r="R340" i="2"/>
  <c r="S340" i="2"/>
  <c r="R341" i="2"/>
  <c r="S341" i="2"/>
  <c r="R342" i="2"/>
  <c r="S342" i="2"/>
  <c r="R343" i="2"/>
  <c r="S343" i="2"/>
  <c r="R345" i="2"/>
  <c r="S345" i="2"/>
  <c r="R346" i="2"/>
  <c r="S346" i="2"/>
  <c r="R347" i="2"/>
  <c r="S347" i="2"/>
  <c r="R348" i="2"/>
  <c r="S348" i="2"/>
  <c r="R349" i="2"/>
  <c r="S349" i="2"/>
  <c r="R350" i="2"/>
  <c r="S350" i="2"/>
  <c r="R351" i="2"/>
  <c r="S351" i="2"/>
  <c r="R352" i="2"/>
  <c r="S352" i="2"/>
  <c r="R353" i="2"/>
  <c r="S353" i="2"/>
  <c r="R354" i="2"/>
  <c r="S354" i="2"/>
  <c r="R355" i="2"/>
  <c r="S355" i="2"/>
  <c r="R356" i="2"/>
  <c r="S356" i="2"/>
  <c r="R357" i="2"/>
  <c r="S357" i="2"/>
  <c r="I317" i="2"/>
  <c r="I352" i="2"/>
  <c r="P5" i="4"/>
  <c r="P6" i="4"/>
  <c r="P7" i="4"/>
  <c r="P8" i="4"/>
  <c r="P9" i="4"/>
  <c r="P10" i="4"/>
  <c r="P11" i="4"/>
  <c r="Q8" i="4"/>
  <c r="J2" i="4"/>
  <c r="J3" i="4"/>
  <c r="J4" i="4"/>
  <c r="J5" i="4"/>
  <c r="J6" i="4"/>
  <c r="J7" i="4"/>
  <c r="J8" i="4"/>
  <c r="J9" i="4"/>
  <c r="J10" i="4"/>
  <c r="J11" i="4"/>
  <c r="J12" i="4"/>
  <c r="N12" i="4"/>
  <c r="C17" i="8"/>
  <c r="C14" i="8"/>
  <c r="C12" i="8"/>
  <c r="R284" i="2"/>
  <c r="S284" i="2"/>
  <c r="R285" i="2"/>
  <c r="S285" i="2"/>
  <c r="R286" i="2"/>
  <c r="S286" i="2"/>
  <c r="R287" i="2"/>
  <c r="S287" i="2"/>
  <c r="R288" i="2"/>
  <c r="S288" i="2"/>
  <c r="R289" i="2"/>
  <c r="S289" i="2"/>
  <c r="R290" i="2"/>
  <c r="S290" i="2"/>
  <c r="R291" i="2"/>
  <c r="S291" i="2"/>
  <c r="R292" i="2"/>
  <c r="S292" i="2"/>
  <c r="R293" i="2"/>
  <c r="S293" i="2"/>
  <c r="R294" i="2"/>
  <c r="S294" i="2"/>
  <c r="R295" i="2"/>
  <c r="S295" i="2"/>
  <c r="R296" i="2"/>
  <c r="S296" i="2"/>
  <c r="R297" i="2"/>
  <c r="S297" i="2"/>
  <c r="R298" i="2"/>
  <c r="S298" i="2"/>
  <c r="R299" i="2"/>
  <c r="S299" i="2"/>
  <c r="R300" i="2"/>
  <c r="S300" i="2"/>
  <c r="R301" i="2"/>
  <c r="S301" i="2"/>
  <c r="R302" i="2"/>
  <c r="S302" i="2"/>
  <c r="R303" i="2"/>
  <c r="S303" i="2"/>
  <c r="R304" i="2"/>
  <c r="S304" i="2"/>
  <c r="R305" i="2"/>
  <c r="S305" i="2"/>
  <c r="R306" i="2"/>
  <c r="S306" i="2"/>
  <c r="R307" i="2"/>
  <c r="S307" i="2"/>
  <c r="R308" i="2"/>
  <c r="S308" i="2"/>
  <c r="R309" i="2"/>
  <c r="S309" i="2"/>
  <c r="R310" i="2"/>
  <c r="S310" i="2"/>
  <c r="R311" i="2"/>
  <c r="S311" i="2"/>
  <c r="R312" i="2"/>
  <c r="S312" i="2"/>
  <c r="R313" i="2"/>
  <c r="S313" i="2"/>
  <c r="R314" i="2"/>
  <c r="S314" i="2"/>
  <c r="R315" i="2"/>
  <c r="S315" i="2"/>
  <c r="R316" i="2"/>
  <c r="S316" i="2"/>
  <c r="R317" i="2"/>
  <c r="S317" i="2"/>
  <c r="R318" i="2"/>
  <c r="S318" i="2"/>
  <c r="R319" i="2"/>
  <c r="S319" i="2"/>
  <c r="R320" i="2"/>
  <c r="S320" i="2"/>
  <c r="R321" i="2"/>
  <c r="S321" i="2"/>
  <c r="R322" i="2"/>
  <c r="S322" i="2"/>
  <c r="R323" i="2"/>
  <c r="S323" i="2"/>
  <c r="R324" i="2"/>
  <c r="S324" i="2"/>
  <c r="R325" i="2"/>
  <c r="S325" i="2"/>
  <c r="R326" i="2"/>
  <c r="S326" i="2"/>
  <c r="R327" i="2"/>
  <c r="S327" i="2"/>
  <c r="R328" i="2"/>
  <c r="S328" i="2"/>
  <c r="R329" i="2"/>
  <c r="S329" i="2"/>
  <c r="R330" i="2"/>
  <c r="S330" i="2"/>
  <c r="R331" i="2"/>
  <c r="S331" i="2"/>
  <c r="R332" i="2"/>
  <c r="S332" i="2"/>
  <c r="R333" i="2"/>
  <c r="S333" i="2"/>
  <c r="R334" i="2"/>
  <c r="S334" i="2"/>
  <c r="R335" i="2"/>
  <c r="S335" i="2"/>
  <c r="R336" i="2"/>
  <c r="S336" i="2"/>
  <c r="R337" i="2"/>
  <c r="S337" i="2"/>
  <c r="R338" i="2"/>
  <c r="S338" i="2"/>
  <c r="R339" i="2"/>
  <c r="S339" i="2"/>
  <c r="N11" i="4"/>
  <c r="Q11" i="4" s="1"/>
  <c r="G10" i="4"/>
  <c r="G11" i="4"/>
  <c r="I306" i="2"/>
  <c r="I305" i="2"/>
  <c r="I304" i="2"/>
  <c r="S171" i="2"/>
  <c r="R171" i="2"/>
  <c r="I74" i="2"/>
  <c r="I742" i="2"/>
  <c r="I270" i="2"/>
  <c r="I268" i="2"/>
  <c r="I249" i="2"/>
  <c r="I237" i="2"/>
  <c r="I236" i="2"/>
  <c r="I232" i="2"/>
  <c r="I221" i="2"/>
  <c r="I217" i="2"/>
  <c r="I215" i="2"/>
  <c r="I184" i="2"/>
  <c r="I180" i="2"/>
  <c r="I139" i="2"/>
  <c r="R268" i="2"/>
  <c r="S268" i="2"/>
  <c r="R269" i="2"/>
  <c r="S269" i="2"/>
  <c r="R270" i="2"/>
  <c r="S270" i="2"/>
  <c r="R271" i="2"/>
  <c r="S271" i="2"/>
  <c r="R272" i="2"/>
  <c r="S272" i="2"/>
  <c r="R273" i="2"/>
  <c r="S273" i="2"/>
  <c r="R274" i="2"/>
  <c r="S274" i="2"/>
  <c r="R275" i="2"/>
  <c r="S275" i="2"/>
  <c r="R276" i="2"/>
  <c r="S276" i="2"/>
  <c r="R277" i="2"/>
  <c r="S277" i="2"/>
  <c r="R278" i="2"/>
  <c r="S278" i="2"/>
  <c r="R279" i="2"/>
  <c r="S279" i="2"/>
  <c r="R280" i="2"/>
  <c r="S280" i="2"/>
  <c r="R281" i="2"/>
  <c r="S281" i="2"/>
  <c r="R282" i="2"/>
  <c r="S282" i="2"/>
  <c r="R283" i="2"/>
  <c r="S283" i="2"/>
  <c r="R227" i="2"/>
  <c r="S227" i="2"/>
  <c r="R228" i="2"/>
  <c r="S228" i="2"/>
  <c r="R229" i="2"/>
  <c r="S229" i="2"/>
  <c r="R230" i="2"/>
  <c r="S230" i="2"/>
  <c r="R231" i="2"/>
  <c r="S231" i="2"/>
  <c r="R232" i="2"/>
  <c r="S232" i="2"/>
  <c r="R233" i="2"/>
  <c r="S233" i="2"/>
  <c r="R234" i="2"/>
  <c r="S234" i="2"/>
  <c r="R235" i="2"/>
  <c r="S235" i="2"/>
  <c r="R236" i="2"/>
  <c r="S236" i="2"/>
  <c r="R237" i="2"/>
  <c r="S237" i="2"/>
  <c r="R238" i="2"/>
  <c r="S238" i="2"/>
  <c r="R239" i="2"/>
  <c r="S239" i="2"/>
  <c r="R240" i="2"/>
  <c r="S240" i="2"/>
  <c r="R241" i="2"/>
  <c r="S241" i="2"/>
  <c r="R242" i="2"/>
  <c r="R243" i="2"/>
  <c r="S243" i="2"/>
  <c r="R244" i="2"/>
  <c r="S244" i="2"/>
  <c r="R245" i="2"/>
  <c r="S245" i="2"/>
  <c r="R246" i="2"/>
  <c r="S246" i="2"/>
  <c r="R247" i="2"/>
  <c r="S247" i="2"/>
  <c r="R248" i="2"/>
  <c r="S248" i="2"/>
  <c r="R249" i="2"/>
  <c r="S249" i="2"/>
  <c r="R250" i="2"/>
  <c r="S250" i="2"/>
  <c r="R251" i="2"/>
  <c r="S251" i="2"/>
  <c r="R252" i="2"/>
  <c r="S252" i="2"/>
  <c r="R253" i="2"/>
  <c r="S253" i="2"/>
  <c r="R255" i="2"/>
  <c r="S255" i="2"/>
  <c r="R262" i="2"/>
  <c r="S262" i="2"/>
  <c r="R256" i="2"/>
  <c r="S256" i="2"/>
  <c r="R257" i="2"/>
  <c r="S257" i="2"/>
  <c r="R258" i="2"/>
  <c r="S258" i="2"/>
  <c r="R263" i="2"/>
  <c r="S263" i="2"/>
  <c r="R259" i="2"/>
  <c r="S259" i="2"/>
  <c r="R260" i="2"/>
  <c r="S260" i="2"/>
  <c r="R265" i="2"/>
  <c r="S265" i="2"/>
  <c r="R264" i="2"/>
  <c r="S264" i="2"/>
  <c r="R254" i="2"/>
  <c r="S254" i="2"/>
  <c r="R261" i="2"/>
  <c r="S261" i="2"/>
  <c r="R266" i="2"/>
  <c r="S266" i="2"/>
  <c r="R267" i="2"/>
  <c r="S267" i="2"/>
  <c r="G9" i="4"/>
  <c r="N9" i="4"/>
  <c r="Q5" i="3"/>
  <c r="R20" i="4" s="1"/>
  <c r="R201" i="2"/>
  <c r="S201" i="2"/>
  <c r="R202" i="2"/>
  <c r="S202" i="2"/>
  <c r="R203" i="2"/>
  <c r="S203" i="2"/>
  <c r="R204" i="2"/>
  <c r="S204" i="2"/>
  <c r="R205" i="2"/>
  <c r="S205" i="2"/>
  <c r="R206" i="2"/>
  <c r="S206" i="2"/>
  <c r="R207" i="2"/>
  <c r="S207" i="2"/>
  <c r="R208" i="2"/>
  <c r="S208" i="2"/>
  <c r="R209" i="2"/>
  <c r="S209" i="2"/>
  <c r="R210" i="2"/>
  <c r="S210" i="2"/>
  <c r="R211" i="2"/>
  <c r="S211" i="2"/>
  <c r="R212" i="2"/>
  <c r="S212" i="2"/>
  <c r="R213" i="2"/>
  <c r="S213" i="2"/>
  <c r="R214" i="2"/>
  <c r="S214" i="2"/>
  <c r="R215" i="2"/>
  <c r="S215" i="2"/>
  <c r="R216" i="2"/>
  <c r="S216" i="2"/>
  <c r="R217" i="2"/>
  <c r="S217" i="2"/>
  <c r="R218" i="2"/>
  <c r="S218" i="2"/>
  <c r="R219" i="2"/>
  <c r="S219" i="2"/>
  <c r="R220" i="2"/>
  <c r="S220" i="2"/>
  <c r="R221" i="2"/>
  <c r="S221" i="2"/>
  <c r="R222" i="2"/>
  <c r="S222" i="2"/>
  <c r="R223" i="2"/>
  <c r="S223" i="2"/>
  <c r="R224" i="2"/>
  <c r="S224" i="2"/>
  <c r="R225" i="2"/>
  <c r="S225" i="2"/>
  <c r="R226" i="2"/>
  <c r="S226" i="2"/>
  <c r="O2" i="8"/>
  <c r="S3"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138" i="2"/>
  <c r="R741" i="2"/>
  <c r="S741" i="2"/>
  <c r="R82" i="2"/>
  <c r="R132" i="2"/>
  <c r="R133" i="2"/>
  <c r="R134" i="2"/>
  <c r="R135" i="2"/>
  <c r="R136" i="2"/>
  <c r="R137" i="2"/>
  <c r="B9" i="6"/>
  <c r="O7" i="6"/>
  <c r="R114" i="2"/>
  <c r="R115" i="2"/>
  <c r="R116" i="2"/>
  <c r="R117" i="2"/>
  <c r="R118" i="2"/>
  <c r="R119" i="2"/>
  <c r="R120" i="2"/>
  <c r="R121" i="2"/>
  <c r="R122" i="2"/>
  <c r="R123" i="2"/>
  <c r="R124" i="2"/>
  <c r="R125" i="2"/>
  <c r="R126" i="2"/>
  <c r="R127" i="2"/>
  <c r="R128" i="2"/>
  <c r="R129" i="2"/>
  <c r="R130" i="2"/>
  <c r="R131" i="2"/>
  <c r="N3" i="4"/>
  <c r="N4" i="4"/>
  <c r="N5" i="4"/>
  <c r="Q5" i="4" s="1"/>
  <c r="N6" i="4"/>
  <c r="N2" i="4"/>
  <c r="Q3" i="4"/>
  <c r="Q4" i="4"/>
  <c r="P3" i="4"/>
  <c r="P4" i="4"/>
  <c r="Q6" i="3"/>
  <c r="H20" i="4" s="1"/>
  <c r="P20" i="4" s="1"/>
  <c r="Q7" i="3"/>
  <c r="L20" i="4" s="1"/>
  <c r="G2" i="4"/>
  <c r="G3" i="4"/>
  <c r="G4" i="4"/>
  <c r="G5" i="4"/>
  <c r="G6" i="4"/>
  <c r="R96" i="2"/>
  <c r="R97" i="2"/>
  <c r="R98" i="2"/>
  <c r="R99" i="2"/>
  <c r="R100" i="2"/>
  <c r="R101" i="2"/>
  <c r="R102" i="2"/>
  <c r="R103" i="2"/>
  <c r="R104" i="2"/>
  <c r="R105" i="2"/>
  <c r="R106" i="2"/>
  <c r="R107" i="2"/>
  <c r="R108" i="2"/>
  <c r="R109" i="2"/>
  <c r="R110" i="2"/>
  <c r="R111" i="2"/>
  <c r="R112" i="2"/>
  <c r="R113" i="2"/>
  <c r="R95" i="2"/>
  <c r="W3" i="3"/>
  <c r="W2" i="3"/>
  <c r="R83" i="2"/>
  <c r="R92" i="2"/>
  <c r="R84" i="2"/>
  <c r="R85" i="2"/>
  <c r="R86" i="2"/>
  <c r="R89" i="2"/>
  <c r="R90" i="2"/>
  <c r="R91" i="2"/>
  <c r="R93" i="2"/>
  <c r="R94" i="2"/>
  <c r="R77" i="2"/>
  <c r="R78" i="2"/>
  <c r="R79" i="2"/>
  <c r="R80" i="2"/>
  <c r="R81" i="2"/>
  <c r="R75" i="2"/>
  <c r="R76" i="2"/>
  <c r="R59" i="2"/>
  <c r="R60" i="2"/>
  <c r="R61" i="2"/>
  <c r="R62" i="2"/>
  <c r="R63" i="2"/>
  <c r="R64" i="2"/>
  <c r="R65" i="2"/>
  <c r="R66" i="2"/>
  <c r="R67" i="2"/>
  <c r="R68" i="2"/>
  <c r="R69" i="2"/>
  <c r="R70" i="2"/>
  <c r="R71" i="2"/>
  <c r="R72" i="2"/>
  <c r="R73" i="2"/>
  <c r="R74" i="2"/>
  <c r="R58" i="2"/>
  <c r="B2" i="5"/>
  <c r="T3" i="3"/>
  <c r="Q2" i="3"/>
  <c r="K20" i="4" s="1"/>
  <c r="R53" i="2"/>
  <c r="R54" i="2"/>
  <c r="R55" i="2"/>
  <c r="R56" i="2"/>
  <c r="R57" i="2"/>
  <c r="R46" i="2"/>
  <c r="R47" i="2"/>
  <c r="R48" i="2"/>
  <c r="R49" i="2"/>
  <c r="R50" i="2"/>
  <c r="R51" i="2"/>
  <c r="R52" i="2"/>
  <c r="Z3" i="3"/>
  <c r="O20" i="4" s="1"/>
  <c r="E5" i="3"/>
  <c r="B2" i="3"/>
  <c r="Z4" i="3"/>
  <c r="I72" i="7"/>
  <c r="P50" i="7"/>
  <c r="O50" i="7"/>
  <c r="P49" i="7"/>
  <c r="O49" i="7"/>
  <c r="P48" i="7"/>
  <c r="O48" i="7"/>
  <c r="P47" i="7"/>
  <c r="O47" i="7"/>
  <c r="P46" i="7"/>
  <c r="O46" i="7"/>
  <c r="P45" i="7"/>
  <c r="O45" i="7"/>
  <c r="P44" i="7"/>
  <c r="O44" i="7"/>
  <c r="P42" i="7"/>
  <c r="O42" i="7"/>
  <c r="P41" i="7"/>
  <c r="O41" i="7"/>
  <c r="P40" i="7"/>
  <c r="O40" i="7"/>
  <c r="P39" i="7"/>
  <c r="O39" i="7"/>
  <c r="P38" i="7"/>
  <c r="O38" i="7"/>
  <c r="P37" i="7"/>
  <c r="O37" i="7"/>
  <c r="P36" i="7"/>
  <c r="O36" i="7"/>
  <c r="P35" i="7"/>
  <c r="O35" i="7"/>
  <c r="P34" i="7"/>
  <c r="O34" i="7"/>
  <c r="P33" i="7"/>
  <c r="O33" i="7"/>
  <c r="P32" i="7"/>
  <c r="O32" i="7"/>
  <c r="P31" i="7"/>
  <c r="O31" i="7"/>
  <c r="P30" i="7"/>
  <c r="O30" i="7"/>
  <c r="P29" i="7"/>
  <c r="O29" i="7"/>
  <c r="P28" i="7"/>
  <c r="O28" i="7"/>
  <c r="P27" i="7"/>
  <c r="O27" i="7"/>
  <c r="P26" i="7"/>
  <c r="O26" i="7"/>
  <c r="P25" i="7"/>
  <c r="O25" i="7"/>
  <c r="P24" i="7"/>
  <c r="O24" i="7"/>
  <c r="P23" i="7"/>
  <c r="O23" i="7"/>
  <c r="P22" i="7"/>
  <c r="O22" i="7"/>
  <c r="P21" i="7"/>
  <c r="O21" i="7"/>
  <c r="P20" i="7"/>
  <c r="O20" i="7"/>
  <c r="P19" i="7"/>
  <c r="O19" i="7"/>
  <c r="P18" i="7"/>
  <c r="O18" i="7"/>
  <c r="P17" i="7"/>
  <c r="O17" i="7"/>
  <c r="P16" i="7"/>
  <c r="O16" i="7"/>
  <c r="P15" i="7"/>
  <c r="O15" i="7"/>
  <c r="P14" i="7"/>
  <c r="O14" i="7"/>
  <c r="P13" i="7"/>
  <c r="O13" i="7"/>
  <c r="P12" i="7"/>
  <c r="O12" i="7"/>
  <c r="P11" i="7"/>
  <c r="O11" i="7"/>
  <c r="P10" i="7"/>
  <c r="O10" i="7"/>
  <c r="P9" i="7"/>
  <c r="O9" i="7"/>
  <c r="P8" i="7"/>
  <c r="O8" i="7"/>
  <c r="P7" i="7"/>
  <c r="O7" i="7"/>
  <c r="P6" i="7"/>
  <c r="O6" i="7"/>
  <c r="P5" i="7"/>
  <c r="O5" i="7"/>
  <c r="P4" i="7"/>
  <c r="O4" i="7"/>
  <c r="P3" i="7"/>
  <c r="O3" i="7"/>
  <c r="P2" i="7"/>
  <c r="O2" i="7"/>
  <c r="R41" i="2"/>
  <c r="R42" i="2"/>
  <c r="R43" i="2"/>
  <c r="R44" i="2"/>
  <c r="R45" i="2"/>
  <c r="R40" i="2"/>
  <c r="R35" i="2"/>
  <c r="R36" i="2"/>
  <c r="R37" i="2"/>
  <c r="R38" i="2"/>
  <c r="R39" i="2"/>
  <c r="R20" i="2"/>
  <c r="R21" i="2"/>
  <c r="R22" i="2"/>
  <c r="R23" i="2"/>
  <c r="R24" i="2"/>
  <c r="R25" i="2"/>
  <c r="R26" i="2"/>
  <c r="R27" i="2"/>
  <c r="R28" i="2"/>
  <c r="R29" i="2"/>
  <c r="R30" i="2"/>
  <c r="R31" i="2"/>
  <c r="R32" i="2"/>
  <c r="R33" i="2"/>
  <c r="R34" i="2"/>
  <c r="E3" i="3"/>
  <c r="E4" i="3"/>
  <c r="R3" i="2"/>
  <c r="R5" i="2"/>
  <c r="R6" i="2"/>
  <c r="R7" i="2"/>
  <c r="R8" i="2"/>
  <c r="R9" i="2"/>
  <c r="R10" i="2"/>
  <c r="R12" i="2"/>
  <c r="R13" i="2"/>
  <c r="R14" i="2"/>
  <c r="R15" i="2"/>
  <c r="R16" i="2"/>
  <c r="R17" i="2"/>
  <c r="R18" i="2"/>
  <c r="R19" i="2"/>
  <c r="R2" i="2"/>
  <c r="S2" i="2"/>
  <c r="Q4" i="3"/>
  <c r="F20" i="4" s="1"/>
  <c r="Q3" i="3"/>
  <c r="E20" i="4" s="1"/>
  <c r="T2" i="3"/>
  <c r="E2" i="3"/>
  <c r="N3" i="3"/>
  <c r="N2" i="3"/>
  <c r="N8" i="3" s="1"/>
  <c r="K4" i="3"/>
  <c r="K3" i="3"/>
  <c r="K2" i="3"/>
  <c r="K8" i="3" s="1"/>
  <c r="B8" i="3"/>
  <c r="E8" i="3"/>
  <c r="O3" i="6"/>
  <c r="O5" i="6"/>
  <c r="M6" i="6"/>
  <c r="M9" i="6"/>
  <c r="D13" i="6"/>
  <c r="E13" i="6" s="1"/>
  <c r="F13" i="6" s="1"/>
  <c r="G13" i="6" s="1"/>
  <c r="H13" i="6" s="1"/>
  <c r="I13" i="6" s="1"/>
  <c r="J13" i="6" s="1"/>
  <c r="K13" i="6" s="1"/>
  <c r="M13" i="6" s="1"/>
  <c r="C6" i="6"/>
  <c r="L9" i="6"/>
  <c r="K9" i="6"/>
  <c r="J9" i="6"/>
  <c r="I9" i="6"/>
  <c r="H9" i="6"/>
  <c r="G9" i="6"/>
  <c r="F9" i="6"/>
  <c r="D9" i="6"/>
  <c r="L6" i="6"/>
  <c r="K6" i="6"/>
  <c r="J6" i="6"/>
  <c r="I6" i="6"/>
  <c r="H6" i="6"/>
  <c r="G6" i="6"/>
  <c r="F6" i="6"/>
  <c r="E6" i="6"/>
  <c r="D6" i="6"/>
  <c r="O4" i="6"/>
  <c r="B3" i="5"/>
  <c r="B4" i="5"/>
  <c r="B5" i="5"/>
  <c r="B6" i="5"/>
  <c r="H2" i="3"/>
  <c r="G20" i="4" l="1"/>
  <c r="Q17" i="4"/>
  <c r="R653" i="2"/>
  <c r="S653" i="2"/>
  <c r="R649" i="2"/>
  <c r="S649" i="2"/>
  <c r="Q14" i="4"/>
  <c r="Q12" i="4"/>
  <c r="Q13" i="4"/>
  <c r="Q6" i="4"/>
  <c r="Q7" i="4"/>
  <c r="Q9" i="4"/>
  <c r="Q10" i="4"/>
  <c r="K2" i="4"/>
  <c r="T8" i="3"/>
  <c r="O6" i="6"/>
  <c r="B7" i="5"/>
  <c r="T11" i="3" l="1"/>
  <c r="I20" i="4"/>
  <c r="E8" i="6"/>
  <c r="E9" i="6" s="1"/>
  <c r="O8" i="6"/>
  <c r="O9" i="6" s="1"/>
  <c r="C9" i="6"/>
  <c r="N20" i="4" l="1"/>
  <c r="Q20" i="4" s="1"/>
  <c r="J20" i="4"/>
</calcChain>
</file>

<file path=xl/sharedStrings.xml><?xml version="1.0" encoding="utf-8"?>
<sst xmlns="http://schemas.openxmlformats.org/spreadsheetml/2006/main" count="27225" uniqueCount="2930">
  <si>
    <t>Customer Details</t>
  </si>
  <si>
    <t>Date</t>
  </si>
  <si>
    <t>Requests</t>
  </si>
  <si>
    <t>Work Order #</t>
  </si>
  <si>
    <t>Survey delay due to customer</t>
  </si>
  <si>
    <t>On-site surve</t>
  </si>
  <si>
    <t>BOQ</t>
  </si>
  <si>
    <t>Business Case Approved</t>
  </si>
  <si>
    <t>Customer Commitment/Payment</t>
  </si>
  <si>
    <t>Summary remarks</t>
  </si>
  <si>
    <t>Remarks</t>
  </si>
  <si>
    <t>null null. 256788254548. Bwebajja:Arkright City.0.183424,32.539219 . FTTH_20_M_O</t>
  </si>
  <si>
    <t>FTTO</t>
  </si>
  <si>
    <t>MTNFTTO44422416</t>
  </si>
  <si>
    <t>Completed</t>
  </si>
  <si>
    <t>UGX 3,357,296.60</t>
  </si>
  <si>
    <t>Office Internet approved</t>
  </si>
  <si>
    <t>Office Internet (APP.) Paid</t>
  </si>
  <si>
    <t>null null. 256779703720. Kigo:Ndejje.0.247394,32.545792 . FTTH_20_M_O</t>
  </si>
  <si>
    <t>MTNFTTO36283144</t>
  </si>
  <si>
    <t>Office Internet rejected</t>
  </si>
  <si>
    <t>Not feasible, EBU to pitch SME</t>
  </si>
  <si>
    <t>Customer is far from cable</t>
  </si>
  <si>
    <t>null null. 256783018888. Namuwongo:Namuwongo Road.0.300298,32.621032 . FTTH_20_M_O</t>
  </si>
  <si>
    <t>MTNFTTO38215204</t>
  </si>
  <si>
    <t xml:space="preserve">not feasible
</t>
  </si>
  <si>
    <t>null null. 256760962789. Rubaga:Stensera Road.0.298869,32.601517 . FTTH_20_M_O</t>
  </si>
  <si>
    <t>MTNFTTO41666061</t>
  </si>
  <si>
    <t>UGX 4,612,624.60</t>
  </si>
  <si>
    <t>Office Internet (APP.) Pending</t>
  </si>
  <si>
    <t>null null. 256788120774. Kisaasi:Kyanja Ring Road.0.394091,32.598952 . FTTH_40_M_O</t>
  </si>
  <si>
    <t>MTNFTTO21572815</t>
  </si>
  <si>
    <t xml:space="preserve">UGX 3,466,029 </t>
  </si>
  <si>
    <t>null null. 256788800515. Luzira:Old Butabika Road.0.315045,32.654657 . FTTH_20_M_O</t>
  </si>
  <si>
    <t>MTNFTTO14081067</t>
  </si>
  <si>
    <t>UGX   13,337,838.8</t>
  </si>
  <si>
    <t>Pending Review</t>
  </si>
  <si>
    <t xml:space="preserve"> Consolidated Null null(772122602), Null null(0772120227) , Null
null(0788800515), null null (0787255904),</t>
  </si>
  <si>
    <t>ERIA BENJAMINE JJAGWE. 256782356690. Najjanankumbi:Kampala Entebbe Road.0.283677,32.568446 . FTTH_20_M_O</t>
  </si>
  <si>
    <t>MTNFTTO47650540</t>
  </si>
  <si>
    <t>UGX 2,070,277.60</t>
  </si>
  <si>
    <t>null null. 256775078511. Ntinda Bukoto:Naguru Drive.0.351552,32.601759 . FTTH_20_M_O</t>
  </si>
  <si>
    <t>MTNFTTO27382182</t>
  </si>
  <si>
    <t xml:space="preserve">No Fiber Access
</t>
  </si>
  <si>
    <t>null null. 256773344238. Ntinda (Kyambogo - Min Village):Martyrs Way.0.355279,32.616217 . FTTH_40_M_O</t>
  </si>
  <si>
    <t>MTNFTTO17766834</t>
  </si>
  <si>
    <t xml:space="preserve">UGX 4,290,700 </t>
  </si>
  <si>
    <t>null null. 256775586397. Kololo:KAR Road.0.323461,32.599648 . FTTH_40_M_O</t>
  </si>
  <si>
    <t>MTNFTTO51645103</t>
  </si>
  <si>
    <t xml:space="preserve">UGX  2,531,863.00 
</t>
  </si>
  <si>
    <t>null null. 256783740055. Namuwongo:Kisugu Road.0.337853,32.543086 . FTTH_20_M_O</t>
  </si>
  <si>
    <t>MTNFTTO43267232</t>
  </si>
  <si>
    <t>UGX 6,688,824.20</t>
  </si>
  <si>
    <t>null null. 256786216613. Rubaga:Kabusu Road.0.298534,32.535853 . FTTH_20_M_O</t>
  </si>
  <si>
    <t>MTNFTTO13817162</t>
  </si>
  <si>
    <t>null null. 256789367180. Rubaga:Wankulukuku Road.0.316275,32.585628 . FTTH_20_M_O</t>
  </si>
  <si>
    <t>MTNFTTO21303414</t>
  </si>
  <si>
    <t xml:space="preserve">not feasible-760m, 11 poles
</t>
  </si>
  <si>
    <t>null null. 256762660651. Arua:Arua Hill.3.518897,31.322353 . FTTH_20_M_O</t>
  </si>
  <si>
    <t>MTNFTTO28634411</t>
  </si>
  <si>
    <t>Not interested</t>
  </si>
  <si>
    <t xml:space="preserve">CLIENT MADE APPOINTMENT WITH BUT WAS MAKING THE NUMBER BUSY AND STANDARD SMS WAS SENT 
</t>
  </si>
  <si>
    <t>null null. 256772486101. Entebbe:Hill Lane.0.063109,32.473702 . FTTH_20_M_O</t>
  </si>
  <si>
    <t>MTNFTTO44818626</t>
  </si>
  <si>
    <t xml:space="preserve">Not feasible, client about 420m from the fiber node
</t>
  </si>
  <si>
    <t>null null. 256787956761. Mbarara:Ntare Road.-0.407562,29.775718 . FTTH_20_M_O</t>
  </si>
  <si>
    <t>MTNFTTO76541610</t>
  </si>
  <si>
    <t>Rukungiri</t>
  </si>
  <si>
    <t>EMMANUEL TUMUHEIRWE. 256776566004. Kisaasi:Bahai Road.0.36246,32.589253 . FTTH_40_M_O</t>
  </si>
  <si>
    <t>MTNFTTO75337521</t>
  </si>
  <si>
    <t xml:space="preserve">NOT FEASIBLE- 1166M (0.36234525 , 32.58921403)
</t>
  </si>
  <si>
    <t>null null. 256771211261. Makerere:Makerere Hill Road.0.350234,32.575659 . FTTH_20_M_O</t>
  </si>
  <si>
    <t>MTNFTTO75852507</t>
  </si>
  <si>
    <t>null null. 256772746557. Old Park:Luwum Street.0.307432,32.570534 . FTTH_40_M_O</t>
  </si>
  <si>
    <t>MTNFTTO78510556</t>
  </si>
  <si>
    <t xml:space="preserve">UGX  2,049,221.00 
</t>
  </si>
  <si>
    <t>null null. 256773115002. Ggaba:Salaama Road.0.263849,32.603744 . FTTH_20_M_O</t>
  </si>
  <si>
    <t>MTNFTTO53330086</t>
  </si>
  <si>
    <t>Not reachable</t>
  </si>
  <si>
    <t xml:space="preserve">number not available-msg sent
</t>
  </si>
  <si>
    <t>null null. 256772281468. Mbarara:Buremba Road.-0.607999,30.664978 . FTTH_20_M_O</t>
  </si>
  <si>
    <t>MTNFTTO35872234</t>
  </si>
  <si>
    <t xml:space="preserve">number cant be reached
</t>
  </si>
  <si>
    <t>null null. 256776541560. Luzira:Commercial Road.0.310334,32.635304 . FTTH_20_M_O</t>
  </si>
  <si>
    <t>MTNFTTO76025777</t>
  </si>
  <si>
    <t xml:space="preserve">client already has service
</t>
  </si>
  <si>
    <t>null null. 256772970641. Ntinda (Kiwatule - Naalya):Flamingo Close.0.357614,32.619044 . FTTH_40_M_O</t>
  </si>
  <si>
    <t>MTNFTTO81816555</t>
  </si>
  <si>
    <t xml:space="preserve">UGX 1,818,380 </t>
  </si>
  <si>
    <t>null null. 256785137637. Rubaga:Rubaga Road.0.296561,32.556695 . FTTH_20_M_O</t>
  </si>
  <si>
    <t>MTNFTTO37156304</t>
  </si>
  <si>
    <t>UGX 2,137,119.10_x000D_</t>
  </si>
  <si>
    <t>null null. 256782361437. Buwate:Seeta Kasangati.0.419565,32.618779 . FTTH_20_M_O</t>
  </si>
  <si>
    <t>MTNFTTO52688335</t>
  </si>
  <si>
    <t xml:space="preserve">NOT FEASIBLE- 420M (0.41840982 , 32.61772022)
</t>
  </si>
  <si>
    <t>null null. 256781461023. Makerere:Bombo Road.0.34057,32.570327 . FTTH_20_M_O</t>
  </si>
  <si>
    <t>MTNFTTO87780878</t>
  </si>
  <si>
    <t xml:space="preserve">UGX  3,789,082.00 
</t>
  </si>
  <si>
    <t>null null. 256772259133. Makindye:Lukuli Road.0.284591,32.577416 . FTTH_40_M_O</t>
  </si>
  <si>
    <t>MTNFTTO45316826</t>
  </si>
  <si>
    <t>UGX 3,668,920.60_x000D_</t>
  </si>
  <si>
    <t>null null. 256783152627. Ntinda Bukoto:Saddler Way.0.341104,32.59937 . FTTH_20_M_O</t>
  </si>
  <si>
    <t>MTNFTTO84778351</t>
  </si>
  <si>
    <t xml:space="preserve">UGX  2,828,060.6
</t>
  </si>
  <si>
    <t>null null. 256779044605. Rubaga:Kabusu Road.0.298436,32.535966 . FTTH_20_M_O</t>
  </si>
  <si>
    <t>MTNFTTO58608580</t>
  </si>
  <si>
    <t xml:space="preserve">not feasible-400m 5poles
</t>
  </si>
  <si>
    <t>null null. 256778542478. Rubaga:Lungujja.0.298393,32.536057 . FTTH_20_M_O</t>
  </si>
  <si>
    <t>MTNFTTO32811822</t>
  </si>
  <si>
    <t>UGX 2,719,529.60_x000D_</t>
  </si>
  <si>
    <t>ROBERT TURAHE. 256777968471. Kisaasi:Bahai Road.0.356995,32.583103 . FTTH_20_M_O</t>
  </si>
  <si>
    <t>MTNFTTO24836711</t>
  </si>
  <si>
    <t xml:space="preserve">UGX 3,799,911
</t>
  </si>
  <si>
    <t>null null. 256773155598. Najjanankumbi:Kampala Entebbe Road.0.295037,32.572762 . FTTH_40_M_O</t>
  </si>
  <si>
    <t>MTNFTTO05000357</t>
  </si>
  <si>
    <t>UGX 3,792,869.10</t>
  </si>
  <si>
    <t>null null. 256785936985. Mbarara:Ntare Road.-0.604294,30.643679 . FTTH_40_M_O</t>
  </si>
  <si>
    <t>MTNFTTO87076426</t>
  </si>
  <si>
    <t xml:space="preserve">not feasible-9 poles
</t>
  </si>
  <si>
    <t>null null. 256773879175. Luzira:Mutungo Ring Road.0.338189,32.622669 . FTTH_20_M_O</t>
  </si>
  <si>
    <t>MTNFTTO21486772</t>
  </si>
  <si>
    <t>UGX 4,091,795.0_x000D_</t>
  </si>
  <si>
    <t>CIPLA QUALITY CHEMICALS. 256772789725. KANYANYA.0.369885,32.58359 . FTTH_40</t>
  </si>
  <si>
    <t xml:space="preserve">FTTO ( Postpaid ) </t>
  </si>
  <si>
    <t>MTNFTTP08235775</t>
  </si>
  <si>
    <t>N/A</t>
  </si>
  <si>
    <t>null null. 256779976697. Ggaba:Ggaba Road.0.292326,32.605508 . FTTH_40_M_O</t>
  </si>
  <si>
    <t>MTNFTTO54716870</t>
  </si>
  <si>
    <t>UGX 3,330,552.10</t>
  </si>
  <si>
    <t>null null. 256775999995. Mbale:Republic Street.1.071768,34.181573 . FTTH_20_M_O</t>
  </si>
  <si>
    <t>MTNFTTO01026102</t>
  </si>
  <si>
    <t xml:space="preserve">not feasible-600m
</t>
  </si>
  <si>
    <t>Robert Mugga. 256772517141. Kisaasi:Bahai Road.0.371402,32.596808 . FTTH_20_M_O</t>
  </si>
  <si>
    <t>MTNFTTO10731528</t>
  </si>
  <si>
    <t xml:space="preserve">UGX 2,010,375 </t>
  </si>
  <si>
    <t>null null. 256783307541. Luzira:Port Bell road.0.353921,32.607822 . FTTH_20_M_O</t>
  </si>
  <si>
    <t>MTNFTTO32174637</t>
  </si>
  <si>
    <t>UGX  2,363,651.0</t>
  </si>
  <si>
    <t>PETROLEUM AUTHORITY OF UGANDA. 256785980600. SALAAMA MUNYONYO.0.244253,32.617981 . FTTH_20</t>
  </si>
  <si>
    <t>MTNFTTP63121465</t>
  </si>
  <si>
    <t>null null. 256776170588. Luzira:Port Bell road.0.304387,32.635765 . FTTH_20_M_O</t>
  </si>
  <si>
    <t>MTNFTTO87845404</t>
  </si>
  <si>
    <t>null null. 256775166621. Makerere:Sir Apollo Kaggwa Road.0.308021,32.570305 . FTTH_20_M_O</t>
  </si>
  <si>
    <t>MTNFTTO86380554</t>
  </si>
  <si>
    <t xml:space="preserve">UGX 4,261,624
</t>
  </si>
  <si>
    <t>Poly. 256775947910. Rubaga:Rubaga Road.0.314548,32.574478 . FTTH_40_M_O</t>
  </si>
  <si>
    <t>MTNFTTO57156056</t>
  </si>
  <si>
    <t>Not feasible</t>
  </si>
  <si>
    <t>Peace. 256777529692. Kampala Downtown:Nabugabo Road.0.314536,32.574488 . FTTH_20_M_O</t>
  </si>
  <si>
    <t>MTNFTTO51247584</t>
  </si>
  <si>
    <t xml:space="preserve">Not picking calls, standard sms was shared
</t>
  </si>
  <si>
    <t>BRENDA ATUHEIRE. 256770339278. Kisaasi:Kyanja Ring Road.0.383757,32.593577 . FTTH_20_M_O</t>
  </si>
  <si>
    <t>MTNFTTO33607484</t>
  </si>
  <si>
    <t>null null. 256772694769. Nsambya:Nsambya Estate Road.0.30089,32.593472 . FTTH_40_M_O</t>
  </si>
  <si>
    <t>MTNFTTO51744653</t>
  </si>
  <si>
    <t>UGX 1,469,070.60</t>
  </si>
  <si>
    <t>null null. 256783869342. Nsambya:Kabega Road.0.2976,32.590401 . FTTH_40_M_O</t>
  </si>
  <si>
    <t>MTNFTTO50080167</t>
  </si>
  <si>
    <t>UGX 2,495,620.60_x000D_</t>
  </si>
  <si>
    <t>null null. 256772432832. Bwebajja:Arkright City.0.353464,32.613416.FTTH_20_M_O</t>
  </si>
  <si>
    <t>MTNFTTO72740213</t>
  </si>
  <si>
    <t>null null. 256776291440. Bwebajja:Arkright City.0.353464,32.613416.FTTH_20_M_O</t>
  </si>
  <si>
    <t>MTNFTTO57158533</t>
  </si>
  <si>
    <t>null null. 256783216649. Kisaasi:Kulambiro.0.379161,32.617861 . FTTH_20_M_O</t>
  </si>
  <si>
    <t>MTNFTTO81778468</t>
  </si>
  <si>
    <t xml:space="preserve">UGX 1,336,890 </t>
  </si>
  <si>
    <t>null null. 256773229296. Nsambya:Nsambya Estate Road.0.300941,32.593395 . FTTH_40_M_O</t>
  </si>
  <si>
    <t>MTNFTTO25311312</t>
  </si>
  <si>
    <t xml:space="preserve">UGX 4,659,398.50
</t>
  </si>
  <si>
    <t>null null. 256762436320. Kisaasi:Komamboga Road.0.418082,32.57174 . FTTH_20_M_O</t>
  </si>
  <si>
    <t>MTNFTTO81758572</t>
  </si>
  <si>
    <t xml:space="preserve">CLIENT NOT PICK UP CALLS FOR 2AND STANDARD SMS WAS SENT 
</t>
  </si>
  <si>
    <t>null null. 256781414239. Rubaga:Mutundwe Road.0.279898,32.546996 . FTTH_20_M_O</t>
  </si>
  <si>
    <t>MTNFTTO17168581</t>
  </si>
  <si>
    <t>UGX 7,537,048.20</t>
  </si>
  <si>
    <t xml:space="preserve">Consolidated with null null. 256788155648. Rubaga:Mutundwe Road.0.276184,32.546289 . FTTH_20_M	30-Dec-22	FTTH (APP.)	MTNFTTH75128764	Completed	P1	Viable Location	0	UGX 7,537,048.20	FTTH Approved	FTTH (APP.) Pending																										</t>
  </si>
  <si>
    <t>null null. 256762429152. Bwebajja:Kitende.0.058778,32.473499 . FTTH_20_M_O</t>
  </si>
  <si>
    <t>MTNFTTO75636180</t>
  </si>
  <si>
    <t>UGX 9,124,566.20_x000D_</t>
  </si>
  <si>
    <t>To be consolidated</t>
  </si>
  <si>
    <t>null null. 256762486291. Bwebajja:Kitende.0.404778,32.543815 . FTTH_20_M_O</t>
  </si>
  <si>
    <t>MTNFTTO60246283</t>
  </si>
  <si>
    <t>Survey scheduled for monday 16.1.2023</t>
  </si>
  <si>
    <t>IVAN SSERUBIRI. 256787686486. Entebbe:Station Road.0.091931,32.499613 . FTTH_20_M_O</t>
  </si>
  <si>
    <t>MTNFTTO10685232</t>
  </si>
  <si>
    <t>Doesnt pick</t>
  </si>
  <si>
    <t>null null. 256773805845. Entebbe:Bugonga Road.0.053028,32.469192 . FTTH_20_M_O</t>
  </si>
  <si>
    <t>MTNFTTO28166804</t>
  </si>
  <si>
    <t>UGX 2,811,716.10</t>
  </si>
  <si>
    <t xml:space="preserve">survey re-scheduled for Monday (09/01/2023
</t>
  </si>
  <si>
    <t>null null. 256770944590. Ggaba:Ggaba Road.0.274553,32.616103 . FTTH_40_M_O</t>
  </si>
  <si>
    <t>MTNFTTO54725762</t>
  </si>
  <si>
    <t>UGX 2,025,879.60</t>
  </si>
  <si>
    <t>null null. 256786994911. Namuwongo:Namuwongo Road.0.301003,32.609552 . FTTH_20_M_O</t>
  </si>
  <si>
    <t>MTNFTTO63547238</t>
  </si>
  <si>
    <t xml:space="preserve">just making phone busy-sms sent
</t>
  </si>
  <si>
    <t>null null. 256777302395. Ntinda (Kiwatule - Naalya):.0.371424,32.619916 . FTTH_20_M_O</t>
  </si>
  <si>
    <t>MTNFTTO47661562</t>
  </si>
  <si>
    <t xml:space="preserve">NOT FEASIBLE- 560M (0.3714287 , 32.61992533)
</t>
  </si>
  <si>
    <t>null null. 256760055140. Bugolobi:Port Bell road.0.189375,32.529319 . FTTH_40_M_O</t>
  </si>
  <si>
    <t>MTNFTTO70042242</t>
  </si>
  <si>
    <t>UGX  3,491,332.2</t>
  </si>
  <si>
    <t>null null. 256783012719. Makerere:Bombo Road.0.38816,32.534269 . FTTH_20_M_O</t>
  </si>
  <si>
    <t>MTNFTTO47383152</t>
  </si>
  <si>
    <t>Out of GPON Coverage - Kagoma</t>
  </si>
  <si>
    <t>null null. 256762175631. Jinja:Jinja Catholic.0.590751,33.449039 . FTTH_40_M_O</t>
  </si>
  <si>
    <t>MTNFTTO58783002</t>
  </si>
  <si>
    <t xml:space="preserve">was testing service
</t>
  </si>
  <si>
    <t>null null. 256776905013. Rubaga:Kabusu Road.0.304454,32.558098 . FTTH_40_M_O</t>
  </si>
  <si>
    <t>MTNFTTO14704858</t>
  </si>
  <si>
    <t>UGX 4,327,807.10</t>
  </si>
  <si>
    <t xml:space="preserve">client  re-scheduled survey for tusday(10/01/2023)
</t>
  </si>
  <si>
    <t>null null. 256775964372. Najjanankumbi:Kampala Entebbe Road.0.284155,32.572033 . FTTH_20_M_O</t>
  </si>
  <si>
    <t>MTNFTTO12776601</t>
  </si>
  <si>
    <t xml:space="preserve">not feasible-400m
</t>
  </si>
  <si>
    <t>null null. 256770800322. Jinja:Radio Road.0.435306,33.212561 . FTTH_20_M_O</t>
  </si>
  <si>
    <t>MTNFTTO37584626</t>
  </si>
  <si>
    <t>UGX  1,872,697.6_x000D_</t>
  </si>
  <si>
    <t>null null. 256782604522. Entebbe:Church Road.0.100781,32.508746 . FTTH_20_M_O</t>
  </si>
  <si>
    <t>MTNFTTO78760388</t>
  </si>
  <si>
    <t>UGX 5,412,482.10</t>
  </si>
  <si>
    <t>Addittional neighbours needed</t>
  </si>
  <si>
    <t>null null. 256779703720. Entebbe:Hill Lane.0.266709,32.615463 . FTTH_20_M_O</t>
  </si>
  <si>
    <t>UGX 4,988,321.60_x000D_</t>
  </si>
  <si>
    <t>Margaretha Wilhelmina Geluka. 256787745145. Makindye:Kizungu Road.0.340207,32.588781 . FTTH_20_M_O</t>
  </si>
  <si>
    <t>MTNFTTO40145407</t>
  </si>
  <si>
    <t xml:space="preserve">UGX 4,251,680.60
</t>
  </si>
  <si>
    <t>null null. 256787676280. Muyenga:Tank Hill Road.0.297135,32.608681 . FTTH_20_M_O</t>
  </si>
  <si>
    <t>MTNFTTO55206022</t>
  </si>
  <si>
    <t>UGX 2,389,592.10</t>
  </si>
  <si>
    <t>null null. 256773145145. Makerere:Sir Apollo Kaggwa Road.0.370672,32.555834 . FTTH_20_M_O</t>
  </si>
  <si>
    <t>MTNFTTO01618038</t>
  </si>
  <si>
    <t>Drake Francis Lubega. 256772429520. Kampala Downtown:Kikuubo Street.0.316874,32.57339 . FTTH_20_M_O</t>
  </si>
  <si>
    <t>MTNFTTO47160143</t>
  </si>
  <si>
    <t xml:space="preserve">No Fiber Access 
</t>
  </si>
  <si>
    <t>null null. 256785538779. Ntinda (Kyambogo - Min Village):Martyrs Road.0.342538,32.618264 . FTTH_40_M_O</t>
  </si>
  <si>
    <t>MTNFTTO72033876</t>
  </si>
  <si>
    <t>null null. 256778525503. Kampala Downtown:Kyaggwe Road.0.313145,32.609905 . FTTH_40_M_O</t>
  </si>
  <si>
    <t>MTNFTTO64273583</t>
  </si>
  <si>
    <t>null null. 256776455072. Kampala Upper CBD:Kampala Road.0.31626,32.575555 . FTTH_20_M_O</t>
  </si>
  <si>
    <t>MTNFTTO77661103</t>
  </si>
  <si>
    <t xml:space="preserve">No Fiber Access Nyumba Kubwa building 
</t>
  </si>
  <si>
    <t>null null. 256775833909. Fort Portal:Fort Portal Mpondwe Road.0.652979,30.27168 . FTTH_20_M_O</t>
  </si>
  <si>
    <t>MTNFTTO80180604</t>
  </si>
  <si>
    <t>UGX 3,156,177.10_x000D_</t>
  </si>
  <si>
    <t>survey rescheduled for 16.01.2023</t>
  </si>
  <si>
    <t>null null. 256772576598. Bwebajja:Arkright City.0.12444,32.530733 . FTTH_20_M_O</t>
  </si>
  <si>
    <t>MTNFTTO23450272</t>
  </si>
  <si>
    <t>null null. 256789491350. Kisaasi:.0.337197,32.561824 . FTTH_20_M_O</t>
  </si>
  <si>
    <t>MTNFTTO36007017</t>
  </si>
  <si>
    <t xml:space="preserve">CLIENT NOT FEASIBLE 1KM (0.39491862 , 32.58683726)
</t>
  </si>
  <si>
    <t>null null. 256771090439. Ggaba:Ggaba ByPass Road.0.264685,32.63085 . FTTH_20_M_O</t>
  </si>
  <si>
    <t>MTNFTTO41768666</t>
  </si>
  <si>
    <t>UGX 2,889,032.10</t>
  </si>
  <si>
    <t>Brandon. 256782129261. Ntinda (Kyambogo - Min Village):Kyambogo Road.0.342282,32.629379 . FTTH_20_M_O</t>
  </si>
  <si>
    <t>MTNFTTO63355241</t>
  </si>
  <si>
    <t>UGX 4,217,391.0</t>
  </si>
  <si>
    <t>Survey ongoing</t>
  </si>
  <si>
    <t>null null. 256772575884. Rubaga:Lubowa Terrace Road.0.287964,32.563066 . FTTH_20_M_O</t>
  </si>
  <si>
    <t>MTNFTTO26785186</t>
  </si>
  <si>
    <t>UGX 2,048,323.10</t>
  </si>
  <si>
    <t>null null. 256788945597. Namuwongo:Muwayire Road.3.032652,30.923984 . FTTH_20_M_O</t>
  </si>
  <si>
    <t>MTNFTTO62422335</t>
  </si>
  <si>
    <t>UGX 2,114,920.10</t>
  </si>
  <si>
    <t>null null. 256771135914. Rubaga:Lungujja.0.306122,32.5476 . FTTH_20_M_O</t>
  </si>
  <si>
    <t>MTNFTTO08513551</t>
  </si>
  <si>
    <t>null null. 256787021216. Nakasero Hill:Lumumba Avenue.0.324977,32.576469 . FTTH_40_M_O</t>
  </si>
  <si>
    <t>MTNFTTO72003143</t>
  </si>
  <si>
    <t xml:space="preserve">UGX 2,167,637
</t>
  </si>
  <si>
    <t>null null. 256779044605. Rubaga:Kabusu Road.0.298462,32.536002 . FTTH_20_M_O</t>
  </si>
  <si>
    <t>SSesanga Ronald. 256779513909. Ggaba:Ggaba Road.0.288248,32.606751 . FTTH_20_M_O</t>
  </si>
  <si>
    <t>MTNFTTO74053867</t>
  </si>
  <si>
    <t>UGX 4,706,822.10</t>
  </si>
  <si>
    <t>null null. 256782541119. Bugolobi:Port Bell road.0.318535,32.627569 . FTTH_20_M_O</t>
  </si>
  <si>
    <t>MTNFTTO70114023</t>
  </si>
  <si>
    <t>UGX  3,149,483.0_x000D_</t>
  </si>
  <si>
    <t>null null. 256781816622. Ntinda (Kyambogo - Min Village):Martyrs Road.0.350048,32.621917 . FTTH_20_M_O</t>
  </si>
  <si>
    <t>MTNFTTO27160352</t>
  </si>
  <si>
    <t xml:space="preserve">not feasible. A lot of right of way
</t>
  </si>
  <si>
    <t>null null. 256777084306. Kigo:Lubugumu.0.25555,32.573507 . FTTH_20_M_O</t>
  </si>
  <si>
    <t>MTNFTTO12740335</t>
  </si>
  <si>
    <t xml:space="preserve">Number currently off.
</t>
  </si>
  <si>
    <t>null null. 256789872394. Kira:Mamerito Mugerwa Road.0.320404,32.586636 . FTTH_20_M_O</t>
  </si>
  <si>
    <t>MTNFTTO53108337</t>
  </si>
  <si>
    <t xml:space="preserve">CLIENTS NOT PICKING CALLS FOR 3DAYS STANDARD SMS SENT </t>
  </si>
  <si>
    <t>null null. 256774661505. Ntinda (Kyambogo - Min Village):Martyrs Road.0.351928,32.619791 . FTTH_20_M_O</t>
  </si>
  <si>
    <t>MTNFTTO31282151</t>
  </si>
  <si>
    <t xml:space="preserve">CLIENT NOT REACHABALE STANDARD SMS SENT
</t>
  </si>
  <si>
    <t>null null. 256772502949. Ntinda (Kyambogo - Min Village):Martyrs Road.0.351896,32.619769 . FTTH_20_M_O</t>
  </si>
  <si>
    <t>MTNFTTO85556705</t>
  </si>
  <si>
    <t xml:space="preserve">CLIENT NOT FEASIBLE 353M (0.35191669 , 32.61975702)
</t>
  </si>
  <si>
    <t>null null. 256778891442. Muyenga:Kansanga Kiwafu Road.0.287562,32.620918 . FTTH_40_M_O</t>
  </si>
  <si>
    <t>MTNFTTO67556307</t>
  </si>
  <si>
    <t>null null. 256784340770. Nsambya:Nsambya Estate Road.0.299329,32.591531 . FTTH_20_M_O</t>
  </si>
  <si>
    <t>MTNFTTO66455111</t>
  </si>
  <si>
    <t xml:space="preserve">UGX 3,482,660.60
</t>
  </si>
  <si>
    <t>Aaron Seppuuya Mpagi. 256773056556. Makindye:Luwafu Road.0.30236,32.583238 . FTTH_20_M_O</t>
  </si>
  <si>
    <t>MTNFTTO72516050</t>
  </si>
  <si>
    <t>null null. 256788076016. Kisaasi:Kulambiro.0.368283,32.604678 . FTTH_20_M_O</t>
  </si>
  <si>
    <t>MTNFTTO48876555</t>
  </si>
  <si>
    <t xml:space="preserve">CLIENT IS NOT READY FOR THE SERVICE 
</t>
  </si>
  <si>
    <t>null null. 256783012719. Bugolobi:Luthuli Road.0.321364,32.612439 . FTTH_40_M_O</t>
  </si>
  <si>
    <t xml:space="preserve">Survey partially done, to be completed  when the building manager is available
</t>
  </si>
  <si>
    <t>null null. 256789728926. Entebbe:Nakiwogo Road.0.088973,32.49926 . FTTH_40_M_O</t>
  </si>
  <si>
    <t>MTNFTTO65751287</t>
  </si>
  <si>
    <t>null null. 256775992403. Najjanankumbi:Kampala Entebbe Road.0.370595,32.514113 . FTTH_20_M_O</t>
  </si>
  <si>
    <t>MTNFTTO34617675</t>
  </si>
  <si>
    <t xml:space="preserve">not feasible-9poles, 1000m
</t>
  </si>
  <si>
    <t>null null. 256783803956. Entebbe:Church Road.0.097286,32.505394 . FTTH_40_M_O</t>
  </si>
  <si>
    <t>MTNFTTO62203754</t>
  </si>
  <si>
    <t>UGX 2,847,412.10</t>
  </si>
  <si>
    <t>null null. 256394003967. Bwebajja:Arkright City.0.171733,32.546202 . FTTH_40_M_O</t>
  </si>
  <si>
    <t>MTNFTTO01116403</t>
  </si>
  <si>
    <t>EBU to follow up, client to communicate</t>
  </si>
  <si>
    <t>Client wants the services at Nsambya, Survey re scheduled for Thursday 19.1.2023</t>
  </si>
  <si>
    <t>SUMANT KUMAR KUMAR. 256775543208. Ntinda Bukoto:Old Kira Road.0.348805,32.59889 . FTTH_20_M_O</t>
  </si>
  <si>
    <t>MTNFTTO81554683</t>
  </si>
  <si>
    <t>UGX  2,045,966.5</t>
  </si>
  <si>
    <t>null null. 256788704517. Kampala Upper CBD:Kampala Road.0.310639,32.582779 . FTTH_20_M_O</t>
  </si>
  <si>
    <t>MTNFTTO12561307</t>
  </si>
  <si>
    <t xml:space="preserve">UGX  2,354,876.00 
</t>
  </si>
  <si>
    <t>null null. 256772468653. Nakasero Hill:Buganda Road.0.317475,32.577042 . FTTH_20_M_O</t>
  </si>
  <si>
    <t>MTNFTTO61508487</t>
  </si>
  <si>
    <t xml:space="preserve">UGX 2,265,989
</t>
  </si>
  <si>
    <t>null null. 256762778221. Ntinda (Kiwatule - Naalya):Majwala Road.0.366952,32.614851 . FTTH_20_M_O</t>
  </si>
  <si>
    <t>MTNFTTO00305133</t>
  </si>
  <si>
    <t>CLIENT NOT FEASIBLE  [O.3641039 32.6130069]</t>
  </si>
  <si>
    <t>Tusiime Eseza. 256770643625. Nakasero Hill:Buganda Road.0.317548,32.576783 . FTTH_20_M_O</t>
  </si>
  <si>
    <t>MTNFTTO67322645</t>
  </si>
  <si>
    <t xml:space="preserve">UGX 2,426,134
</t>
  </si>
  <si>
    <t>null null. 256774231254. Kampala Upper CBD:Kampala Road.0.331018,32.593107 . FTTH_20_M_O</t>
  </si>
  <si>
    <t>MTNFTTO42521362</t>
  </si>
  <si>
    <t xml:space="preserve">UGX 2,129,292
</t>
  </si>
  <si>
    <t>Ramathan Sitina. 256783778720. Rubaga:Rubaga Road.0.307928,32.563186 . FTTH_20_M_O</t>
  </si>
  <si>
    <t>MTNFTTO05661211</t>
  </si>
  <si>
    <t>null null. 256787441429. Rubaga:Mengo.0.321932,32.562543 . FTTH_20_M_O</t>
  </si>
  <si>
    <t>MTNFTTO25762412</t>
  </si>
  <si>
    <t>UGX 3,580,272.10_x000D_</t>
  </si>
  <si>
    <t>KANSARA PRASHANTKUMAR. 256772723045. Bweyogerere:Jinja Road.0.358312,32.658942 . FTTH_20_M_O</t>
  </si>
  <si>
    <t>MTNFTTO21132060</t>
  </si>
  <si>
    <t xml:space="preserve">far from service. His installation requires 3 to 4 consolidations
</t>
  </si>
  <si>
    <t>null null. 256784538185. Ggaba:Kalungu Road.0.279587,32.623863 . FTTH_20_M_O</t>
  </si>
  <si>
    <t>MTNFTTO04535387</t>
  </si>
  <si>
    <t>UGX 2,347,972.10_x000D_</t>
  </si>
  <si>
    <t>null null. 256788114341. Muyenga:Bukasa Road.0.292107,32.605711 . FTTH_20_M_O</t>
  </si>
  <si>
    <t>MTNFTTO01177462</t>
  </si>
  <si>
    <t>UGX 3,854,504.60</t>
  </si>
  <si>
    <t>null null. 256783731574. Ntinda (Kiwatule - Naalya):Naalya Road.0.368414,32.621563 . FTTH_20_M_O</t>
  </si>
  <si>
    <t>MTNFTTO74245542</t>
  </si>
  <si>
    <t xml:space="preserve">UGX 3,774,890 </t>
  </si>
  <si>
    <t>null null. 256772098079. Luzira:Lake Drive.0.291659,0.291659 . FTTH_20_M_O</t>
  </si>
  <si>
    <t>MTNFTTO12840180</t>
  </si>
  <si>
    <t>UGX 10,817,761.2</t>
  </si>
  <si>
    <t>Pending review</t>
  </si>
  <si>
    <t>null null.256782319798. Luzira:Lake Drive. 0.291588,32.659613.FTTH_20_M_O</t>
  </si>
  <si>
    <t>MTNFTTO84553680</t>
  </si>
  <si>
    <t>null null. 256788850863. Muyenga:Tank Hill Road.0.295648,32.622383 . FTTH_20_M_O</t>
  </si>
  <si>
    <t>MTNFTTO68278702</t>
  </si>
  <si>
    <t xml:space="preserve">not feasible-5poles, 390m
</t>
  </si>
  <si>
    <t>null null. 256781829601. Makerere:Bombo Road.0.390934,32.57695 . FTTH_20_M_O</t>
  </si>
  <si>
    <t>MTNFTTO18121180</t>
  </si>
  <si>
    <t xml:space="preserve">High BOQ client needs 5 poles with 400m cable 
</t>
  </si>
  <si>
    <t>null null. 256788433249. Kampala Downtown:Kyaggwe Road.0.263398,32.598598 . FTTH_20_M_O</t>
  </si>
  <si>
    <t>MTNFTTO01005304</t>
  </si>
  <si>
    <t>To reapply from the correct location</t>
  </si>
  <si>
    <t>NYAGUANDE JOCK CHUOL. 256775505157. Nsambya:Nsambya Estate Road.0.263143,32.601072 . FTTH_20_M_O</t>
  </si>
  <si>
    <t>MTNFTTO81085232</t>
  </si>
  <si>
    <t>null null. 256784825791. Najjanankumbi:Kigo Road.0.241905,32.529688 . FTTH_20_M_O</t>
  </si>
  <si>
    <t>MTNFTTO06513103</t>
  </si>
  <si>
    <t xml:space="preserve">Not feasible, client approximately 3km from the fiber node
</t>
  </si>
  <si>
    <t>SYLVIA ACEN. 256773533115. Kampala Upper CBD:Kampala Road.0.314058,32.588746 . FTTH_40_M_O</t>
  </si>
  <si>
    <t>MTNFTTO60288631</t>
  </si>
  <si>
    <t xml:space="preserve">UGX 2,318,422
</t>
  </si>
  <si>
    <t>null null. 256782319798. Luzira:Lake Drive.0.291588,32.659613 . FTTH_20_M_O</t>
  </si>
  <si>
    <t xml:space="preserve">far from service. Needs a consolidation of 3 clients
</t>
  </si>
  <si>
    <t>null null. 256789484807. Makindye:Lukuli Road.0.353995,32.607849 . FTTH_20_M_O</t>
  </si>
  <si>
    <t>MTNFTTO75532734</t>
  </si>
  <si>
    <t xml:space="preserve">UGX 3,357,296.60
</t>
  </si>
  <si>
    <t>null null. 256778907842. Entebbe:Church Road.0.199483,32.540986 . FTTH_20_M_O</t>
  </si>
  <si>
    <t>MTNFTTO48124175</t>
  </si>
  <si>
    <t xml:space="preserve">she is not around she will call us on 19/01/2023
</t>
  </si>
  <si>
    <t>null null. 256787527936. Bugolobi:Port Bell road.0.327587,32.612277 . FTTH_40_M_O</t>
  </si>
  <si>
    <t>MTNFTTO48350857</t>
  </si>
  <si>
    <t xml:space="preserve">UGX 2,460,692
</t>
  </si>
  <si>
    <t>IVAN SSERUBIRI. 256787686486. Entebbe:Station Road.0.093655,32.500674 . FTTH_20_M</t>
  </si>
  <si>
    <t>Doesnt pick up</t>
  </si>
  <si>
    <t>null null. 256782140211. Kampala Upper CBD:Kampala Road.0.348326,32.55442 . FTTH_20_M_O</t>
  </si>
  <si>
    <t>MTNFTTO75120225</t>
  </si>
  <si>
    <t>SULAIMAN AGABA. 256777069580. Ntinda Bukoto:Semawata Road.0.346906,32.615575 . FTTH_20_M_O</t>
  </si>
  <si>
    <t>MTNFTTO71584144</t>
  </si>
  <si>
    <t>UGX  2,041,152.6</t>
  </si>
  <si>
    <t>null null.256775380000.Kololo:KAR Road.0.324178,32.598766.FTTH_20_M_O</t>
  </si>
  <si>
    <t>MTNFTTO67375568</t>
  </si>
  <si>
    <t xml:space="preserve">UGX 1,729,360
</t>
  </si>
  <si>
    <t>DERRICK ASEDRI. 256784114200.Luzira:Port Bell road.0.312327,32.636447.FTTH_20_M_O</t>
  </si>
  <si>
    <t>MTNFTTO54175525</t>
  </si>
  <si>
    <t>UGX  3,003,053.4</t>
  </si>
  <si>
    <t>null null. 256770687648. Masaka:Broadway Road.0.250861,32.479805 . FTTH_40_M_O</t>
  </si>
  <si>
    <t>MTNFTTO23318070</t>
  </si>
  <si>
    <t xml:space="preserve">the client is in BUDDO KISOZI kampala-not our cluster
</t>
  </si>
  <si>
    <t>null null. 256772540528. Makindye:Lukuli Road.0.290429,32.585524 . FTTH_20_M_O</t>
  </si>
  <si>
    <t>MTNFTTO15703036</t>
  </si>
  <si>
    <t>null null. 256775337752. Ggaba:Ggaba Road.0.295348,32.605454 . FTTH_20_M_O</t>
  </si>
  <si>
    <t>MTNFTTO66133267</t>
  </si>
  <si>
    <t xml:space="preserve">UGX  3,750,646 
</t>
  </si>
  <si>
    <t xml:space="preserve">survey scheduled for tomorrow(18/01/2023
</t>
  </si>
  <si>
    <t>null null. 256782910091. Bweyogerere:Kirinya Bukasa Road.0.332239,32.6756 . FTTH_20_M_O</t>
  </si>
  <si>
    <t>MTNFTTO37007642</t>
  </si>
  <si>
    <t>UGX  2,260,687.0_x000D_</t>
  </si>
  <si>
    <t>null null. 256770726476. Makindye:Luwafu Road.0.270587,32.590308 . FTTH_20_M_O</t>
  </si>
  <si>
    <t>MTNFTTO76854434</t>
  </si>
  <si>
    <t>null null. 256779009049. Kampala Downtown:Kampala Road.0.296415,32.575752 . FTTH_20_M_O</t>
  </si>
  <si>
    <t>MTNFTTO25471668</t>
  </si>
  <si>
    <t xml:space="preserve">This client’s survey cannot be completed today due to too much congestion around the market place, 
We have agreed with the client to complete this survey tomorrow morning
</t>
  </si>
  <si>
    <t>null null. 256780132370. Nakasero Hill:Yusuf Lule Road.0.317226,32.593334 . FTTH_20_M_O</t>
  </si>
  <si>
    <t>MTNFTTO60335660</t>
  </si>
  <si>
    <t xml:space="preserve">UGX 1,747,753
</t>
  </si>
  <si>
    <t>null null. 256772544610. Kampala Upper CBD:.0.295369,32.572048 . FTTH_20_M_O</t>
  </si>
  <si>
    <t>MTNFTTO43547887</t>
  </si>
  <si>
    <t xml:space="preserve">UGX  3,796,775.00 
</t>
  </si>
  <si>
    <t>null null. 256783375364. Entebbe:Hill Lane.0.225029,32.555774 . FTTH_40_M_O</t>
  </si>
  <si>
    <t>MTNFTTO47763203</t>
  </si>
  <si>
    <t>UGX 2,181,517.10</t>
  </si>
  <si>
    <t>null null. 256771428163. Kololo:.0.338164,32.596614 . FTTH_20_M_O</t>
  </si>
  <si>
    <t>MTNFTTO17842142</t>
  </si>
  <si>
    <t xml:space="preserve">UGX 1,739,518
</t>
  </si>
  <si>
    <t>null null. 256778406753. Ggaba:Ggaba Road.0.280948,32.608785 . FTTH_20_M_O</t>
  </si>
  <si>
    <t>MTNFTTO41435663</t>
  </si>
  <si>
    <t>UGX 5,005,652.10</t>
  </si>
  <si>
    <t>null null. 256789500722. Mbarara:Boma Road.-0.607096,30.669088 . FTTH_20_M_O</t>
  </si>
  <si>
    <t>MTNFTTO60527531</t>
  </si>
  <si>
    <t>UGX 10,271,304.20</t>
  </si>
  <si>
    <t>null null. 256776472799. Mbarara:Kabale - Mbarara Road.-0.603693,30.66286 . FTTH_20_M_O</t>
  </si>
  <si>
    <t>MTNFTTO58204152</t>
  </si>
  <si>
    <t>null null. 256784693787. Najjanankumbi:Kampala Entebbe Road.0.285279,32.569266 . FTTH_20_M_O</t>
  </si>
  <si>
    <t>MTNFTTO13745626</t>
  </si>
  <si>
    <t>SAHIL BARKATALI KOTADIA. 256788727544. Ntinda Bukoto:Kira Road.0.342971,32.591531 . FTTH_40_M_O</t>
  </si>
  <si>
    <t>MTNFTTO55585325</t>
  </si>
  <si>
    <t>null null. 256782863490. Mbale:Masaba Road.1.07712,34.177356 . FTTH_40_M_O</t>
  </si>
  <si>
    <t>MTNFTTO87624815</t>
  </si>
  <si>
    <t xml:space="preserve">UGX  4,393,972 
</t>
  </si>
  <si>
    <t>ALFRED MUBANGIZI. 256785135285. Bugolobi:Mbuya Road.0.313577,32.627922 . FTTH_40_M_O</t>
  </si>
  <si>
    <t>MTNFTTO53522646</t>
  </si>
  <si>
    <t xml:space="preserve">UGX 4,837,195
</t>
  </si>
  <si>
    <t>null null. 256778145842. Muyenga:Muyenga Road.0.299162,32.602148 . FTTH_20_M_O</t>
  </si>
  <si>
    <t>MTNFTTO18647220</t>
  </si>
  <si>
    <t>UGX 2,644,868.10</t>
  </si>
  <si>
    <t>null null. 256775234342. Kisaasi:Kulambiro.0.323084,32.47454 . FTTH_20_M_O</t>
  </si>
  <si>
    <t>MTNFTTO56126358</t>
  </si>
  <si>
    <t xml:space="preserve">UGX 1,909,380 </t>
  </si>
  <si>
    <t>null null. 256778078045.Buwate:Seeta Kasangati.0.330231,32.619174.FTTH_20_M_O</t>
  </si>
  <si>
    <t xml:space="preserve">MTNFTTO88352566	</t>
  </si>
  <si>
    <t>null null. 256785257555. Ntinda (Kyambogo - Min Village):Kyambogo Road.0.353824,32.616053 . FTTH_40_M_O</t>
  </si>
  <si>
    <t>MTNFTTO85441388</t>
  </si>
  <si>
    <t>UGX 2,064,773</t>
  </si>
  <si>
    <t>null null. 256787472442. Lira:Dokolo Road.2.241063,32.894451 . FTTH_40_M_O</t>
  </si>
  <si>
    <t>MTNFTTO48025386</t>
  </si>
  <si>
    <t xml:space="preserve">Not feasible, client is about 1.2km from fiber.
</t>
  </si>
  <si>
    <t>null null. 256774699135. Rubaga:Kabusu Road.0.301788,32.556475 . FTTH_40_M_O</t>
  </si>
  <si>
    <t>MTNFTTO66658670</t>
  </si>
  <si>
    <t xml:space="preserve">UGX  2,114,920 
</t>
  </si>
  <si>
    <t>null null. 256774514268. Kampala Downtown:Kampala Road.0.267478,32.603605 . FTTH_40_M_O</t>
  </si>
  <si>
    <t>MTNFTTO58215014</t>
  </si>
  <si>
    <t>RONALD NYAKAHUMA. 256772722190. Rubaga:Mutundwe Road.0.294483,32.552784 . FTTH_40_M_O</t>
  </si>
  <si>
    <t>MTNFTTO48333343</t>
  </si>
  <si>
    <t xml:space="preserve">UGX  3,982,172 
</t>
  </si>
  <si>
    <t>null null. 256772423085. Kololo:Lugogo Bypass.0.327891,32.609569 . FTTH_20_M_O</t>
  </si>
  <si>
    <t>MTNFTTO12132081</t>
  </si>
  <si>
    <t>null null. 256779044605. Rubaga:Kabusu Road.0.30355,32.573636 . FTTH_20_M_O</t>
  </si>
  <si>
    <t>not feasible-400m 5poles</t>
  </si>
  <si>
    <t>null null. 256784847773. Seeta:Bukerere Road.0.37974,32.708415 . FTTH_20_M_O</t>
  </si>
  <si>
    <t>MTNFTTO00480264</t>
  </si>
  <si>
    <t xml:space="preserve">UGX 15,174,467 
</t>
  </si>
  <si>
    <t>Consolidated with null null. 256779079975. Seeta:Bukerere Road.0.376981,32.70949 . FTTH_20_M</t>
  </si>
  <si>
    <t>Kemigabo Teddy. 256781585769. Seeta:Bukerere Road.0.394095,32.703068 . FTTH_20_M_O</t>
  </si>
  <si>
    <t>MTNFTTO46880485</t>
  </si>
  <si>
    <t>null null. 256772612113. Muyenga:Kansanga Kiwafu Road.0.2912,32.615466 . FTTH_20_M_O</t>
  </si>
  <si>
    <t>MTNFTTO18441358</t>
  </si>
  <si>
    <t>&gt;280m</t>
  </si>
  <si>
    <t>null null. 256787966598. Ntinda Bukoto:Bukoti Ntunda Road.0.353653,32.603956 . FTTH_20_M_O</t>
  </si>
  <si>
    <t>MTNFTTO06721141</t>
  </si>
  <si>
    <t xml:space="preserve">far from service. He needs 8poles to be installed
</t>
  </si>
  <si>
    <t>null null. 256788602150. Lira:Dokolo Road.2.241592,32.89463 . FTTH_40_M_O</t>
  </si>
  <si>
    <t>MTNFTTO15434674</t>
  </si>
  <si>
    <t xml:space="preserve">UGX 4,119,158.00
</t>
  </si>
  <si>
    <t>null null. 256783570970. Makerere:Sir Apollo Kaggwa Road.0.353988,32.60785 . FTTH_20_M_O</t>
  </si>
  <si>
    <t>MTNFTTO06158827</t>
  </si>
  <si>
    <t xml:space="preserve">UGX 2,741,967.00
</t>
  </si>
  <si>
    <t>null null. 256775888502. Kololo:Tufnell Drive.0.338423,32.584446 . FTTH_20_M_O</t>
  </si>
  <si>
    <t>MTNFTTO51142400</t>
  </si>
  <si>
    <t xml:space="preserve">UGX 2,557,240.60
</t>
  </si>
  <si>
    <t>null null. 256773040776. Makerere:Bombo Road.0.348119,32.564702 . FTTH_20_M_O</t>
  </si>
  <si>
    <t>MTNFTTO78451547</t>
  </si>
  <si>
    <t xml:space="preserve">UGX 2,683,767.00
</t>
  </si>
  <si>
    <t>null null. 256786774673. Ntinda Bukoto:Kira Road.0.341922,32.595292 . FTTH_40_M_O</t>
  </si>
  <si>
    <t>MTNFTTO66235020</t>
  </si>
  <si>
    <t xml:space="preserve">UGX 2,734,546.20
</t>
  </si>
  <si>
    <t>TSIGEREDA TESFAY FISEHATSION. 256773186805. Muyenga:Tank Hill Road.0.288141,32.610687 . FTTH_20_M_O</t>
  </si>
  <si>
    <t>MTNFTTO63758767</t>
  </si>
  <si>
    <t>ATC Uganda - JUANITA KARAMAGI. 256787370808. Ggaba:Kalungu.0.272501,32.616971 . FTTH_20</t>
  </si>
  <si>
    <t>MTNFTTP37673388</t>
  </si>
  <si>
    <t xml:space="preserve">UGX 1,387,672.30
</t>
  </si>
  <si>
    <t>null null. 256788083456. Ntinda Bukoto:Semawata Road.0.349234,32.616722 . FTTH_20_M_O</t>
  </si>
  <si>
    <t>MTNFTTO82610608</t>
  </si>
  <si>
    <t>UGX  2,799,195.8</t>
  </si>
  <si>
    <t>null null. 256776574064. Soroti:Soroti - Moroto Road.1.721037,33.615654 . FTTH_20_M_O</t>
  </si>
  <si>
    <t>MTNFTTO11234458</t>
  </si>
  <si>
    <t xml:space="preserve">UGX 5,035,539.80
</t>
  </si>
  <si>
    <t>null null. 256787889109. Soroti:Market Lane.1.714303,33.62055 . FTTH_20_M_O</t>
  </si>
  <si>
    <t>MTNFTTO01351086</t>
  </si>
  <si>
    <t xml:space="preserve">UGX 6,981,584.60
</t>
  </si>
  <si>
    <t>Addittional neighbour needed</t>
  </si>
  <si>
    <t>null null. 256786214223. Gulu:Gulu Senior Quarters.3.264873,31.953177 . FTTH_40_M_O</t>
  </si>
  <si>
    <t>MTNFTTO66038565</t>
  </si>
  <si>
    <t xml:space="preserve">Client relocated to Juba and will not need services for now.
</t>
  </si>
  <si>
    <t>null null. 256775572915. Luzira:Port Bell road.0.296646,32.655033 . FTTH_40_M_O</t>
  </si>
  <si>
    <t>MTNFTTO00020736</t>
  </si>
  <si>
    <t>UGX 4,687,855.0_x000D_</t>
  </si>
  <si>
    <t>null null. 256762678662. Rubaga:Musajja Alumbwa Road.0.353989,32.607846 . FTTH_20_M_O</t>
  </si>
  <si>
    <t>MTNFTTO78666274</t>
  </si>
  <si>
    <t>null null. 256762578291. Kololo:Acacia Avenue.0.338325,32.59669 . FTTH_20_M_O</t>
  </si>
  <si>
    <t>MTNFTTO24814088</t>
  </si>
  <si>
    <t>null null. 256783819004. Rubaga:Lungujja.0.310527,32.527729 . FTTH_20_M_O</t>
  </si>
  <si>
    <t>MTNFTTO32585382</t>
  </si>
  <si>
    <t>null null. 256773145145. Makerere:Sir Apollo Kaggwa Road.0.371765,32.552612 . FTTH_20_M_O</t>
  </si>
  <si>
    <t>UGX 3,728,549.60</t>
  </si>
  <si>
    <t>null null. 256772616260. Bwebajja:Bwebajja Entebbe Road.0.186155,32.532854 . FTTH_20_M_O</t>
  </si>
  <si>
    <t>MTNFTTO17228246</t>
  </si>
  <si>
    <t>null null. 256780257568. Kampala Upper CBD:Kampala Road.0.328572,32.573974 . FTTH_20_M_O</t>
  </si>
  <si>
    <t>MTNFTTO00318565</t>
  </si>
  <si>
    <t>UGX 1,320,699.60</t>
  </si>
  <si>
    <t>null null. 256779082166. Nakasero Hill:Mackinnon Road.0.321513,32.585279 . FTTH_40_M_O</t>
  </si>
  <si>
    <t>MTNFTTO01686470</t>
  </si>
  <si>
    <t>UGX 1,167,289.60</t>
  </si>
  <si>
    <t>IBRAHIM MOHAMED FARAH. 256776501681. Kololo:Mawanda Road.0.34028,32.573756 . FTTH_20_M_O</t>
  </si>
  <si>
    <t>MTNFTTO14104416</t>
  </si>
  <si>
    <t>UGX 1,321,349.60</t>
  </si>
  <si>
    <t>null null. 256772535508. Ntinda Bukoto:Ntinda Road.0.343632,32.615737 . FTTH_40_M_O</t>
  </si>
  <si>
    <t>MTNFTTO08200106</t>
  </si>
  <si>
    <t>UGX  2,403,747.0</t>
  </si>
  <si>
    <t>null null. 256779044605. Rubaga:Kabusu Road.0.298427,32.535995 . FTTH_20_M_O</t>
  </si>
  <si>
    <t xml:space="preserve">UGX 5,706,980.60
</t>
  </si>
  <si>
    <t>null null. 256773097543. Rubaga:Lungujja Makamba Road.0.278865,32.480513 . FTTH_40_M_O</t>
  </si>
  <si>
    <t>MTNFTTO00864573</t>
  </si>
  <si>
    <t xml:space="preserve">Not feasible due to r.o.w and severely damaged underground route.
</t>
  </si>
  <si>
    <t>null null. 256772473282. Tororo:Malaba Lane.0.353988,32.607847 . FTTH_40_M_O</t>
  </si>
  <si>
    <t>MTNFTTO34087018</t>
  </si>
  <si>
    <t>null null. 256778272965. Seeta:Seeta Town.51.218908,-0.145291 . FTTH_20_M_O</t>
  </si>
  <si>
    <t>MTNFTTO60201307</t>
  </si>
  <si>
    <t xml:space="preserve">client a kilometer far from service
</t>
  </si>
  <si>
    <t>null null. 256781088363. Bugolobi:Luthuli Avenue.0.353988,32.607839 . FTTH_20_M_O</t>
  </si>
  <si>
    <t>MTNFTTO24556322</t>
  </si>
  <si>
    <t>UGX  1,722,344.6</t>
  </si>
  <si>
    <t>null null. 256762917689. Makindye:Lukuli Road.0.257653,32.61776 . FTTH_20_M_O</t>
  </si>
  <si>
    <t>MTNFTTO01775713</t>
  </si>
  <si>
    <t>null null. 256786993999. Namuwongo:Namuwongo Road.0.306027,32.612582 . FTTH_20_M_O</t>
  </si>
  <si>
    <t>MTNFTTO31776022</t>
  </si>
  <si>
    <t xml:space="preserve">3,128,656.60
</t>
  </si>
  <si>
    <t>null null. 256785132572. Arua:Arua Hill.0.354942,32.61584 . FTTH_20_M_O</t>
  </si>
  <si>
    <t>MTNFTTO20236554</t>
  </si>
  <si>
    <t xml:space="preserve">CLIENT IS IN KAMPALA AND THE CONTACT PERSON IS ALSO NOT AROUND AND WILL BE BACK ON SUNDAY
</t>
  </si>
  <si>
    <t>REHEMA WANYANA. 256787263042. Buwate:Buwate Road.0.500815,32.614822 . FTTH_20_M_O</t>
  </si>
  <si>
    <t>MTNFTTO48318728</t>
  </si>
  <si>
    <t xml:space="preserve">CLIENT NOT FEASIBLE 1KM 
</t>
  </si>
  <si>
    <t>null null. 256777396809. Kira:Namugongo Road.0.386444,32.643817 . FTTH_20_M_O</t>
  </si>
  <si>
    <t>MTNFTTO10651260</t>
  </si>
  <si>
    <t>null null. 256775888785. Buwate:Seeta Kasangati.0.328652,32.619949 . FTTH_20_M_O</t>
  </si>
  <si>
    <t>MTNFTTO28135044</t>
  </si>
  <si>
    <t xml:space="preserve">Consolidated as; null null. 256776610690. Buwate:Seeta Kasangati.0.415646,32.614145 . FTTH_40_M_O
null null. 256784964814. Buwate:Seeta Kasangati.0.417627,32.615911 . FTTH_20_M
null null. 256778078045. Buwate:Seeta Kasangati.0.414345,32.626862 . FTTH_20_M
null null. 256775888785. Buwate:Seeta Kasangati.0.328652,32.619949 . FTTH_20_M_O
</t>
  </si>
  <si>
    <t>null null. 256781056122. Muyenga:Kansanga Kiwafu Road.0.280184,32.614145 . FTTH_20_M_O</t>
  </si>
  <si>
    <t>MTNFTTO88185027</t>
  </si>
  <si>
    <t>null null. 256776890891. Luzira:Port Bell road.0.306803,32.633325 . FTTH_40_M_O</t>
  </si>
  <si>
    <t>MTNFTTO08481502</t>
  </si>
  <si>
    <t>UGX  4,847,702.8</t>
  </si>
  <si>
    <t>null null,256780319933 Kololo:Lugogo Bypass 0.322074,32.608492  FTTH_20_M_O</t>
  </si>
  <si>
    <t>MTNFTTO64750754</t>
  </si>
  <si>
    <t>null null 256788390274 Nsambya:Gogonya Road 0.328373,32.574669  FTTH_20_M_O</t>
  </si>
  <si>
    <t>MTNFTTO06822045</t>
  </si>
  <si>
    <t>null null. 256771450113. Bweyogerere:Kirinya Bukasa Road.0.330811,32.663888 . FTTH_20_M_O</t>
  </si>
  <si>
    <t>MTNFTTO66630260</t>
  </si>
  <si>
    <t>UGX  2,135,391.0_x000D_</t>
  </si>
  <si>
    <t>AMUZA DONGO. 256788346788. Ntinda (Kiwatule - Naalya):Clovis Road.0.353987,32.607847 . FTTH_20_M_O</t>
  </si>
  <si>
    <t>MTNFTTO48887504</t>
  </si>
  <si>
    <t xml:space="preserve">UGX 2,214,590 </t>
  </si>
  <si>
    <t>null null. 256773438364. Ntinda (Kiwatule - Naalya):Naalya Namugongo Road.0.360668,32.572801 . FTTH_20_M_O</t>
  </si>
  <si>
    <t>MTNFTTO26714754</t>
  </si>
  <si>
    <t xml:space="preserve">UGX 9,187,937 </t>
  </si>
  <si>
    <t>null null. 256760969380. Ntinda (Kiwatule - Naalya):Naalya Namugongo Road.0.400042,32.665774 . FTTH_20_M_O</t>
  </si>
  <si>
    <t>MTNFTTO86672360</t>
  </si>
  <si>
    <t>FERDINAND TUKEI. 256781181500. Najjanankumbi:Kampala Entebbe Road.0.264078,32.566412 . FTTH_40_M_O</t>
  </si>
  <si>
    <t>MTNFTTO16533100</t>
  </si>
  <si>
    <t>null null. 256760209168. Seeta:Seeta Town.25.270996,55.302875 . FTTH_20_M_O</t>
  </si>
  <si>
    <t>MTNFTTO41742782</t>
  </si>
  <si>
    <t xml:space="preserve">Client not answering calls. A message was sent and to be tried again
</t>
  </si>
  <si>
    <t>null null. 256760756728. Fort Portal:Fort Portal Mpondwe Road.1.431227,31.34893 . FTTH_20_M_O</t>
  </si>
  <si>
    <t>MTNFTTO65646186</t>
  </si>
  <si>
    <t>On Hold</t>
  </si>
  <si>
    <t>null null. 256787476867. Bweyogerere:Kabaka Road.0.353935,32.607803 . FTTH_20_M_O</t>
  </si>
  <si>
    <t>MTNFTTO61214344</t>
  </si>
  <si>
    <t xml:space="preserve">Phone not reacheable. To be tried again
</t>
  </si>
  <si>
    <t>null null. 256786301521. Ntinda (Kyambogo - Min Village):Charles Lwanga Road.0.35107,32.614498 . FTTH_20_M_O</t>
  </si>
  <si>
    <t>MTNFTTO11551407</t>
  </si>
  <si>
    <t>null null. 256783564019. Ntinda Bukoto:Bukoti Ntunda Road.0.343526,32.61568 . FTTH_40_M_O</t>
  </si>
  <si>
    <t>MTNFTTO73723215</t>
  </si>
  <si>
    <t>UGX  2,808,747.0_x000D_</t>
  </si>
  <si>
    <t>null null. 256777864915. Gulu:Gulu CBD.2.763301,32.299987 . FTTH_20_M_O</t>
  </si>
  <si>
    <t>MTNFTTO35573205</t>
  </si>
  <si>
    <t>Office Internet Approved</t>
  </si>
  <si>
    <t>null null. 256780476925. Bweyogerere:Jinja Road.0.350172,32.654769 . FTTH_20_M_O</t>
  </si>
  <si>
    <t>MTNFTTO75451540</t>
  </si>
  <si>
    <t xml:space="preserve">UGX 2,437,224.60
</t>
  </si>
  <si>
    <t>null null. 256772541748. Kampala Upper CBD:Kampala Road.0.353931,32.60779 . FTTH_20_M_O</t>
  </si>
  <si>
    <t>MTNFTTO25330165</t>
  </si>
  <si>
    <t xml:space="preserve">Customer not feasible needs service in Kavule
</t>
  </si>
  <si>
    <t>null null. 256770899944. Luzira:Port Bell road.0.342442,32.633455 . FTTH_20_M_O</t>
  </si>
  <si>
    <t>MTNFTTO02636201</t>
  </si>
  <si>
    <t>ATC Uganda Ltd. 256774483950. Bulabira Road.0.379306,32.622278 . FTTH_20</t>
  </si>
  <si>
    <t>MTNFTTP18000742</t>
  </si>
  <si>
    <t>null null. 256777898050. Ntinda (Kyambogo - Min Village):Ntinda Avenue.0.352692,32.614486 . FTTH_40_M_O</t>
  </si>
  <si>
    <t>MTNFTTO73431828</t>
  </si>
  <si>
    <t>UGX 2,796,368.6_x000D_</t>
  </si>
  <si>
    <t>Kabuga Paul. 256787387245. Kira:Mbogo Road.0.394894,32.642404 . FTTH_40_M_O</t>
  </si>
  <si>
    <t>MTNFTTO15081378</t>
  </si>
  <si>
    <t xml:space="preserve">CLIENT NOT FEASIBLE 563m 
</t>
  </si>
  <si>
    <t>null null. 256785437600. Rubaga:Nateete.0.357294,32.567453 . FTTH_20_M_O</t>
  </si>
  <si>
    <t>MTNFTTO78235627</t>
  </si>
  <si>
    <t xml:space="preserve">UGX 1,895,783.80
</t>
  </si>
  <si>
    <t>null null. 256775193838. Najjanankumbi:Kampala Entebbe Road.0.353994,32.607845 . FTTH_40_M_O</t>
  </si>
  <si>
    <t>MTNFTTO38587217</t>
  </si>
  <si>
    <t>null null. 256773840603. Buwate:Kasangati.0.353987,32.607848 . FTTH_20_M_O</t>
  </si>
  <si>
    <t>MTNFTTO47737457</t>
  </si>
  <si>
    <t xml:space="preserve">CLIENT IS IN AN AREA WHERE THERE IS NO FIBER INERTNET SO THE CLIENT NOT FEASIBLE  </t>
  </si>
  <si>
    <t>null null. 256392558204. Kololo:KAR Road.0.324196,32.598788 . FTTH_40_M_O</t>
  </si>
  <si>
    <t>MTNFTTO53574020</t>
  </si>
  <si>
    <t>UGX 1,827,908.00</t>
  </si>
  <si>
    <t>null null. 256762054222. Kololo:Kira Road.0.343165,32.633212 . FTTH_40_M_O</t>
  </si>
  <si>
    <t>MTNFTTO83425266</t>
  </si>
  <si>
    <t>UGX 2,760,508.00</t>
  </si>
  <si>
    <t>null null. 256773411542. Makindye:Lukuli Road.0.27029,32.611318 . FTTH_20_M_O</t>
  </si>
  <si>
    <t>MTNFTTO28188128</t>
  </si>
  <si>
    <t>null null. 256777680580 Ntinda (Kyambogo - Min Village):Martyrs Way.0.355209, 32.61611.FTTH_40_M_O</t>
  </si>
  <si>
    <t>MTNFTTO87543000</t>
  </si>
  <si>
    <t>UGX 3,344,724.6</t>
  </si>
  <si>
    <t>null null. 256771939043. Rubaga:Mengo.0.353992,32.607849 . FTTH_40_M_O</t>
  </si>
  <si>
    <t>MTNFTTO07456208</t>
  </si>
  <si>
    <t xml:space="preserve">UGX 4,495,128.60
</t>
  </si>
  <si>
    <t>null null. 256787421472. Entebbe:Church Road.0.35393,32.607799 . FTTH_20_M_O</t>
  </si>
  <si>
    <t>MTNFTTO81601378</t>
  </si>
  <si>
    <t xml:space="preserve">Not feasible, client is about 600m from fiber
</t>
  </si>
  <si>
    <t>null null. 256774510277. Makerere:Gaddafi Road.0.353951,32.607809 . FTTH_20_M_O</t>
  </si>
  <si>
    <t>MTNFTTO75821078</t>
  </si>
  <si>
    <t xml:space="preserve">Customers number not available
</t>
  </si>
  <si>
    <t>null null. 256776193822. Seeta:Seeta Town.0.35392,32.607867 . FTTH_20_M_O</t>
  </si>
  <si>
    <t>MTNFTTO84618063</t>
  </si>
  <si>
    <t>Mark Philip Draper. 256777072261. Ntinda Bukoto:Kira Road.0.340235,32.588791 . FTTH_40_M_O</t>
  </si>
  <si>
    <t>MTNFTTO41611583</t>
  </si>
  <si>
    <t>null null. 256786917512. Kisaasi:Bahai Road.32.61611,32.598017 . FTTH_40_M_O</t>
  </si>
  <si>
    <t>MTNFTTO11054685</t>
  </si>
  <si>
    <t xml:space="preserve">UGX 4,174,622 </t>
  </si>
  <si>
    <t>null null. 256761293973. Ntinda Bukoto:Naguru Drive.0.343178,32.600637 . FTTH_20_M_O</t>
  </si>
  <si>
    <t>MTNFTTO60127544</t>
  </si>
  <si>
    <t>UGX  4,472,203.1</t>
  </si>
  <si>
    <t>Same as MTNFTTO36816026</t>
  </si>
  <si>
    <t>null null. 256778099176. Ntinda Bukoto:Bukoto Kisaasi Road.0.355384,32.594488 . FTTH_20_M_O</t>
  </si>
  <si>
    <t>MTNFTTO10767561</t>
  </si>
  <si>
    <t xml:space="preserve">UGX 5,584,721 </t>
  </si>
  <si>
    <t>Akullo Judith. 256777108453. Ntinda Bukoto:Bukoto Kisaasi Road.0.355366,32.594517 . FTTH_20_M_O</t>
  </si>
  <si>
    <t>MTNFTTO10424742</t>
  </si>
  <si>
    <t>null null. 256773563820. Entebbe:Nakiwogo Road.0.056582,32.457909 . FTTH_20_M_O</t>
  </si>
  <si>
    <t>MTNFTTO68565563</t>
  </si>
  <si>
    <t>null null. 256779044605. Rubaga:Kabusu Road.0.298484,32.536061 . FTTH_20_M_O</t>
  </si>
  <si>
    <t>null null. 256788602141. Kisaasi:Kyanja Ring Road.0.352973,32.614849 . FTTH_20_M_O</t>
  </si>
  <si>
    <t>MTNFTTO35481401</t>
  </si>
  <si>
    <t xml:space="preserve">CLIENTS PHONE NOT REACHABLE FOR TWO DAYS SMS SENT 
</t>
  </si>
  <si>
    <t>null null. 256771595270. Ntinda Bukoto:Semawata Road.0.351875,32.613882 . FTTH_20_M_O</t>
  </si>
  <si>
    <t>MTNFTTO15266141</t>
  </si>
  <si>
    <t xml:space="preserve">UGX 1,901,680 </t>
  </si>
  <si>
    <t>Kaitale Dennis. 256779919850. Ntinda (Kiwatule - Naalya):Majwala Road.0.361695,32.620729 . FTTH_40_M_O</t>
  </si>
  <si>
    <t>MTNFTTO78114604</t>
  </si>
  <si>
    <t xml:space="preserve">UGX 1,781,282 </t>
  </si>
  <si>
    <t>null null. 256774641694. Kampala Upper CBD:Kampala Road.0.353929,32.607801 . FTTH_20_M_O</t>
  </si>
  <si>
    <t>MTNFTTO76861873</t>
  </si>
  <si>
    <t>Wrong location</t>
  </si>
  <si>
    <t>HOSEA LUWHANO. 256779639590. Kisaasi:Bahai Road.0.376551,32.596737 . FTTH_20_M_O</t>
  </si>
  <si>
    <t>MTNFTTO06217523</t>
  </si>
  <si>
    <t>null null. 256788193601. Najjanankumbi:Kampala Entebbe Road.0.227407,32.549118 . FTTH_20_M_O</t>
  </si>
  <si>
    <t>MTNFTTO82802477</t>
  </si>
  <si>
    <t>null null. 256789800700. Ntinda (Kyambogo - Min Village):Charles Lwanga Road.0.349314,32.619444 . FTTH_20_M_O</t>
  </si>
  <si>
    <t>MTNFTTO37630848</t>
  </si>
  <si>
    <t>null null. 256772896954. Kigo:Kigo Road.0.236272,32.564671 . FTTH_20_M_O</t>
  </si>
  <si>
    <t>MTNFTTO38062672</t>
  </si>
  <si>
    <t>null null. 256761323231. Rubaga:Kabusu Road.0.308042,32.570322 . FTTH_40_M_O</t>
  </si>
  <si>
    <t>MTNFTTO35816545</t>
  </si>
  <si>
    <t>null null. 256783357571. Ntinda Bukoto:Kira Road.0.341986,0.341986 . FTTH_40_M_O</t>
  </si>
  <si>
    <t>MTNFTTO44527421</t>
  </si>
  <si>
    <t xml:space="preserve">UGX 5,209,052 </t>
  </si>
  <si>
    <t>null null,256773012711,Bwebajja:Arkright City 0.157046,32.529971 FTTH_40_M</t>
  </si>
  <si>
    <t>MTNFTTH03148077</t>
  </si>
  <si>
    <t>BADRU MUSISI. 256771135914. Rubaga:Lungujja.0.306122,32.5476 . FTTH_20_M_O</t>
  </si>
  <si>
    <t>UGX 2,120,320.10</t>
  </si>
  <si>
    <t>null null. 256761617003. Mukono:Mukono Hill.0.584874,32.538158 . FTTH_20_M_O</t>
  </si>
  <si>
    <t>MTNFTTO66648066</t>
  </si>
  <si>
    <t>Wrong location, to reapply</t>
  </si>
  <si>
    <t>null null. 256761354523. Mbale:Bungokho Road.1.142066,34.260393 . FTTH_20_M_O</t>
  </si>
  <si>
    <t>MTNFTTO37744877</t>
  </si>
  <si>
    <t>Buwalasi</t>
  </si>
  <si>
    <t>null null. 256778677672. Rubaga:Wakaliga Road.0.304038,32.546226 . FTTH_20_M_O</t>
  </si>
  <si>
    <t>MTNFTTO28338603</t>
  </si>
  <si>
    <t>UGX 2,117,620.10</t>
  </si>
  <si>
    <t>null null. 256787758851. Lira:Dokolo Road.2.241561,32.894692 . FTTH_40_M_O</t>
  </si>
  <si>
    <t>MTNFTTO41411305</t>
  </si>
  <si>
    <t>null null. 256785172676. Ntinda Bukoto:Bukoti Ntunda Road.0.363747,32.609552 . FTTH_40_M_O</t>
  </si>
  <si>
    <t>MTNFTTO34842010</t>
  </si>
  <si>
    <t>Far from cable</t>
  </si>
  <si>
    <t>SHALLON AINEMUKAMA. 256789290911. Bugolobi:Spring Road.0.319477,32.614403 . FTTH_20_M_O</t>
  </si>
  <si>
    <t>MTNFTTO13445253</t>
  </si>
  <si>
    <t xml:space="preserve"> 4,986,490.6_x000D_</t>
  </si>
  <si>
    <t>null null. 256772395949. Rubaga:Kabusu Road.0.296977,32.553713 . FTTH_20_M_O</t>
  </si>
  <si>
    <t>MTNFTTO71286305</t>
  </si>
  <si>
    <t>UGX 2,275,713.10</t>
  </si>
  <si>
    <t>null null. 256788768106. Najjanankumbi:Kampala Entebbe Road.0.286989,32.569797 . FTTH_20_M_O</t>
  </si>
  <si>
    <t>MTNFTTO56285554</t>
  </si>
  <si>
    <t>Kasozi Samuel. 256784034670. Kira:Mamerito Mugerwa Road.0.396219,32.643831 . FTTH_20_M_O</t>
  </si>
  <si>
    <t>MTNFTTO16234272</t>
  </si>
  <si>
    <t xml:space="preserve">UGX 12,335,829 </t>
  </si>
  <si>
    <t>null null. 256786666349. Kira:Mbogo Road.0.395975,32.644012 . FTTH_20_M_O</t>
  </si>
  <si>
    <t>MTNFTTO23702320</t>
  </si>
  <si>
    <t>Ogang Samuel. 256783833806. Kira:Mbogo Road.0.396197,32.643625 . FTTH_40_M_O</t>
  </si>
  <si>
    <t>MTNFTTO35055836</t>
  </si>
  <si>
    <t>null null. 256772425672. Entebbe:Church Road.0.272904,32.565732 . FTTH_20_M_O</t>
  </si>
  <si>
    <t>MTNFTTO46875383</t>
  </si>
  <si>
    <t>Mpanga Edward. 256760603943. Ntinda Bukoto:Ntinda II.0.350527,32.608927 . FTTH_40_M_O</t>
  </si>
  <si>
    <t>MTNFTTO84620114</t>
  </si>
  <si>
    <t>null null. 256772418778. Kampala Upper CBD:.0.353931,32.607794 . FTTH_40_M_O</t>
  </si>
  <si>
    <t>MTNFTTO30642780</t>
  </si>
  <si>
    <t>Twesigye Dorothy. 256782900523. Kira:Namugongo Road.0.394758,32.666469 . FTTH_20_M_O</t>
  </si>
  <si>
    <t>MTNFTTO71652714</t>
  </si>
  <si>
    <t xml:space="preserve">UGX 2,358,778 </t>
  </si>
  <si>
    <t>null null. 256772425049. Kisaasi:Kulambiro.0.376427,32.605312 . FTTH_20_M_O</t>
  </si>
  <si>
    <t>MTNFTTO70256664</t>
  </si>
  <si>
    <t>null null. 256785873695. Bugolobi:Younger Avenue.0.319884,32.617465 . FTTH_20_M_O</t>
  </si>
  <si>
    <t>MTNFTTO48217653</t>
  </si>
  <si>
    <t>null null. 256788498589. Muyenga:Bukasa Road.0.298796,32.622587 . FTTH_20_M_O</t>
  </si>
  <si>
    <t>MTNFTTO00662236</t>
  </si>
  <si>
    <t>ERASMUS  KAMUSIIME. 256772525978. Muyenga:Tank Hill Road.0.293286,32.617041 . FTTH_40_M_O</t>
  </si>
  <si>
    <t>MTNFTTO73720641</t>
  </si>
  <si>
    <t>null null. 256775843128. Rubaga:Nateete.0.353927,32.60757 . FTTH_20_M_O</t>
  </si>
  <si>
    <t>MTNFTTO01644456</t>
  </si>
  <si>
    <t>null null. 256772563795. Kira:Namugongo Road.0.35392,32.607784 . FTTH_20_M_O</t>
  </si>
  <si>
    <t>MTNFTTO34330084</t>
  </si>
  <si>
    <t>Nuwahereza Christine. 256785468371. Ntinda (Kiwatule - Naalya):Dr LuLwiya Road.0.372034,32.626954 . FTTH_20_M_O</t>
  </si>
  <si>
    <t>MTNFTTO22028828</t>
  </si>
  <si>
    <t>Kwiyi Asheihk. 256786360840. Ntinda (Kiwatule - Naalya):Dr LuLwiya Road.0.371878,32.624389 . FTTH_20_M_O</t>
  </si>
  <si>
    <t>MTNFTTO53786256</t>
  </si>
  <si>
    <t>null null. 256770899944. Luzira:Port Bell road.0.341571,32.633221 . FTTH_20_M_O</t>
  </si>
  <si>
    <t>null null. 256775858551. Makerere:Sir Apollo Kaggwa Road.0.32678,32.565037 . FTTH_20_M_O</t>
  </si>
  <si>
    <t>MTNFTTO46161172</t>
  </si>
  <si>
    <t>UGX 2,268,208.00</t>
  </si>
  <si>
    <t>null null. 256761651368. Ntinda (Kyambogo - Min Village):Muwafu Road.0.353993,32.607838 . FTTH_20_M_O</t>
  </si>
  <si>
    <t>MTNFTTO32687282</t>
  </si>
  <si>
    <t xml:space="preserve">UGX 5,927,140 </t>
  </si>
  <si>
    <t>High BOQ</t>
  </si>
  <si>
    <t>null null. 256781827343. Kira:Mbogo Road.0.353842,32.607832 . FTTH_20_M_O</t>
  </si>
  <si>
    <t>MTNFTTO27571785</t>
  </si>
  <si>
    <t xml:space="preserve">UGX 5,455,762 </t>
  </si>
  <si>
    <t>null null. 256786450770. Bweyogerere:Kireka Road.0.3469,32.648908 . FTTH_20_M_O</t>
  </si>
  <si>
    <t>MTNFTTO23677484</t>
  </si>
  <si>
    <t>null null. 256782559025. Najjanankumbi:.0.353984,0.353984 . FTTH_20_M_O</t>
  </si>
  <si>
    <t>MTNFTTO86155685</t>
  </si>
  <si>
    <t>Wrong coordinates</t>
  </si>
  <si>
    <t>Abdullahi Muhammed. 256786839268. Rubaga:Musajja Alumbwa Road.0.30461,32.568913 . FTTH_20_M_O</t>
  </si>
  <si>
    <t>MTNFTTO33426105</t>
  </si>
  <si>
    <t>null null. 256780245294. Kisaasi:Kyanja Ring Road.0.353984,32.60785 . FTTH_20_M_O</t>
  </si>
  <si>
    <t>MTNFTTO78488168</t>
  </si>
  <si>
    <t xml:space="preserve">UGX 4,065,510 </t>
  </si>
  <si>
    <t>null null. 256781499133. Makindye:Lukuli Road.0.353985,32.607847 . FTTH_20_M_O</t>
  </si>
  <si>
    <t>MTNFTTO26775745</t>
  </si>
  <si>
    <t>null null. 256760905149. Kisaasi:Kisaasi Kira Road.0.3064,32.644021 . FTTH_40_M_O</t>
  </si>
  <si>
    <t>MTNFTTO08557276</t>
  </si>
  <si>
    <t>UGX  1,286,080.6</t>
  </si>
  <si>
    <t>null null. 256785171304. Ntinda (Kyambogo - Min Village):Martyrs Crescent.0.355016,32.615091 . FTTH_20_M_O</t>
  </si>
  <si>
    <t>MTNFTTO02216724</t>
  </si>
  <si>
    <t xml:space="preserve">UGX 2,828,481 </t>
  </si>
  <si>
    <t>null null. 256761059303. Makerere:.0.320062,32.563457 . FTTH_20_M_O</t>
  </si>
  <si>
    <t>MTNFTTO60745042</t>
  </si>
  <si>
    <t>null null. 256776116611. Ntinda Bukoto:Semawata Road.0.349081,32.615558 . FTTH_20_M_O</t>
  </si>
  <si>
    <t>MTNFTTO06325560</t>
  </si>
  <si>
    <t xml:space="preserve">UGX 5,889,380 </t>
  </si>
  <si>
    <t>null null. 256761197848. Makerere:Gaddafi Road.-0.528567,30.07537 . FTTH_20_M_O</t>
  </si>
  <si>
    <t>MTNFTTO68853826</t>
  </si>
  <si>
    <t>Coordinates drop in Bwera</t>
  </si>
  <si>
    <t>null null. 256776153906. Najjanankumbi:Kampala Entebbe Road.0.261929,32.578785 . FTTH_20_M_O</t>
  </si>
  <si>
    <t>MTNFTTO50107701</t>
  </si>
  <si>
    <t>Nyanama</t>
  </si>
  <si>
    <t>null null. 256762790073. Bwebajja:Kitende.0.353988,32.607848 . FTTH_20_M_O</t>
  </si>
  <si>
    <t>MTNFTTO80010317</t>
  </si>
  <si>
    <t>null null. 256777819996. Luzira:Port Bell road.0.357261,32.567378 . FTTH_20_M_O</t>
  </si>
  <si>
    <t>MTNFTTO28608154</t>
  </si>
  <si>
    <t>null null. 256785016644. Muyenga:Bukasa Road.0.302009,32.611725 . FTTH_20_M_O</t>
  </si>
  <si>
    <t>MTNFTTO56047002</t>
  </si>
  <si>
    <t>null null. 256775963938. Bwebajja:Arkright City.0.326518,32.56463 . FTTH_20_M_O</t>
  </si>
  <si>
    <t>MTNFTTO31416207</t>
  </si>
  <si>
    <t>Hoima</t>
  </si>
  <si>
    <t>null null. 256781594859. Bugolobi:Port Bell road.0.313928,32.634958 . FTTH_40_M_O</t>
  </si>
  <si>
    <t>MTNFTTO40168523</t>
  </si>
  <si>
    <t>UGX  2,121,738.9</t>
  </si>
  <si>
    <t>null null. 256778403190. Rubaga:Nateete.0.300625,32.52906 . FTTH_20_M_O</t>
  </si>
  <si>
    <t>MTNFTTO72438585</t>
  </si>
  <si>
    <t>UGX 2,654,215.10</t>
  </si>
  <si>
    <t>null null. 256773144537. Muyenga:Tank Hill Road.0.296635,32.60512 . FTTH_20_M_O</t>
  </si>
  <si>
    <t>MTNFTTO13058146</t>
  </si>
  <si>
    <t>null null. 256761634048. Rubaga:Mengo.0.304004,32.574885 . FTTH_20_M_O</t>
  </si>
  <si>
    <t>MTNFTTO33648647</t>
  </si>
  <si>
    <t>null null. 256776819896. Rubaga:Lubiri Ring Road.0.306698,32.565521 . FTTH_20_M_O</t>
  </si>
  <si>
    <t>MTNFTTO07208640</t>
  </si>
  <si>
    <t>null null. 256784444189. Kigo:Kigo Road.0.353996,32.607838 . FTTH_20_M_O</t>
  </si>
  <si>
    <t>MTNFTTO47065550</t>
  </si>
  <si>
    <t>null null. 256783432444. Bugolobi:Spring Road.0.35399,32.607847 . FTTH_20_M_O</t>
  </si>
  <si>
    <t>MTNFTTO66038510</t>
  </si>
  <si>
    <t>UGX  3,578,053.8</t>
  </si>
  <si>
    <t>null null. 256772924106. Ntinda Bukoto:Ntinda Road.0.351944,32.615267 . FTTH_40_M_O</t>
  </si>
  <si>
    <t>MTNFTTO15306743</t>
  </si>
  <si>
    <t>null null. 256777147337. Rubaga:Stensera Road.0.302882,32.560654 . FTTH_40_M_O</t>
  </si>
  <si>
    <t>MTNFTTO12477282</t>
  </si>
  <si>
    <t>null null. 256787487441. Ntinda (Kiwatule - Naalya):Majwala Road.0.362468,32.618737 . FTTH_20_M_O</t>
  </si>
  <si>
    <t>MTNFTTO52404434</t>
  </si>
  <si>
    <t xml:space="preserve">UGX2,760,232 </t>
  </si>
  <si>
    <t>null null. 256786135354. Ggaba:Ggaba Road.0.241567,32.619797 . FTTH_20_M_O</t>
  </si>
  <si>
    <t>MTNFTTO20731731</t>
  </si>
  <si>
    <t>null null. 256785171304. Ntinda (Kyambogo - Min Village):.0.35481,32.615363 . FTTH_20_M_O</t>
  </si>
  <si>
    <t>MTNFTTO86000251</t>
  </si>
  <si>
    <t>null null. 256786028278. Rubaga:Stensera Road.0.305785,32.569283 . FTTH_20_M_O</t>
  </si>
  <si>
    <t>MTNFTTO33363133</t>
  </si>
  <si>
    <t>null null. 256772486307. Ntinda Bukoto:Upper Naguru East Road.0.340233,32.609942 . FTTH_20_M_O</t>
  </si>
  <si>
    <t>MTNFTTO61107816</t>
  </si>
  <si>
    <t>UGX  3,090,859.4</t>
  </si>
  <si>
    <t>null null. 256785106928. Entebbe:Church Road.0.252612,32.561843 . FTTH_20_M_O</t>
  </si>
  <si>
    <t>MTNFTTO26232027</t>
  </si>
  <si>
    <t>null null. 256776481202. Kololo:Acacia Avenue.0.341247,32.589745 . FTTH_20_M_O</t>
  </si>
  <si>
    <t>MTNFTTO24487672</t>
  </si>
  <si>
    <t>null null. 256775983083. Entebbe:Bugonga Road.0.053692,32.459346 . FTTH_40_M_O</t>
  </si>
  <si>
    <t>MTNFTTO68811030</t>
  </si>
  <si>
    <t xml:space="preserve">UGX 2,211,120.80
</t>
  </si>
  <si>
    <t xml:space="preserve">Client  has fiber feasibility.
</t>
  </si>
  <si>
    <t>null null. 256760723435. Jinja:Queen Elizabeth Way.0.439919,33.21851 . FTTH_20_M</t>
  </si>
  <si>
    <t>MTNFTTX66382407</t>
  </si>
  <si>
    <t>null null. 256781641075. Kololo:Kira Road.0.337351,32.583223 . FTTH_40_M</t>
  </si>
  <si>
    <t>MTNFTTX51106761</t>
  </si>
  <si>
    <t>Kamara Kizito. 256775842589. Ntinda Bukoto:Bukoto Kisaasi Road.0.354112,32.598245 . FTTH_20_M_O</t>
  </si>
  <si>
    <t>MTNFTTO47206436</t>
  </si>
  <si>
    <t>null null. 256774500466. Bugolobi:Port Bell road.0.317659,32.629087 . FTTH_20_M_O</t>
  </si>
  <si>
    <t>MTNFTTO84813366</t>
  </si>
  <si>
    <t>UGX  3,702,645.8</t>
  </si>
  <si>
    <t>null null. 256782786099. Kololo:Acacia Avenue.0.339505,32.587832 . FTTH_20_M_O</t>
  </si>
  <si>
    <t>MTNFTTO81518443</t>
  </si>
  <si>
    <t>UGX 1,909,708.00</t>
  </si>
  <si>
    <t>null null. 256781035302. Rubaga:Rubaga Road.0.308333,32.569181 . FTTH_20_M_O</t>
  </si>
  <si>
    <t>MTNFTTO46556271</t>
  </si>
  <si>
    <t>null null. 256778050136. Ntinda (Kyambogo - Min Village):Kayodo Road.0.353914,32.607809 . FTTH_20_M_O</t>
  </si>
  <si>
    <t>MTNFTTO14355614</t>
  </si>
  <si>
    <t>null null. 256772656611. Buwate:Kungu.0.353991,32.607842 . FTTH_20_M_O</t>
  </si>
  <si>
    <t>MTNFTTO41815630</t>
  </si>
  <si>
    <t xml:space="preserve">UGX 6,787,956 </t>
  </si>
  <si>
    <t>BOQ above DOA</t>
  </si>
  <si>
    <t>null null. 256788368768. Makerere:Makerere Hill Road.0.357064,32.532956 . FTTH_20_M_O</t>
  </si>
  <si>
    <t>MTNFTTO75063261</t>
  </si>
  <si>
    <t>null null. 256777666921. Rubaga:Rubaga Road.0.305717,32.559233 . FTTH_20_M_O</t>
  </si>
  <si>
    <t>MTNFTTO11413856</t>
  </si>
  <si>
    <t>null null. 256776608862. Kampala Upper CBD:Kampala Road.0.312573,32.585434 . FTTH_20_M_O</t>
  </si>
  <si>
    <t>MTNFTTO23260823</t>
  </si>
  <si>
    <t>null null. 256781649813. Fort Portal:Bwamba Road.0.657755,30.268439 . FTTH_20_M_O</t>
  </si>
  <si>
    <t>MTNFTTO18180848</t>
  </si>
  <si>
    <t>null null. 256786868420. Kololo:Mabua Road.0.373031,32.649567 . FTTH_20_M_O</t>
  </si>
  <si>
    <t>MTNFTTO83466443</t>
  </si>
  <si>
    <t>UGX 2,109,408.00</t>
  </si>
  <si>
    <t>null null. 256782935105. Entebbe:Church Road.0.092579,32.500026 . FTTH_40_M_O</t>
  </si>
  <si>
    <t>MTNFTTO76172856</t>
  </si>
  <si>
    <t>null null. 256775674220. Kampala Downtown:Nakivubo Road.0.310007,32.57684 . FTTH_20_M_O</t>
  </si>
  <si>
    <t>MTNFTTO25158677</t>
  </si>
  <si>
    <t>null null. 256771077760. Entebbe:Church Road.0.307329,32.57059 . FTTH_40_M_O</t>
  </si>
  <si>
    <t>MTNFTTO63876135</t>
  </si>
  <si>
    <t xml:space="preserve">UGX  1,983,827 
</t>
  </si>
  <si>
    <t>null null. 256785185622. Bugolobi:Luthuli Avenue.0.313347,32.62541 . FTTH_20_M_O</t>
  </si>
  <si>
    <t>MTNFTTO01075162</t>
  </si>
  <si>
    <t xml:space="preserve">Onhold, Bugolobi flats building mamagement promised to call us after getting in touch with their residence.
</t>
  </si>
  <si>
    <t>null null. 256782750727. Bweyogerere:Kirinya Bukasa Road.0.327529,32.675953 . FTTH_20_M_O</t>
  </si>
  <si>
    <t>MTNFTTO28071144</t>
  </si>
  <si>
    <t>UGX  2,294,651.4_x000D_</t>
  </si>
  <si>
    <t>null null. 256788297220. Ggaba:Ggaba Road.0.284654,32.608438 . FTTH_20_M_O</t>
  </si>
  <si>
    <t>MTNFTTO50040107</t>
  </si>
  <si>
    <t xml:space="preserve">UGX  1,816,649 
</t>
  </si>
  <si>
    <t>Baylor College of Medicine. 256779530901. Bukasa Muyenga.0,0 . FTTH_40</t>
  </si>
  <si>
    <t>MTNFTTP06356607</t>
  </si>
  <si>
    <t xml:space="preserve">Client has no fiber feasibility
</t>
  </si>
  <si>
    <t>null null. 256394002313. Kira:Namugongo Road.0.396319,32.643848 . FTTH_20_M_O</t>
  </si>
  <si>
    <t>MTNFTTO52603102</t>
  </si>
  <si>
    <t>null null. 256763014545. Rubaga:Rubaga Road.0.307611,32.570357 . FTTH_20_M_O</t>
  </si>
  <si>
    <t>MTNFTTO45142471</t>
  </si>
  <si>
    <t>null null. 256779147142. Rubaga:Albert Cook Road.0.312593,32.554774 . FTTH_40_M_O</t>
  </si>
  <si>
    <t>MTNFTTO12166501</t>
  </si>
  <si>
    <t xml:space="preserve">UGX  2,159,318 
</t>
  </si>
  <si>
    <t>null null. 256776286611. Ntinda (Kiwatule - Naalya):Majwala Road.0.329039,32.47781 . FTTH_20_M_O</t>
  </si>
  <si>
    <t>MTNFTTO34500343</t>
  </si>
  <si>
    <t>null null. 256763033839. Rubaga:Mengo.0.307508,32.570386 . FTTH_40_M_O</t>
  </si>
  <si>
    <t>MTNFTTO61271565</t>
  </si>
  <si>
    <t>null null. 256786405177. Luzira:Port Bell road.0.30412,32.635375 . FTTH_40_M_O</t>
  </si>
  <si>
    <t>MTNFTTO84434521</t>
  </si>
  <si>
    <t>UGX  2,309,961.8_x000D_</t>
  </si>
  <si>
    <t>null null. 256772402955. Rubaga:Lubiri Ring Road.32.47781,32.570288 . FTTH_40_M_O</t>
  </si>
  <si>
    <t>MTNFTTO61643144</t>
  </si>
  <si>
    <t>Nabagulanyi Sumaya. 256788241678. Rubaga:Mengo.0.305987,32.557561 . FTTH_20_M_O</t>
  </si>
  <si>
    <t>MTNFTTO16067462</t>
  </si>
  <si>
    <t>null null. 256770815869. Muyenga:Tank Hill Road.0.350122,32.60839 . FTTH_40_M_O</t>
  </si>
  <si>
    <t>MTNFTTO35663200</t>
  </si>
  <si>
    <t xml:space="preserve">UGX  4,176,341 
</t>
  </si>
  <si>
    <t>null null. 256763051615. Rubaga:Stensera Road.0.307356,32.570561 . FTTH_40_M_O</t>
  </si>
  <si>
    <t>MTNFTTO45163540</t>
  </si>
  <si>
    <t>null null. 256779354325. Kololo:Acacia Avenue.0.334277,32.586333 . FTTH_40_M_O</t>
  </si>
  <si>
    <t>MTNFTTO74024128</t>
  </si>
  <si>
    <t>null null. 256771907423. Rubaga:Kabusu Road.0.295726,32.553713 . FTTH_40_M_O</t>
  </si>
  <si>
    <t>MTNFTTO25204428</t>
  </si>
  <si>
    <t>null null. 256761424265. Rubaga:Lubiri Ring Road.0.313122,32.566834 . FTTH_40_M_O</t>
  </si>
  <si>
    <t>MTNFTTO10133644</t>
  </si>
  <si>
    <t>null null. 256763049100. Rubaga:Rubaga Road.0.307336,32.570593 . FTTH_40_M_O</t>
  </si>
  <si>
    <t>MTNFTTO74867516</t>
  </si>
  <si>
    <t>null null. 256763050668. Rubaga:Rubaga Road.0.307336,32.570591 . FTTH_40_M_O</t>
  </si>
  <si>
    <t>MTNFTTO72106507</t>
  </si>
  <si>
    <t>null null. 256782721247. Rubaga:Lubiri Ring Road.0.29857,32.535721 . FTTH_40_M_O</t>
  </si>
  <si>
    <t>MTNFTTO36822140</t>
  </si>
  <si>
    <t>null null. 256775570306. Kampala Downtown:Wilson Road.0.298509,32.600674 . FTTH_20_M_O</t>
  </si>
  <si>
    <t>MTNFTTO77018006</t>
  </si>
  <si>
    <t>null null. 256774228077. Kololo:Lugogo Bypass.0.326149,32.604008 . FTTH_40_M_O</t>
  </si>
  <si>
    <t>MTNFTTO02428501</t>
  </si>
  <si>
    <t>null null. 256763020752. Rubaga:Nateete.0.301704,32.528136 . FTTH_40_M_O</t>
  </si>
  <si>
    <t>MTNFTTO35055378</t>
  </si>
  <si>
    <t>null null. 256763039997. Ntinda Bukoto:Kira Road.0.343117,32.592262 . FTTH_20_M_O</t>
  </si>
  <si>
    <t>MTNFTTO71033208</t>
  </si>
  <si>
    <t>null null. 256788702074. Rubaga:Lungujja.0.306391,32.533615 . FTTH_20_M_O</t>
  </si>
  <si>
    <t>MTNFTTO21168235</t>
  </si>
  <si>
    <t>null null. 256763144244. Rubaga:Lungujja.0.301995,32.54463 . FTTH_20_M_O</t>
  </si>
  <si>
    <t>MTNFTTO58435204</t>
  </si>
  <si>
    <t>null null. 256786867914. Luzira:Port Bell road.0.322716,32.645233 . FTTH_20_M_O</t>
  </si>
  <si>
    <t>MTNFTTO16836064</t>
  </si>
  <si>
    <t>null null. 256763012154. Nsambya:Nsambya Estate Road.0.296248,32.600592 . FTTH_20_M_O</t>
  </si>
  <si>
    <t>MTNFTTO52641445</t>
  </si>
  <si>
    <t>null null. 256763009448. Rubaga:Nateete.0.298824,32.531669 . FTTH_20_M_O</t>
  </si>
  <si>
    <t>MTNFTTO88744267</t>
  </si>
  <si>
    <t>Number unavailable</t>
  </si>
  <si>
    <t>null null. 256763070851. Rubaga:Stensera Road.0.352625,32.597538 . FTTH_20_M_O</t>
  </si>
  <si>
    <t>MTNFTTO63065573</t>
  </si>
  <si>
    <t xml:space="preserve">UGX  2,094,822 
</t>
  </si>
  <si>
    <t>null null. 256786471841. Mbarara:Mbaguta Street.-0.608234,30.662342 . FTTH_20_M_O</t>
  </si>
  <si>
    <t>MTNFTTO44173684</t>
  </si>
  <si>
    <t>null null. 256776796191. Bweyogerere:Kireka Kamuli.0.346613,32.648586 . FTTH_40_M_O</t>
  </si>
  <si>
    <t>MTNFTTO26725545</t>
  </si>
  <si>
    <t>null null. 256774679190. Bwebajja:Kitende.0.194049,32.539572 . FTTH_20_M_O</t>
  </si>
  <si>
    <t>MTNFTTO80688110</t>
  </si>
  <si>
    <t>null null. 256760075816. Kampala Upper CBD:Kampala Road.-0.488683,31.65772 . FTTH_20_M_O</t>
  </si>
  <si>
    <t>MTNFTTO30840870</t>
  </si>
  <si>
    <t>null null. 256781804668. Ntinda (Kiwatule - Naalya):Naalya Road.0.370445,32.625487 . FTTH_20_M_O</t>
  </si>
  <si>
    <t>MTNFTTO58784305</t>
  </si>
  <si>
    <t>null null. 256772605925. Ntinda Bukoto:Bukoto Kisaasi Road.0.353733,32.599615 . FTTH_20_M</t>
  </si>
  <si>
    <t>MTNFTTH07747104</t>
  </si>
  <si>
    <t>null null. 256763078881. Kisaasi:Kyanja Ring Road.0.389471,32.605316 . FTTH_20_M_O</t>
  </si>
  <si>
    <t>MTNFTTO83133464</t>
  </si>
  <si>
    <t xml:space="preserve">CLIENT NOT FEASIBLE 392M
</t>
  </si>
  <si>
    <t>null null. 256779327888. Ntinda Bukoto:Bukoto Kisaasi Road.0.35091,32.59742 . FTTH_20_M_O</t>
  </si>
  <si>
    <t>MTNFTTO04523027</t>
  </si>
  <si>
    <t xml:space="preserve">UGX 1,906,680 </t>
  </si>
  <si>
    <t>null null. 256762854834. Nsambya:Nsambya Estate Road.0.299477,32.596658 . FTTH_20_M_O</t>
  </si>
  <si>
    <t>MTNFTTO17474784</t>
  </si>
  <si>
    <t>null null. 256772602328. Ntinda (Kyambogo - Min Village):Charles Lwanga Road.0.348076,32.618737 . FTTH_40_M_O</t>
  </si>
  <si>
    <t>MTNFTTO63834720</t>
  </si>
  <si>
    <t xml:space="preserve">UGX      3,142,500 </t>
  </si>
  <si>
    <t>null null. 256782869688. Najjanankumbi:Kampala Entebbe Road.0.272158,32.569505 . FTTH_20_M_O</t>
  </si>
  <si>
    <t>MTNFTTO25285260</t>
  </si>
  <si>
    <t>null null. 256394506338. Bweyogerere:Banda.0.342392,32.632687 . FTTH_20_M_O</t>
  </si>
  <si>
    <t>MTNFTTO13271513</t>
  </si>
  <si>
    <t>null null. 256783558578. Kira:Namugongo Road.0.354044,32.607805 . FTTH_40_M_O</t>
  </si>
  <si>
    <t>MTNFTTO34026448</t>
  </si>
  <si>
    <t>UGX  2,849,380.0_x000D_</t>
  </si>
  <si>
    <t>null null. 256773179223. Bweyogerere:Jinja Road.0.352809,32.662378 . FTTH_20_M_O</t>
  </si>
  <si>
    <t>MTNFTTO84623143</t>
  </si>
  <si>
    <t>null null. 256780110929. Ntinda (Kyambogo - Min Village):Martyrs Way.0.220018,32.551593 . FTTH_20_M_O</t>
  </si>
  <si>
    <t>MTNFTTO27106487</t>
  </si>
  <si>
    <t>null null. 256775083636. Bweyogerere:Bweyogerere.0.353518,32.661228 . FTTH_20_M_O</t>
  </si>
  <si>
    <t>MTNFTTO81751351</t>
  </si>
  <si>
    <t>UGX  3,421,836.6</t>
  </si>
  <si>
    <t>null null. 256789976919. Mbarara:Boma Road.0.612846,30.659405 . FTTH_20_M_O</t>
  </si>
  <si>
    <t>MTNFTTO18836868</t>
  </si>
  <si>
    <t>null null. 256770609016. Bugolobi:Luthuli Avenue.0.305675,32.627175 . FTTH_40_M_O</t>
  </si>
  <si>
    <t>MTNFTTO14765385</t>
  </si>
  <si>
    <t>null null. 256787902737. Ntinda (Kyambogo - Min Village):Kigobe Road.0.345366,32.619184 . FTTH_40_M_O</t>
  </si>
  <si>
    <t>MTNFTTO20071716</t>
  </si>
  <si>
    <t xml:space="preserve">UGX 1,744,680 </t>
  </si>
  <si>
    <t>null null. 256785261262. Bweyogerere:Kireka Road.0.346714,32.650141 . FTTH_20_M_O</t>
  </si>
  <si>
    <t>MTNFTTO08004084</t>
  </si>
  <si>
    <t xml:space="preserve"> 1,736,575.0_x000D_</t>
  </si>
  <si>
    <t>null null. 256772386230. Kololo:Lugogo Bypass.0.338977,32.598527 . FTTH_40_M_O</t>
  </si>
  <si>
    <t>MTNFTTO77776278</t>
  </si>
  <si>
    <t>null null. 256762196675. Luzira:Port Bell road.0.30412,32.635376 . FTTH_40_M_O</t>
  </si>
  <si>
    <t>MTNFTTO16281177</t>
  </si>
  <si>
    <t>null null. 256776744128. Kololo:Kololo Hill Drive.0.337856,32.588183 . FTTH_20_M_O</t>
  </si>
  <si>
    <t>MTNFTTO10387154</t>
  </si>
  <si>
    <t>null null. 256780891662. Rubaga:Stensera Road.0.35742,32.567393 . FTTH_20_M_O</t>
  </si>
  <si>
    <t>MTNFTTO82762501</t>
  </si>
  <si>
    <t xml:space="preserve">UGX  3,200,232 
</t>
  </si>
  <si>
    <t>null null. 256782576710. Bugolobi:Mbuya Road.0.325809,32.637767 . FTTH_20_M_O</t>
  </si>
  <si>
    <t>MTNFTTO44816705</t>
  </si>
  <si>
    <t>UGX 4,250,569.4</t>
  </si>
  <si>
    <t>null null. 256780225982. Kololo:Wampewo Avenue.0.325748,32.597231 . FTTH_40_M_O</t>
  </si>
  <si>
    <t>MTNFTTO33748786</t>
  </si>
  <si>
    <t>null null. 256789200996. Rubaga:Mutundwe Road.0.299412,32.537718 . FTTH_40_M_O</t>
  </si>
  <si>
    <t>MTNFTTO07356087</t>
  </si>
  <si>
    <t xml:space="preserve">UGX  2,372,272 
</t>
  </si>
  <si>
    <t>null null. 256780238373. Mbale:Republic Street.0.313536,32.586683 . FTTH_40_M_O</t>
  </si>
  <si>
    <t>MTNFTTO36538644</t>
  </si>
  <si>
    <t xml:space="preserve">UGX  3,888,643 
</t>
  </si>
  <si>
    <t> </t>
  </si>
  <si>
    <t>Customer Name</t>
  </si>
  <si>
    <t>Cluster</t>
  </si>
  <si>
    <t>Work Order ID</t>
  </si>
  <si>
    <t>Contractor</t>
  </si>
  <si>
    <t>HP ( Cost)</t>
  </si>
  <si>
    <t>HC ( Cost)</t>
  </si>
  <si>
    <t>Service Cost</t>
  </si>
  <si>
    <t>Total cost</t>
  </si>
  <si>
    <t>FTTx type</t>
  </si>
  <si>
    <t>Installation delay due to customer (days)</t>
  </si>
  <si>
    <t>Installation
Status</t>
  </si>
  <si>
    <t>On-air status</t>
  </si>
  <si>
    <t>Date logged</t>
  </si>
  <si>
    <t>Customer commitment/Payment date</t>
  </si>
  <si>
    <t>Planned End Date</t>
  </si>
  <si>
    <t>Date commissioned</t>
  </si>
  <si>
    <t>Total MTTI (days)</t>
  </si>
  <si>
    <t>MTTI after payment/Customer commitment</t>
  </si>
  <si>
    <t>Snag tracker</t>
  </si>
  <si>
    <t>PAC Date</t>
  </si>
  <si>
    <t>PAC status</t>
  </si>
  <si>
    <t>FAC status</t>
  </si>
  <si>
    <t>Homes Passed</t>
  </si>
  <si>
    <t>January</t>
  </si>
  <si>
    <t>null null. 256787478346. Mukono:Nasuuti.0.36048,32.745624 . FTTH_40_M_O</t>
  </si>
  <si>
    <t>Mukono</t>
  </si>
  <si>
    <t>Selmer</t>
  </si>
  <si>
    <t>Office Internet</t>
  </si>
  <si>
    <t>Done</t>
  </si>
  <si>
    <t>Office Internet (on air)</t>
  </si>
  <si>
    <t>Network Freeze</t>
  </si>
  <si>
    <t>PAC Done</t>
  </si>
  <si>
    <t>LAURAH KAYAGA. 256782032264. Buwate:Kungu.0.310761,32.578064 . FTTH_20_M_O</t>
  </si>
  <si>
    <t>Buwate</t>
  </si>
  <si>
    <t>ATX</t>
  </si>
  <si>
    <t xml:space="preserve">3,247,312 
</t>
  </si>
  <si>
    <t>Office internet (on air)</t>
  </si>
  <si>
    <t>FARHAN ABDI HASSAN. 256760592290. Rubaga:Kabusu Road.0.296088,32.551404 . FTTH_20_M_O</t>
  </si>
  <si>
    <t>Rubaga</t>
  </si>
  <si>
    <t>Sulaiman Nattimba Fatuma 256773427227 Entebbe:Church Road 0.048655 ,32.468981 FTTH_40_M_O</t>
  </si>
  <si>
    <t>Entebbe</t>
  </si>
  <si>
    <t>null null. 256778154517. Mbarara:Kabale - Mbarara Road.0.616224,30.654322 . FTTH_20_M_O</t>
  </si>
  <si>
    <t>Mbarara</t>
  </si>
  <si>
    <t xml:space="preserve">12,218,224 
</t>
  </si>
  <si>
    <t>Reassigned to ATX on 20th December. PO issue with ROntech</t>
  </si>
  <si>
    <t>null null. 256777444295. Mbarara:Buremba Road.0.607731,30.661851 . FTTH_20_M_O</t>
  </si>
  <si>
    <t>SHARON NABUWULE. 256773687497. Kisaasi:Kyanja Ring Road.0.378259,32.599126 . FTTH_40_M_O</t>
  </si>
  <si>
    <t>Kisaasi (Kyanja - Kulambiro)</t>
  </si>
  <si>
    <t>Enetworks</t>
  </si>
  <si>
    <t xml:space="preserve">2,783,195.8 
</t>
  </si>
  <si>
    <t>Makerere</t>
  </si>
  <si>
    <t>CoolWave</t>
  </si>
  <si>
    <t>Cable to be tensioned</t>
  </si>
  <si>
    <t>Luzira</t>
  </si>
  <si>
    <t>Seagate</t>
  </si>
  <si>
    <t>Office Internet ( Postpaid)</t>
  </si>
  <si>
    <t>Office Internet (Postpaid) on air</t>
  </si>
  <si>
    <t>User was active as prepaid now migrated to Postpaid</t>
  </si>
  <si>
    <t>Bwebajja</t>
  </si>
  <si>
    <t>Chrif</t>
  </si>
  <si>
    <t>Najjanankumbi (Lubowa - Lweza)</t>
  </si>
  <si>
    <t xml:space="preserve"> 4,091,795.0_x000D_</t>
  </si>
  <si>
    <t>Ntinda (Kiwatule - Naalya )</t>
  </si>
  <si>
    <t>Ggaba</t>
  </si>
  <si>
    <t>Rontech</t>
  </si>
  <si>
    <t>civil works commenced today</t>
  </si>
  <si>
    <t>ROSEMARY KABASINGUZI. 256771270472. Entebbe:Nsamizi Road.0.06131,32.46136 . FTTH_40_M_O</t>
  </si>
  <si>
    <t xml:space="preserve">4,480,683.80
</t>
  </si>
  <si>
    <t>Pole erection and cable hauling done, traffic routing ongoing</t>
  </si>
  <si>
    <t>DANIEL ARINDA. 256775545901. Mbarara:High Street.-0.585049,30.678533 . FTTH_20_M_O</t>
  </si>
  <si>
    <t xml:space="preserve">  12,218,224 
</t>
  </si>
  <si>
    <t>Access denied</t>
  </si>
  <si>
    <t>null null. 256762811678. Najjanankumbi:Kampala Entebbe Road.0.288558,32.570014 . FTTH_20_M_O</t>
  </si>
  <si>
    <t xml:space="preserve"> 4,261,624
</t>
  </si>
  <si>
    <t>Above DOA &gt;&gt; Consolidated with null null. 256772122602. Luzira:Old Butabika Road.0.313644,32.653555 . FTTH_20_M  who has not paid</t>
  </si>
  <si>
    <t>Old park</t>
  </si>
  <si>
    <t>null null. 256782400722. Kampala Downtown:Kyaggwe Road.0.317983,32.573507 . FTTH_20_M_O</t>
  </si>
  <si>
    <t>Kampala downtown</t>
  </si>
  <si>
    <t xml:space="preserve"> 2,397,628.10
</t>
  </si>
  <si>
    <t xml:space="preserve"> null null. 256772432832. Bwebajja:Arkright City.0.353464,32.613416.FTTH_20_M_O	3-Jan-23	FTTO	MTNFTTO72740213</t>
  </si>
  <si>
    <t xml:space="preserve"> 8,117,164.20
</t>
  </si>
  <si>
    <t xml:space="preserve"> 2,719,529.60_x000D_</t>
  </si>
  <si>
    <t xml:space="preserve"> 2,137,119.10_x000D_</t>
  </si>
  <si>
    <t>Ntinda (Kyambogo - Min Village)</t>
  </si>
  <si>
    <t>Manage slack on Pole 1&amp;3, Place Joint Box higher on the pole, very close to the ground (wrong correction photo shared)</t>
  </si>
  <si>
    <t>PAC DONE</t>
  </si>
  <si>
    <t>EZRA BALEERO DAVID MPAATA. 256789425020. Kampala Upper CBD:Kampala Road.0.314977,32.576966 . FTTH_40_M_O</t>
  </si>
  <si>
    <t>null null. 256789748052. Seeta:Seeta Town.0.371023,32.710549 . FTTH_20_M_O</t>
  </si>
  <si>
    <t>Seeta</t>
  </si>
  <si>
    <t xml:space="preserve">  6,873,916.8
</t>
  </si>
  <si>
    <t>Consolidation delayed by another customer who didnt pay on time ( null null. 256789748052. Seeta:Seeta Town.0.371023,32.710549 . FTTH_20_M_O
null null. 256783378924. Seeta:Seeta Town.0.370774,32.710902 . FTTH_20_M_O)</t>
  </si>
  <si>
    <t>null null. 256783378924. Seeta:Seeta Town.0.370774,32.710902 . FTTH_20_M_O</t>
  </si>
  <si>
    <t xml:space="preserve">1. Need to reecoil on last pole
2. Remove cable from bush
3.Sharp curve due to  jackfruit branch </t>
  </si>
  <si>
    <t>JULIET NANDUJJA. 256772088897. Ntinda Bukoto:Kira Road.0.356203,32.611431 . FTTH_20_M_O</t>
  </si>
  <si>
    <t>Ntinda (Bukoto)</t>
  </si>
  <si>
    <t>null null. 256788003468. Rubaga:Mengo.0.315243,32.564413 . FTTH_20_M_O</t>
  </si>
  <si>
    <t>JAPHETH GALIWANGO. 256785787894. Bwebajja:Kajjansi.0.231136,32.541693 . FTTH_20_M_O</t>
  </si>
  <si>
    <t xml:space="preserve">  6,688,824 
</t>
  </si>
  <si>
    <t>null null. 256761134101. Kampala Upper CBD:Kampala Road.0.313745,32.580151 . FTTH_20_M_O</t>
  </si>
  <si>
    <t>Contact is not available</t>
  </si>
  <si>
    <t>ATC. 256780140632. Kasasiro Luzira.0,0 . FTTH_20</t>
  </si>
  <si>
    <t>Not available during the Weekend , to close on 10/01/23</t>
  </si>
  <si>
    <t>Kololo</t>
  </si>
  <si>
    <t xml:space="preserve">2,129,292
</t>
  </si>
  <si>
    <t>BRENDA AMONG. 256776587629. Kira:Namugongo Road.0.365417,32.653672 . FTTH_20_M_O</t>
  </si>
  <si>
    <t>Kira (Buwate - Busibante Najjera)</t>
  </si>
  <si>
    <t xml:space="preserve">1,729,360
</t>
  </si>
  <si>
    <t>Nakasero Hill</t>
  </si>
  <si>
    <t xml:space="preserve">2,426,134
</t>
  </si>
  <si>
    <t>Bugolobi</t>
  </si>
  <si>
    <t xml:space="preserve">  3,149,483.0_x000D_</t>
  </si>
  <si>
    <t>Fort portal</t>
  </si>
  <si>
    <t xml:space="preserve"> 3,156,177.10_x000D_</t>
  </si>
  <si>
    <t>null null. 256782647213. Kampala Upper CBD:Colville Street.0.313432,32.583845.FTTH_20_M_O</t>
  </si>
  <si>
    <t>Kampala Upper CBD</t>
  </si>
  <si>
    <t>High BOQ, Get more Clients, 0786216613 yet to pay</t>
  </si>
  <si>
    <t>Nsambya</t>
  </si>
  <si>
    <t xml:space="preserve"> 2,495,620.60_x000D_</t>
  </si>
  <si>
    <t>Onhold, r.o.w challenge, we’re handling with the client possibly tomorrow pole erection will resume</t>
  </si>
  <si>
    <t>Muyenga</t>
  </si>
  <si>
    <t xml:space="preserve"> 2,389,592.10
</t>
  </si>
  <si>
    <t>Makindye</t>
  </si>
  <si>
    <t xml:space="preserve"> 4,251,680.60
</t>
  </si>
  <si>
    <t>Margeretha wilhelmina 256787745145- traffic routing ongoing with challenges,  the f.a.t from where the client picks (Rwahana Rugunda) is full, so we're routing traffic,  also r.o.w and heavy down pours challenged us, tomorrow he will be on air.</t>
  </si>
  <si>
    <t xml:space="preserve"> 2,041,152.6 
</t>
  </si>
  <si>
    <t>null null. 256760757698. Ntinda Bukoto:Kira Road.0.343234,32.587644 . FTTH_40_M_O</t>
  </si>
  <si>
    <t>HIGH BOQ/Fiber extension to null null. 256781557267 and 256760757698. Kololo:Mawanda Road.0.340696,32.58565 (Crest hill)</t>
  </si>
  <si>
    <t xml:space="preserve">9,124,566.20
</t>
  </si>
  <si>
    <t>Payment approved on 19th Jan, Consolidated with 256762429152</t>
  </si>
  <si>
    <t xml:space="preserve"> 2,181,517 
</t>
  </si>
  <si>
    <t xml:space="preserve"> 2,460,692.00 
</t>
  </si>
  <si>
    <t xml:space="preserve"> 3,580,272 
</t>
  </si>
  <si>
    <t>Cable to be repositioned</t>
  </si>
  <si>
    <t xml:space="preserve"> 2,265,989.00 
</t>
  </si>
  <si>
    <t xml:space="preserve">1,510,468.60
</t>
  </si>
  <si>
    <t xml:space="preserve">3,129,639.00
</t>
  </si>
  <si>
    <t>5, 005, 652.10</t>
  </si>
  <si>
    <t>3, 750, 646.10</t>
  </si>
  <si>
    <t xml:space="preserve">We were requested by landlord to plant poles on 23/01/2023 in his presence
</t>
  </si>
  <si>
    <t xml:space="preserve">3,003,053.4
</t>
  </si>
  <si>
    <t xml:space="preserve"> 3,482,660.60
</t>
  </si>
  <si>
    <t>Requested to be commissioned on Sunday 22nd when the revelands office is open ,Pole erection and cable hauling done, to be commissioned on 24.1.2023</t>
  </si>
  <si>
    <t xml:space="preserve">2,469,503.80
</t>
  </si>
  <si>
    <t>Ndeeba</t>
  </si>
  <si>
    <t xml:space="preserve">2,831,240.60
</t>
  </si>
  <si>
    <t>Reassiggment</t>
  </si>
  <si>
    <t>No pole saver
Sagging cable</t>
  </si>
  <si>
    <t>SUSAN NALUBWAMA. 256781289955. Makerere:Sir Apollo Kaggwa Road.0.359091,32.532501 . FTTH_20_M_O</t>
  </si>
  <si>
    <t>4,988,321.60_x000D_</t>
  </si>
  <si>
    <t>Mobilizing to start Civil works ,Pole erection and cable hauling done, to be commissioned in the morning as requested by the client</t>
  </si>
  <si>
    <t>Too much cable slack on one pole opposite Telex bar site; should be distributed and reorganised</t>
  </si>
  <si>
    <t>Traffic Routing</t>
  </si>
  <si>
    <t>Mobilizing to start Civil works</t>
  </si>
  <si>
    <t>null null. 256776610690. Buwate:Seeta Kasangati.0.415646,32.614145 . FTTH_40_M_O</t>
  </si>
  <si>
    <t xml:space="preserve">Consolidated as null null. 256776610690. Buwate:Seeta Kasangati.0.415646,32.614145 . FTTH_40_M_O
null null. 256784964814. Buwate:Seeta Kasangati.0.417627,32.615911 . FTTH_20_M
null null. 256778078045. Buwate:Seeta Kasangati.0.414345,32.626862 . FTTH_20_M
null null. 256775888785. Buwate:Seeta Kasangati.0.328652,32.619949 . FTTH_20_M_O
</t>
  </si>
  <si>
    <t>February</t>
  </si>
  <si>
    <t xml:space="preserve">2,683,767.00
</t>
  </si>
  <si>
    <t xml:space="preserve"> 3,344,724.6_x000D_</t>
  </si>
  <si>
    <t xml:space="preserve">2,741,967.00
</t>
  </si>
  <si>
    <t>On Hold due to PO</t>
  </si>
  <si>
    <t>Pending VLAN</t>
  </si>
  <si>
    <t xml:space="preserve">1,637,468.60
</t>
  </si>
  <si>
    <t>Mbale</t>
  </si>
  <si>
    <t>Henry Mugerwa. 256788323540. Rubaga:Rubaga Road.0.304459,32.557983 . FTTH_20_M_O</t>
  </si>
  <si>
    <t xml:space="preserve">2,802,496.90
</t>
  </si>
  <si>
    <t xml:space="preserve">2,808,747.0
</t>
  </si>
  <si>
    <t xml:space="preserve">1,787,280.60
</t>
  </si>
  <si>
    <t xml:space="preserve"> 2,032,173.4_x000D_</t>
  </si>
  <si>
    <t>Client is near bank of Africa Ntinda works on hold we shall need guides from the property management technician and he is not available.</t>
  </si>
  <si>
    <t>Poor slack mgt on Pole 3</t>
  </si>
  <si>
    <t>Namuwongo</t>
  </si>
  <si>
    <t>null null. 256786242486. Rubaga:Mengo.0.385556,32.487142 . FTTH_20_M_O</t>
  </si>
  <si>
    <t xml:space="preserve">     5,584,721 
</t>
  </si>
  <si>
    <t>Bweyogerere</t>
  </si>
  <si>
    <t xml:space="preserve">12,072,753.8
</t>
  </si>
  <si>
    <t>Plumb Pole &amp; Compact back fill.</t>
  </si>
  <si>
    <t>null null.  256771670696. Ntinda Bukoto:Naguru Drive.  FTTH_20_M_O</t>
  </si>
  <si>
    <t>JESCA MUHEBWA. 256788809554. Makerere:Sir Apollo Kaggwa Road.0.33839,32.548664 . FTTH_20_M_O</t>
  </si>
  <si>
    <t xml:space="preserve">4,901,028
</t>
  </si>
  <si>
    <t>Customer re arrangement since they they were uanvailable for survey</t>
  </si>
  <si>
    <t>Waiting for payments by 256781585769</t>
  </si>
  <si>
    <t>Namaganda Patricia , 256775021474 Kira:Namugongo Road 0.365877, 32.655111 FTTH_20_M_O</t>
  </si>
  <si>
    <t xml:space="preserve"> 3,101,015 
</t>
  </si>
  <si>
    <t>Contact is not answered</t>
  </si>
  <si>
    <t>STEVEN OKITOI. 256778907937. Bugolobi:Mbuya Road.0.309353,32.624837 . FTTH_20_M_O</t>
  </si>
  <si>
    <t xml:space="preserve">4,480,527
</t>
  </si>
  <si>
    <t xml:space="preserve">1,739,518
</t>
  </si>
  <si>
    <t xml:space="preserve"> 1,286,080.6_x000D_</t>
  </si>
  <si>
    <t xml:space="preserve">2,121,738.90
</t>
  </si>
  <si>
    <t>null null. 256785198588. Kira:Namugongo Road.0.365877,32.655111 . FTTH_20_M_O</t>
  </si>
  <si>
    <t>On Hold due to PO/MTNFTTO38781065</t>
  </si>
  <si>
    <t xml:space="preserve">2,433,977 68.60
</t>
  </si>
  <si>
    <t xml:space="preserve"> 2,889,032 
</t>
  </si>
  <si>
    <t>Drop Cable run over the Poles</t>
  </si>
  <si>
    <t>1,577,109.4_x000D_</t>
  </si>
  <si>
    <t>null null. 256778403190. Rubaga:Nateete.EBU Sales Agent,Justin Nakimuli 7372831. FTTH_20_M_O</t>
  </si>
  <si>
    <t xml:space="preserve"> 2,026,124 
</t>
  </si>
  <si>
    <t>null null, 256778794114 Rubaga:Kabusu Road 0.302675, 32.560959 FTTH_40_M</t>
  </si>
  <si>
    <t>Due to LPO issues</t>
  </si>
  <si>
    <t xml:space="preserve"> 2,264,732 
</t>
  </si>
  <si>
    <t>ARTHUR BUKENYA. 256776552590. Rubaga:Albert Cook Road.0.312593,32.554774 . FTTH_40_M_O</t>
  </si>
  <si>
    <t>null null.256762317894.Muyenga:Muyenga Road.0.299056,32.60228.FTTH_20_M_O</t>
  </si>
  <si>
    <t xml:space="preserve">4,780,708.60
</t>
  </si>
  <si>
    <t>On Hold due to PO/Contact is off</t>
  </si>
  <si>
    <t xml:space="preserve">2,212,145.80
</t>
  </si>
  <si>
    <t>Mobilizing to start Civil works,  civil works done, to be commissioned on Monday/ROW</t>
  </si>
  <si>
    <t>ROW</t>
  </si>
  <si>
    <t xml:space="preserve">3,934,102.00
</t>
  </si>
  <si>
    <t>On Hold due to PO ,hysical Installations done, to be on 13.2.2023 commissioned after the splitter installation at Kenjoy/ZTE upgrade</t>
  </si>
  <si>
    <t>null null.  256774500466. Bugolobi:Port Bell road.  FTTH_20_M_O</t>
  </si>
  <si>
    <t>Access to Mbuya Switch</t>
  </si>
  <si>
    <t>JACKLINE ASIIMWE. 256770748959. Nsambya:Gogonya Road.0.302374,32.581387 . FTTH_20_M_O</t>
  </si>
  <si>
    <t xml:space="preserve">1,658,812.60
</t>
  </si>
  <si>
    <t xml:space="preserve"> 3,305,989 
</t>
  </si>
  <si>
    <t xml:space="preserve"> 2,159,318 
</t>
  </si>
  <si>
    <t xml:space="preserve"> 2,070,522 
</t>
  </si>
  <si>
    <t>Civil works ongoing</t>
  </si>
  <si>
    <t>DINA TUMWESIGYE. 256774940218. Ntinda (Kyambogo - Min Village):Kigobe Road.0.350906,32.61559 . FTTH_20_M_O</t>
  </si>
  <si>
    <t xml:space="preserve"> 2,123,377 
</t>
  </si>
  <si>
    <t>Null Null.256789200996. Rubaga:Mutundwe Road 0.299412, 32.537718. FTTH_40_M_O</t>
  </si>
  <si>
    <t>Joint box to be reinstated to its position</t>
  </si>
  <si>
    <t xml:space="preserve"> 1,388,889 
</t>
  </si>
  <si>
    <t>Kigo</t>
  </si>
  <si>
    <t>Paul Mutebe/MTNFTTO73024060. 256772932223. Ggaba:Ggaba Road.0.284726,32.608438 . FTTH_20_M_O</t>
  </si>
  <si>
    <t xml:space="preserve"> 1,983,827 
</t>
  </si>
  <si>
    <t>3,702,645.8_x000D_</t>
  </si>
  <si>
    <t>To be commissioned on 17th February</t>
  </si>
  <si>
    <t xml:space="preserve">4,687,855.00
</t>
  </si>
  <si>
    <t>pole erection and cable hauling done, terminations and traffic routing scheduled for tomorrow 12-feb/To be commissioned on 17th February/Access to Mbuya</t>
  </si>
  <si>
    <t>Slack not provided</t>
  </si>
  <si>
    <t>Need a stay on first pole, put a pole after Road Crossing to reduce sagging and span. Add reserve on the last pole</t>
  </si>
  <si>
    <t>2,980,928.00_x000D_</t>
  </si>
  <si>
    <t>Phone not available</t>
  </si>
  <si>
    <t>Cable Hauling ongoing</t>
  </si>
  <si>
    <t>2,309,961.8_x000D_</t>
  </si>
  <si>
    <t>null null.  256784440976. luzira Uganda.  FTTH_20_M_O</t>
  </si>
  <si>
    <t>4,734,055.0_x000D_</t>
  </si>
  <si>
    <t>Cable hauling ongoing</t>
  </si>
  <si>
    <t>null null.  256761651368. ntinda.  FTTH_20_M_O</t>
  </si>
  <si>
    <t>HIGH BOQ</t>
  </si>
  <si>
    <t>null null.  256775238397. dashin heights nsambya.  FTTH_20_M_O</t>
  </si>
  <si>
    <t>Commissioning ongoing</t>
  </si>
  <si>
    <t>Pole erection ongoing</t>
  </si>
  <si>
    <t>Balemesa Abel.256772484944.Lubowa ISU. 0.236645,32.564903.FTTH_40_M_O</t>
  </si>
  <si>
    <t xml:space="preserve"> 2,781,650 
</t>
  </si>
  <si>
    <t>null null.  256772572501. lugogo bypass.  FTTH_40_M_O</t>
  </si>
  <si>
    <t>Customer asked to be commissioned on 2oth Feb</t>
  </si>
  <si>
    <t>null null. 256772425049/MTNFTTO70256664. Kisaasi:Kulambiro.0.376427,32.605312 . FTTH_20_M_O</t>
  </si>
  <si>
    <t>null null.256771346500.natete.0.297202,32.52667.FTTH_20_M_O</t>
  </si>
  <si>
    <t>2,228,016.10_x000D_</t>
  </si>
  <si>
    <t xml:space="preserve">Commissioning scheduled tomorrow at 2pm
</t>
  </si>
  <si>
    <t>Customer to communicate when ready for commissioning</t>
  </si>
  <si>
    <t>Compact Backfill on Pole 4</t>
  </si>
  <si>
    <t>null null.  256782270353. Lubowa.  FTTH_20_M_O</t>
  </si>
  <si>
    <t>null null.  256787068413. ggaba road kansanga.  FTTH_40_M_O</t>
  </si>
  <si>
    <t>null null.  256782830470. Ntinda Rise.  FTTH_20_M_O</t>
  </si>
  <si>
    <t>null null.  256786353360. Lubowa.  FTTH_20_M_O</t>
  </si>
  <si>
    <t>null null.  256778411934. rubaga.  FTTH_20_M_O</t>
  </si>
  <si>
    <t>null null.  256771346500. natete.  FTTH_20_M_O</t>
  </si>
  <si>
    <t>null null.  256774077569. kisenyi.  FTTH_40_M_O</t>
  </si>
  <si>
    <t>null null.  256770353685. Bulabila Road,Najjera 1, Kira.  FTTH_20_M_O</t>
  </si>
  <si>
    <t>null null.  256780857806. church of uganda kisugu.  FTTH_40_M_O</t>
  </si>
  <si>
    <t>null null.  256777018666. namugongo Road.  FTTH_40_M_O</t>
  </si>
  <si>
    <t>null null.  256774334970. nabisunsa close.  FTTH_20_M_O</t>
  </si>
  <si>
    <t>null null.  256782576710. Bugolobi:Mbuya Road.  FTTH_20_M_O</t>
  </si>
  <si>
    <t>null null.  256779145548. Nabisunsa  Close.  FTTH_20_M_O</t>
  </si>
  <si>
    <t>null null.  256789745319. lungujja.  FTTH_20_M_O</t>
  </si>
  <si>
    <t>null null.256789745319.Lungujja.0.309657,32.540489.FTTH_20_M_O</t>
  </si>
  <si>
    <t>Shamir Hussein.  256772200101. Naguru drive. . FTTH_20_M_O</t>
  </si>
  <si>
    <t>Poor slag mgt</t>
  </si>
  <si>
    <t>null null.  256776150104. Kampala Uganda. . FTTH_20_M_O</t>
  </si>
  <si>
    <t>HADADI DUMBA. 256773204694. Ggaba:Salaama Road.0.251705,32.607439 . FTTH_20_M_O</t>
  </si>
  <si>
    <t>Open Manhole</t>
  </si>
  <si>
    <t>null null.  256785145399. Kololo. . FTTH_40_M_O</t>
  </si>
  <si>
    <t>4,472,139.60_x000D_</t>
  </si>
  <si>
    <t>Physical installations done, traffic routing ongoing</t>
  </si>
  <si>
    <t>Requested to be commissioned on Wednesday 22</t>
  </si>
  <si>
    <t>null null.  256786755352. William street.  FTTH_20_M_O</t>
  </si>
  <si>
    <t>Traffic routing ongoing</t>
  </si>
  <si>
    <t>+</t>
  </si>
  <si>
    <t>null null.  256771294084. mabirizi complex.  FTTH_20_M_O</t>
  </si>
  <si>
    <t>null null.  256786325070. Johnson street.  FTTH_40_M_O</t>
  </si>
  <si>
    <t>null null.  256776323501. Entebbe, church road.  FTTH_40_M_O</t>
  </si>
  <si>
    <t xml:space="preserve">client requested we finalize her installation tomorrow - as they were under Audit </t>
  </si>
  <si>
    <t>null null.  256782311048. Gulu, uganda.  FTTH_40_M_O</t>
  </si>
  <si>
    <t>Gulu</t>
  </si>
  <si>
    <t>null null.  256773036999. lira.  FTTH_20_M_O</t>
  </si>
  <si>
    <t>Lira</t>
  </si>
  <si>
    <t>MTN FTTO Installation -NULL NULL-0789008372 &amp; NULL NULL-0773036999 &amp; NULL NULL-0763299266</t>
  </si>
  <si>
    <t>null null.  256763215218. kololo. . FTTH_20_M_O</t>
  </si>
  <si>
    <t>2,126,368.00_x000D_</t>
  </si>
  <si>
    <t>null null.  256763139822. plot 23A Akii Bua Road Nakasero. . FTTH_40_M_O</t>
  </si>
  <si>
    <t>null null.  256786099932. rubaga rd. . FTTH_20_M_O</t>
  </si>
  <si>
    <t>null null.  256774679190. green lounge muyenga. . FTTH_40_M_O</t>
  </si>
  <si>
    <t>null null.  256788503503. bugolobi. . FTTH_20_M_O</t>
  </si>
  <si>
    <t>null null.  256785887793. Bukoto. . FTTH_20_M_O</t>
  </si>
  <si>
    <t>null null.  256771485276. kiwatule. . FTTH_20_M_O</t>
  </si>
  <si>
    <t>null null.  256776114108. Ggaba bye pass. . FTTH_20_M_O</t>
  </si>
  <si>
    <t>SHANON RWOTHONGEYO.  256775571594. kireka. . FTTH_20_M_O</t>
  </si>
  <si>
    <t>ull null. 256775195865. Kampala Uganda. 0.322147,32.621784. FTTH_20_M</t>
  </si>
  <si>
    <t>null null.  256775882687. superlife wandegeye Annex s.a. . FTTH_20_M_O</t>
  </si>
  <si>
    <t>1,736,368.00_x000D_</t>
  </si>
  <si>
    <t>null null.  256781575470. mutundwe. . FTTH_20_M_O</t>
  </si>
  <si>
    <t>null null.  256762450143. namugongo. . FTTH_20_M_O</t>
  </si>
  <si>
    <t>null null.  256784590580. naguru drive. . FTTH_20_M_O</t>
  </si>
  <si>
    <t>null null.  256781506471. Namugongo. . FTTH_20_M_O</t>
  </si>
  <si>
    <t>null null.  256789708720. Kampala Uganda. . FTTH_20_M_O</t>
  </si>
  <si>
    <t>Dennis Mujambere. 256782373780. Makerere:Sir Apollo Kaggwa Road.0.359885,32.531302 . FTTH_20_M_O</t>
  </si>
  <si>
    <t>null null.  256783819004. lungujja. . FTTH_20_M_O</t>
  </si>
  <si>
    <t>4,502,332.10_x000D_</t>
  </si>
  <si>
    <t>null null. 256777814226. -0.60716,30.654502.FTTH_20_M_O</t>
  </si>
  <si>
    <t>CONRAD WANDERA. 256774002847. Entebbe:Berkeley Road.0.068788,32.47556 . FTTH_20_M_O</t>
  </si>
  <si>
    <t>Tric-padlock on Mutungo Site</t>
  </si>
  <si>
    <t>All physical installations &amp; Traffic Routing Done, promised to call when ready for commissioning.</t>
  </si>
  <si>
    <t>null null.  256782937993. kikoni.  FTTH_20_M_O</t>
  </si>
  <si>
    <t>VIVIAN NAKIWU. 256782079086. Makerere:Bombo Road.0.360588,32.530733 . FTTH_20_M_O</t>
  </si>
  <si>
    <t>March</t>
  </si>
  <si>
    <t>3,523,204.60_x000D_</t>
  </si>
  <si>
    <t>null null. 256770480442.7th Street industrial area. 0.318811,32.595311. FTTH_20_M_O</t>
  </si>
  <si>
    <t>Survey done, pole erection and cable hauling commencing 28/02/23</t>
  </si>
  <si>
    <t>HONG XU.  256782407178. Media plaza.  FTTH_40_M_O</t>
  </si>
  <si>
    <t>null null.  256762340959. 7 uringi cres road entebbe.  FTTH_20_M_O</t>
  </si>
  <si>
    <t>null null.  256762398870. bweyogerere. . FTTH_20_M_O</t>
  </si>
  <si>
    <t>null null.  256773061636. mbarara. . FTTH_40_M_O</t>
  </si>
  <si>
    <t>null null.  256784140177. seeta. . FTTH_20_M_O</t>
  </si>
  <si>
    <t>null null.  256776752279. lubaga Red cross, Kampala. . FTTH_20_M_O</t>
  </si>
  <si>
    <t>null null.  256784345865. kira road. . FTTH_20_M_O</t>
  </si>
  <si>
    <t>null null.  256781789194. rubaga.  FTTH_20_M_O</t>
  </si>
  <si>
    <t>null null.  256789387325. kenrock hotel muyenga.  FTTH_40_M_O</t>
  </si>
  <si>
    <t>null null.  256789594886. lungujja. . FTTH_20_M_O</t>
  </si>
  <si>
    <t>null null.  256778284814. Wandegeya. . FTTH_20_M_O</t>
  </si>
  <si>
    <t>null null.  256783099654. Africourts buganda road. . FTTH_20_M_O</t>
  </si>
  <si>
    <t xml:space="preserve"> 1,716,264.6_x000D_</t>
  </si>
  <si>
    <t>null null.  256776997696. Wandegaya. . FTTH_20_M_O</t>
  </si>
  <si>
    <t>WAS PENDING ACCESS WE SUBMITTED THE LETTER WAITING FOR THEIR RESPONSE(BUILDING MANAGEMENT)</t>
  </si>
  <si>
    <t>null null.  256770700618. lubaga. . FTTH_40_M_O</t>
  </si>
  <si>
    <t>null null.  256760713742. weraga road. . FTTH_20_M_O</t>
  </si>
  <si>
    <t>null null.  256772647989. bugolobi. . FTTH_40_M_O</t>
  </si>
  <si>
    <t>MAHAT ABDI WARSAME.  256787866977. kitakule road Namirembe. . FTTH_20_M_O</t>
  </si>
  <si>
    <t>null null.  256782158249. mbuya. . FTTH_40_M_O</t>
  </si>
  <si>
    <t>null null.  256775601512. Naguru. . FTTH_20_M_O</t>
  </si>
  <si>
    <t>null null.  256777084306. Luwum Street. . FTTH_20_M_O</t>
  </si>
  <si>
    <t>null null.  256775446466. ntinda. . FTTH_40_M_O</t>
  </si>
  <si>
    <t>1 ,748,208.00</t>
  </si>
  <si>
    <t>Done- Commissioning ongoing, *Service Activation scheduled on 27/2/2023</t>
  </si>
  <si>
    <t>null null.  256776700696. ntinda. . FTTH_20_M_O</t>
  </si>
  <si>
    <t>null null.  256785474782. Buganda road. . FTTH_20_M_O</t>
  </si>
  <si>
    <t>After  confirming the appointment to haul the cable, on reaching the client's promises, he decided that instead of installing at Nankeera building, we install at Prime complex building and that should be monday after consulting from his partner. handed over to Seagate</t>
  </si>
  <si>
    <t>Done - requested to be commissioned after 10 days</t>
  </si>
  <si>
    <t>null null.  256772567273. down town. . FTTH_20_M_O</t>
  </si>
  <si>
    <t>null null.  256773694160. nyanama. . FTTH_20_M_O</t>
  </si>
  <si>
    <t>null null.  256785319797. bukerere road. . FTTH_20_M_O</t>
  </si>
  <si>
    <t>null null.  256772309375. mbarara. . FTTH_20_M_O</t>
  </si>
  <si>
    <t>null null.  256783456348. Nalukolongo. . FTTH_20_M_O</t>
  </si>
  <si>
    <t>DFCU - MATHIAS KATAMBA. 256786312998. BUWAATE.0,0 . FTTH_40</t>
  </si>
  <si>
    <t>TBC</t>
  </si>
  <si>
    <t>null null 256772489720. mbarara. -0.60716, 30.654502. FTTH_20_M_O</t>
  </si>
  <si>
    <t>Megalo Africa ltd 256761248557. Ggaba:Ggaba Road. 0.288009,32.607271. FTTH_20_M_O</t>
  </si>
  <si>
    <t>Null 256776581995. Rubaga, Kampala.0.308372,32.562824. FTTH_20_M_O</t>
  </si>
  <si>
    <t>Replace Cassette with Joint box</t>
  </si>
  <si>
    <t>Null null .256774541065. wandegeya Uganda. 0.326309,32.573924.  FTTH_40_M_O</t>
  </si>
  <si>
    <t>null.nyll. 256392548491. mbarara.-0.60716,30.654502. FTTH_20_M_O</t>
  </si>
  <si>
    <t>Soroti</t>
  </si>
  <si>
    <t xml:space="preserve"> 5,035,539.80
</t>
  </si>
  <si>
    <t>null null. 256772720630. Bugolobi:Luthuli Rise.0.319053,32.62233 . FTTH_20_M_O</t>
  </si>
  <si>
    <t>null null.  256786445704. nakulabye Kampala. . FTTH_20_M_O</t>
  </si>
  <si>
    <t>JUKAS CONSTRUCTION LIMITED.  256773099231. KOLOLO. . FTTH_20</t>
  </si>
  <si>
    <t>JUKAS CONSTRUSTION LIMITED.  256781054833. Kololo. . FTTH_20</t>
  </si>
  <si>
    <t>JUKAS CONSTRUCTION LIMITED.  256786684731. KOLOLO. . FTTH_20</t>
  </si>
  <si>
    <t>null null.  256777779712. industrial area 5th street. . FTTH_20_M_O</t>
  </si>
  <si>
    <t>null null.  256778927302. industrial are. . FTTH_20_M_O</t>
  </si>
  <si>
    <t xml:space="preserve">Blocked Ducts and manholes - To introduce aerial </t>
  </si>
  <si>
    <t>null null.  256788214595. Munyonyo. . FTTH_40_M_O</t>
  </si>
  <si>
    <t>null null.  256781955989. Mbale,Uganda. . FTTH_20_M_O</t>
  </si>
  <si>
    <t>FINCA UGANDA – JAMES ONYUTTA MD. 256780139300. BUWAATE.0,0 . FTTH_20</t>
  </si>
  <si>
    <t>null null.  256777237118. spring road. . FTTH_40_M_O</t>
  </si>
  <si>
    <t>null null.  256771437717. luwum street. . FTTH_20_M_O</t>
  </si>
  <si>
    <t>null null.  256763342724. Lweza. . FTTH_20_M_O</t>
  </si>
  <si>
    <t>Kajjansi</t>
  </si>
  <si>
    <t>YASIN SSESOLO.  256786988505. kabalagala. . FTTH_20_M_O</t>
  </si>
  <si>
    <t>null null.  256763424469. muyenga bukasa police. . FTTH_20_M_O</t>
  </si>
  <si>
    <t>null null.  256786004709. muyenga. . FTTH_20_M_O</t>
  </si>
  <si>
    <t>ROntech</t>
  </si>
  <si>
    <t>null null.  256772699808. bugolobi. . FTTH_20_M_O</t>
  </si>
  <si>
    <t xml:space="preserve">On hold, client's premises/Office under construction
</t>
  </si>
  <si>
    <t>ATC Marketing U Ltd.  256773110044. Luzira, Turcker Crescent. . FTTH_20</t>
  </si>
  <si>
    <t xml:space="preserve"> 3,423,759.0_x000D_</t>
  </si>
  <si>
    <t>null null.  256776502175. Nsambya. . FTTH_20_M_O</t>
  </si>
  <si>
    <t>2,070,522.10_x000D_</t>
  </si>
  <si>
    <t>null null.  256786853057. KSK green campus. . FTTH_20_M_O</t>
  </si>
  <si>
    <t>null null.  256786409770. wonder world amusement park. . FTTH_20_M_O</t>
  </si>
  <si>
    <t xml:space="preserve">2,370,904
</t>
  </si>
  <si>
    <t>LYDIA APIO.  256775085520. bwebajja. . FTTH_20_M_O</t>
  </si>
  <si>
    <t>ERIC MUGADDE.  256788282082. bugolobi. . FTTH_20_M_O</t>
  </si>
  <si>
    <t>JOEL MUWONGE.  256780466377. Kireka. . FTTH_20_M_O</t>
  </si>
  <si>
    <t>2,986,512.1_x000D_</t>
  </si>
  <si>
    <t>DANIEL SENKUNGU.  256786667431. mawanda road. . FTTH_20_M_O</t>
  </si>
  <si>
    <t xml:space="preserve"> 3,850,118.6_x000D_</t>
  </si>
  <si>
    <t>SALIM KATSIGAZI.  256772835859. ntinda industrial area. . FTTH_40_M_O</t>
  </si>
  <si>
    <t xml:space="preserve"> 3,730,447.6_x000D_</t>
  </si>
  <si>
    <t>Rosette Tyba.  256787054858. Kireka opp police. . FTTH_20_M_O</t>
  </si>
  <si>
    <t>MAKUMBI NASASIRA.  256786619175. Wandegeya. . FTTH_20_M_O</t>
  </si>
  <si>
    <t>null null. 256781649813. Fort Portal:Bwamba Road.0.657755, 30.268439. FTTH_20_M_O</t>
  </si>
  <si>
    <t>null null.  256763566758. Mugwanya Rd, Lubaga Division. . FTTH_20_M_O</t>
  </si>
  <si>
    <t>null null.  256772558032. fortpotal. . FTTH_40_M_O</t>
  </si>
  <si>
    <t>null null.  256785160292. Ambassador House. . FTTH_20_M_O</t>
  </si>
  <si>
    <t>null null.  256777502639. rumee towers lumumba avenue. . FTTH_20_M_O</t>
  </si>
  <si>
    <t>null null.  256772387031. mbarara. . FTTH_20_M_O</t>
  </si>
  <si>
    <t>null null.  256763580406. Nsambya, kampala. . FTTH_20_M_O</t>
  </si>
  <si>
    <t>Kawenja Livingstone.  256772402519. Makindye kizungu road. . FTTH_20_M_O</t>
  </si>
  <si>
    <t>Null Null 256786619175</t>
  </si>
  <si>
    <t>ATC Marketing U Ltd. 256788552755. Mugalu road, Kyanja. 0.317192,32.57996.FTTH_10_M</t>
  </si>
  <si>
    <t>null null.  256774239024. kazo. . FTTH_20_M_O</t>
  </si>
  <si>
    <t>Kawempe</t>
  </si>
  <si>
    <t>PAULINE NAMPEBWA.  256770902110. bombo road. . FTTH_40_M_O</t>
  </si>
  <si>
    <t>null null.  256776299662. rubaga rd. . FTTH_20_M_O</t>
  </si>
  <si>
    <t>null null 256781242153 Mbarara  -0.60716, 30.654502 FTTH_40_M_O</t>
  </si>
  <si>
    <t>null null.  256772358509. lubugumu. . FTTH_20_M_O</t>
  </si>
  <si>
    <t>null null.  256763492131. kabalagala. . FTTH_20_M_O</t>
  </si>
  <si>
    <t>Router attachment with HLS team.</t>
  </si>
  <si>
    <t>CHRISTINE NUWASIIME.  256778394524. computer training and printing s. . FTTH_20_M_O</t>
  </si>
  <si>
    <t>Contact not available</t>
  </si>
  <si>
    <t>null null.  256788982854. bunga. . FTTH_40_M_O</t>
  </si>
  <si>
    <t>null null.  256772441631. communication house. . FTTH_40_M_O</t>
  </si>
  <si>
    <t xml:space="preserve"> 1,762,480.6_x000D_</t>
  </si>
  <si>
    <t>FIONA AKITE.  256783466000. Lira, Uganda. . FTTH_20_M_O</t>
  </si>
  <si>
    <t>null null.  256763231326. muyenga. . FTTH_20_M_O</t>
  </si>
  <si>
    <t>null null.  256777213952. Kirinya Bukasa. . FTTH_20_M_O</t>
  </si>
  <si>
    <t>ABDIFATAH FARAH. 256783649174. Kisenyi. 0.306657,32.572935.FTTH_20_M_O</t>
  </si>
  <si>
    <t>null null.  256394507862. nkumba university. . FTTH_20_M_O</t>
  </si>
  <si>
    <t>ALOYSIOUS MUGISHA ,256772362071  mbarara  -0.60716, 30.654502 FTTH_20_M_O</t>
  </si>
  <si>
    <t>null null.  256776442257. beijing clinic kisugu. . FTTH_20_M_O</t>
  </si>
  <si>
    <t>null null.256784970836 Entebbe. . FTTH_20_M_O</t>
  </si>
  <si>
    <t>null null .256772816126 muarik  FTTH_20_M_O</t>
  </si>
  <si>
    <t>Gayaza</t>
  </si>
  <si>
    <t>null null  256788602150  FTTH_40_M_O</t>
  </si>
  <si>
    <t>null null.  256776273456. world food programme nalukulongo. . FTTH_40_M_O</t>
  </si>
  <si>
    <t>null null.  256787472442. Lira, Uganda. . FTTH_40_M_O</t>
  </si>
  <si>
    <t>RAJESH BABU KRISHNAN KUTTY KAPPIL RAJESH.  256763649073. naguru. . FTTH_20_M_O</t>
  </si>
  <si>
    <t xml:space="preserve">null null  256763700242 null null </t>
  </si>
  <si>
    <t>null null.256774442413 Kitetika 0.386821,32.57797 FTTH_20_M_O</t>
  </si>
  <si>
    <t>CONNIE LUWANGWA.  256775627382. Bunamwaya Lubowa. . FTTH_20_M_O</t>
  </si>
  <si>
    <t>JUSTINE NAKIMULI.  256763643623. sunrise Nursery school. . FTTH_20_M_O</t>
  </si>
  <si>
    <t>null null.  256781173131. sseguku. . FTTH_40_M_O</t>
  </si>
  <si>
    <t>null null.  256783294738. kasubi tombs. . FTTH_40_M_O</t>
  </si>
  <si>
    <t>4,641,526.60_x000D_</t>
  </si>
  <si>
    <t>5 poles , Not Fesiable</t>
  </si>
  <si>
    <t>KAFEERO ISAAC.  256772432314. Kitante close. . FTTH_40_M_O</t>
  </si>
  <si>
    <t>null null. 772779041. Entebbe:Bugonga Road. 0.095128,32.506873.FTTH_20_M_O</t>
  </si>
  <si>
    <t>ALOYSIUS MUBANGIZI.  256772786997. muarik. . FTTH_20_M_O</t>
  </si>
  <si>
    <t>null null.  256763358838. Lubowa. . FTTH_20_M_O</t>
  </si>
  <si>
    <t xml:space="preserve">3,530,574
</t>
  </si>
  <si>
    <t>MUHAMMAD MUGOYA.  256776537459. old kamapla. . FTTH_20_M_O</t>
  </si>
  <si>
    <t xml:space="preserve">2,030,044
</t>
  </si>
  <si>
    <t>null null.  256772402891. Entebbe. . FTTH_20_M_O</t>
  </si>
  <si>
    <t>Catherine Namutebi.  256772519251. Kenjoy supermarket. . FTTH_20_M_O</t>
  </si>
  <si>
    <t xml:space="preserve">2,827,122
</t>
  </si>
  <si>
    <t>SHARON NAMUSISI.  256779706862. shell busega. . FTTH_20_M_O</t>
  </si>
  <si>
    <t>null null.  256787037642. kabalagala. . FTTH_20_M_O</t>
  </si>
  <si>
    <t xml:space="preserve">2,523,097
</t>
  </si>
  <si>
    <t>null null.  256784387630. namugongo. . FTTH_20_M_O</t>
  </si>
  <si>
    <t>WILKEN PROPERTY SERVICES LIMITED.  256785316540. Najjanankumbi. . FTTH_40_M_O</t>
  </si>
  <si>
    <t xml:space="preserve">3,380,574
</t>
  </si>
  <si>
    <t>null null.  256772087588. ntinda.0.350605,32.615769. FTTH_20_M_O</t>
  </si>
  <si>
    <t>null null.  256772828443. parliamentary avenue.0.318811,32.595311. FTTH_20_M_O</t>
  </si>
  <si>
    <t>null null.  256772345564. lungujja.0.309657,32.540489. FTTH_20_M_O</t>
  </si>
  <si>
    <t>ABUDALAZAKE KYAGURANYI.  256772298828. buziga konge catholic church.0.318811,32.595311. FTTH_20_M_O</t>
  </si>
  <si>
    <t xml:space="preserve">2,401,404
</t>
  </si>
  <si>
    <t>null null.  256779712829. lubowa.0.229468,32.564324. FTTH_20_M_O</t>
  </si>
  <si>
    <t xml:space="preserve">2,832,496
</t>
  </si>
  <si>
    <t>null null.  256772049111. Furniture city Bugolobi.0.321198,32.6127. FTTH_20_M_O</t>
  </si>
  <si>
    <t xml:space="preserve">2,853,540.60
</t>
  </si>
  <si>
    <t>null null.  256763355916. bugolobi.0.309722,32.625765. FTTH_40_M_O</t>
  </si>
  <si>
    <t>null null.  256762815089. 7th Street industrial area.0.318811,32.595311. FTTH_20_M_O</t>
  </si>
  <si>
    <t xml:space="preserve">1,548,672.60
</t>
  </si>
  <si>
    <t>null null. 256771004706. mbarara uganda. -0.60716,30.654502.FTTH_20_M_O</t>
  </si>
  <si>
    <t xml:space="preserve">3,781,247
</t>
  </si>
  <si>
    <t>null null. 785612173. kabalagala. 0.305899,32.591001. FTTH_20_M_O</t>
  </si>
  <si>
    <t>null null. 789911062. Nalukolongo. 0.291146,32.555658. FTTH_20_M_O</t>
  </si>
  <si>
    <t xml:space="preserve">4,432,605.60
</t>
  </si>
  <si>
    <t>null null. 788427771. Makindye. 0.272835,32.617492.  FTTH_20_M_O</t>
  </si>
  <si>
    <t>Echotel at Amref office, opposite Lohana Academy.256788689797</t>
  </si>
  <si>
    <t xml:space="preserve">4154945.8
</t>
  </si>
  <si>
    <t>null null. 785721916. Kyanja Ring Road. 0.388722,32.596013.  FTTH_10_M</t>
  </si>
  <si>
    <t xml:space="preserve">2,224,909.40
</t>
  </si>
  <si>
    <t>AYOREKIRWE AYO BITANGAAZA.  256394824613. Jinja road. . FTTH_20_M_O</t>
  </si>
  <si>
    <t>4,488,507.2_x000D_</t>
  </si>
  <si>
    <t>null null.  256775163846. muyenga Road.0.296898,32.615028. FTTH_20_M_O</t>
  </si>
  <si>
    <t xml:space="preserve">3,097,695
</t>
  </si>
  <si>
    <t>null null.  256763789098. busabala rd.0.29887,32.610041. FTTH_20_M_O</t>
  </si>
  <si>
    <t xml:space="preserve">2,111,033
</t>
  </si>
  <si>
    <t>null null.  256782642882. namugongo.0.385062,32.647526. FTTH_20_M_O</t>
  </si>
  <si>
    <t>null null.  256763693392. busabala Rd.0.29887,32.610041. FTTH_20_M_O</t>
  </si>
  <si>
    <t xml:space="preserve">2,438,969
</t>
  </si>
  <si>
    <t>null null. 256788427771. Makindye. 0.272835,32.617492. FTTH_20_M_O</t>
  </si>
  <si>
    <t>P P SHABBIR.  256778746153. tight Security ltd.0.318811,32.595311. FTTH_40_M_O</t>
  </si>
  <si>
    <t>Babirye Annet.  256785480402. bukoto street.0.350525,32.595242. FTTH_40_M_O</t>
  </si>
  <si>
    <t>Ssebbowa Sam Mwebe.  256772959925. kabusu.0.318811,32.595311. FTTH_20_M_O</t>
  </si>
  <si>
    <t>null null.  256788640131. mbarara.-0.60716,30.654502. FTTH_20_M_O</t>
  </si>
  <si>
    <t>null null.  256787942086. Bunamwaya.0.264913,32.546466. FTTH_20_M_O</t>
  </si>
  <si>
    <t xml:space="preserve">4,938,096
</t>
  </si>
  <si>
    <t>WYCLIFE ASIIMWE.  256781072978. 30 naguru drive, kampala, uganda.0.339087,32.606465. FTTH_40_M_O</t>
  </si>
  <si>
    <t xml:space="preserve">2,043,546.20
</t>
  </si>
  <si>
    <t>null null.  256775620086. da track.0.369426,32.651243. FTTH_20_M_O</t>
  </si>
  <si>
    <t>2,113,821.4_x000D_</t>
  </si>
  <si>
    <t>ASHOK MURU KESHWALA.  256763891075. mbarara uganda.-0.60716,30.654502. FTTH_20_M_O</t>
  </si>
  <si>
    <t>null null.  256776067733. mbarara uganda.-0.60716,30.654502. FTTH_20_M_O</t>
  </si>
  <si>
    <t xml:space="preserve">3,827,154
</t>
  </si>
  <si>
    <t>null null.  256773256262. Kiwatule.0.365298,32.624919. FTTH_20_M_O</t>
  </si>
  <si>
    <t>YOSIA AHIMBISIBWE.  256772999718. mbarara uganda.-0.60716,30.654502. FTTH_20_M_O</t>
  </si>
  <si>
    <t xml:space="preserve">2,739,571
</t>
  </si>
  <si>
    <t>null null.  256772406508. king fahad plaza.0.318811,32.595311. FTTH_20_M_O</t>
  </si>
  <si>
    <t>null null.  256774014672. mbarara, Uganda.-0.60716,30.654502. FTTH_20_M_O</t>
  </si>
  <si>
    <t>null null. 256781201448. Kampala Uganda.0.309417, 32.54733. FTTH_20_M_O</t>
  </si>
  <si>
    <t>Office Internet (On air)</t>
  </si>
  <si>
    <t>null null.  256772896289. mbarara.-0.60716,30.654502. FTTH_20_M_O</t>
  </si>
  <si>
    <t>Kutegeka Wilson.  256772609113. Bukoto Street. . FTTH_20_M_O</t>
  </si>
  <si>
    <t>null null.  256787235702. Kampala Casino kimathu avenue.0.314549,32.583769. FTTH_40_M_O</t>
  </si>
  <si>
    <t>null null.  256772269809. Bunamwaya.0.264913,32.546466. FTTH_20_M_O</t>
  </si>
  <si>
    <t xml:space="preserve">3,611,623
</t>
  </si>
  <si>
    <t>null null.  256393225735. Arua.3.022703,30.909956. FTTH_20_M_O</t>
  </si>
  <si>
    <t>Arua</t>
  </si>
  <si>
    <t xml:space="preserve">2,326,232.78
</t>
  </si>
  <si>
    <t>Customer will be available on Saturday for surveying</t>
  </si>
  <si>
    <t>null null.  256763350187. makindye.0.272835,32.617492. FTTH_40_M_O</t>
  </si>
  <si>
    <t xml:space="preserve">4,811,077
</t>
  </si>
  <si>
    <t>null null.  256776191339. kololo.0.327297,32.59492. FTTH_20_M_O</t>
  </si>
  <si>
    <t xml:space="preserve">3,532,385.60
</t>
  </si>
  <si>
    <t>null null.  256771627213. Masaka road.0.318811,32.595311. FTTH_20_M_O</t>
  </si>
  <si>
    <t xml:space="preserve">1,353,291
</t>
  </si>
  <si>
    <t>EMMANUEL KIDULA.  256788105861. LifeWay church of Christ lugala.0.318811,32.595311. FTTH_40_M_O</t>
  </si>
  <si>
    <t xml:space="preserve">3,158,717
</t>
  </si>
  <si>
    <t>WALTER EGWEL OTIM. 256775949520. post bank Kampala road. 0.311918,32.587171. FTTH_20_M_O</t>
  </si>
  <si>
    <t xml:space="preserve">1,075,411.60
</t>
  </si>
  <si>
    <t>null null.  256786708143. namuwongo.0.310792,32.609375. FTTH_40_M_O</t>
  </si>
  <si>
    <t xml:space="preserve"> 3,677,093_x000D_</t>
  </si>
  <si>
    <t>Ivan Kirum.  256782871347. mukono town.0.354866,32.752014. FTTH_20_M_O</t>
  </si>
  <si>
    <t>OLIVIA NAMBUYA.  256779867150. kiru apartments.0.318811,32.595311. FTTH_20_M_O</t>
  </si>
  <si>
    <t>null null.  256779792544. mbarara.-0.60716,30.654502. FTTH_20_M_O</t>
  </si>
  <si>
    <t xml:space="preserve">1,962,538
</t>
  </si>
  <si>
    <t>null null.  256786801096. mpererwe.0.381891,32.576158. FTTH_20_M_O</t>
  </si>
  <si>
    <t>ABDULKARIM ASIIMWE.  256772268997. mbarara uganda.-0.60716,30.654502. FTTH_20_M_O</t>
  </si>
  <si>
    <t xml:space="preserve">1,646,792
</t>
  </si>
  <si>
    <t>null null. 256788498589. Muyenga:Bukasa Road. 0.298796,32.622587. FTTH_20_M_O</t>
  </si>
  <si>
    <t>JOHN KASIMBAZI. nkumba university. 0.095128,32.506873. FTTH_20_M_O</t>
  </si>
  <si>
    <t>null null. 256774340273. Kawaala Kasubi.0.332752,32.554645. FTTH_20_M_O</t>
  </si>
  <si>
    <t xml:space="preserve">3,699,813
</t>
  </si>
  <si>
    <t>On air</t>
  </si>
  <si>
    <t>HIGH BOQ 6,916,827.80</t>
  </si>
  <si>
    <t>null null.  256761025897. kitebi star.  FTTH_20_M_O</t>
  </si>
  <si>
    <t>ZTE Upgrade</t>
  </si>
  <si>
    <t>null null.  256778616155. lugogo bypass.  FTTH_40_M_O</t>
  </si>
  <si>
    <t>Done- Commissioning ongoing</t>
  </si>
  <si>
    <t>null null.  256770832749. 3F9G V5P Plot 55 Entebbe market.  FTTH_20_M_O</t>
  </si>
  <si>
    <t>4,601,444.60_x000D_</t>
  </si>
  <si>
    <t>Customer traveled</t>
  </si>
  <si>
    <t>null null.  256761078592. rubaga. . FTTH_20_M_O</t>
  </si>
  <si>
    <t xml:space="preserve"> 3,644,405 
</t>
  </si>
  <si>
    <t>ROW issue</t>
  </si>
  <si>
    <t>null null.  256763661614. Bugolobi. . FTTH_40_M_O</t>
  </si>
  <si>
    <t>chrif</t>
  </si>
  <si>
    <t>(Travelspot) -On Hold, R.O.W with landlords</t>
  </si>
  <si>
    <t>CLIFFORD OCHAN. 256782674810. Gulu city.( 0.318811,32.595311). FTTH_20_M_O</t>
  </si>
  <si>
    <t xml:space="preserve">4,852,863
</t>
  </si>
  <si>
    <t>null null.  256780411269. Mtn arena, lugogo by pass.0.326668,32.606548. FTTH_20_M_O</t>
  </si>
  <si>
    <t>null null.  256772487551. seguku.0.237516,32.541173. FTTH_20_M_O</t>
  </si>
  <si>
    <t>null null.  256762957457. kyanja.0.395861,32.593671. FTTH_20_M_O</t>
  </si>
  <si>
    <t>BRUNO FILLINGER.  256788080995. communication house.0.318811,32.595311. FTTH_20_M_O</t>
  </si>
  <si>
    <t>null null.  256772422450. bunga.0.318811,32.595311. FTTH_20_M_O</t>
  </si>
  <si>
    <t>null null. 256788619437. bwebajja. 0.164019,32.54788. FTTH_20_M_O</t>
  </si>
  <si>
    <t>null null. 256775384460.Mbarara. -0.60716,30.65450. FTTH_20_M_O</t>
  </si>
  <si>
    <t xml:space="preserve">null null. 256392840284. Kampala Uganda.0.312566,2.579458. FTTH_20_M
</t>
  </si>
  <si>
    <t>Delayed by COntractor</t>
  </si>
  <si>
    <t>Nkalubo Vianney. 256789284585. Makindye:Luwafu Road. 0.23489,32.62015. FTTH_20_M_O</t>
  </si>
  <si>
    <t>KYARIKUNDA ANNAH.  256773708399. esami building bombo road.0.326852,32.573766. FTTH_20_M_O</t>
  </si>
  <si>
    <t>Customer to communicate when ready</t>
  </si>
  <si>
    <t>null null.  256777153675. bombo road.0.318811,32.595311. FTTH_20_M_O</t>
  </si>
  <si>
    <t>ROW/BW issue on Rwenzori</t>
  </si>
  <si>
    <t>Jovia.  256782129261. kikuubo.0.338005,32.621123. FTTH_20_M_O</t>
  </si>
  <si>
    <t>Pending customer for commissioning</t>
  </si>
  <si>
    <t>FUDRIBO YORAM.  256780958210. bunga.0.318811,32.595311. FTTH_20_M_O</t>
  </si>
  <si>
    <t>Sultan Nasser Asab.  256772445032. Kisugu mutajjazi.0.304864,32.603722. FTTH_20_M_O</t>
  </si>
  <si>
    <t>Delayed by Customer. Change of Office Location</t>
  </si>
  <si>
    <t>null null.  256774511074. lungujja.0.309657,32.540489. FTTH_20_M_O</t>
  </si>
  <si>
    <t>Row with Landlord</t>
  </si>
  <si>
    <t>null null.  256763259574. Namugongo.0.385062,32.647526. FTTH_20_M_O</t>
  </si>
  <si>
    <t>null null.  256782819096. lungujja.0.309657,32.540489. FTTH_20_M_O</t>
  </si>
  <si>
    <t>null null.  256787376519. Mutundwe.0.280748,32.540416. FTTH_20_M_O</t>
  </si>
  <si>
    <t>Delayed access to Mutundwe Switch</t>
  </si>
  <si>
    <t>FLAVIA ATUMANYA.  256772402147. mukono.0.354866,32.752014. FTTH_20_M_O</t>
  </si>
  <si>
    <t>null null.  256763958591. entebbe.0.051184,32.463708. FTTH_20_M_O</t>
  </si>
  <si>
    <t>REBECCA NTIMARWA.  256777194006. Bugolobi, Kampala.0.312704,32.624147. FTTH_40_M_O</t>
  </si>
  <si>
    <t>System issue</t>
  </si>
  <si>
    <t>Charles Ntembo.  256773832586. kigo road.0.318811,32.595311. FTTH_20_M_O</t>
  </si>
  <si>
    <t>Delayed by customer unavailability - Available on Sundays</t>
  </si>
  <si>
    <t>JAMES PETER EMORUT.  256785257655. kira.0.318811,32.595311. FTTH_20_M_O</t>
  </si>
  <si>
    <t>ALLEN AMPUMUZA.  256787783484. Enttebbe.0.051184,32.463708. FTTH_40_M_O</t>
  </si>
  <si>
    <t>denis.  256763905917. Lumumba avenue.0.318811,32.595311. FTTH_40_M_O</t>
  </si>
  <si>
    <t xml:space="preserve">454,000.00
</t>
  </si>
  <si>
    <t xml:space="preserve">738,039.10
</t>
  </si>
  <si>
    <t>Appointment for 1st Saturday April</t>
  </si>
  <si>
    <t>IVAN OJOK.  256777297960. gulu.2.78471,32.297938. FTTH_40_M_O</t>
  </si>
  <si>
    <t>Mutebi Humphrey.  256772923431. oasis mall.0.318811,32.595311. FTTH_40_M_O</t>
  </si>
  <si>
    <t xml:space="preserve">478,730.00
</t>
  </si>
  <si>
    <t xml:space="preserve">745,177.40
</t>
  </si>
  <si>
    <t>ANNET NAKANWAGI.  256781511240. industrial area.0.318811,32.595311. FTTH_20_M_O</t>
  </si>
  <si>
    <t>GERALD RAYMOND BUKENYA.  256776520341. Bunamwaya.0.264913,32.546466. FTTH_20_M_O</t>
  </si>
  <si>
    <t>Delayed Consolidation</t>
  </si>
  <si>
    <t>null null. 256775674220. Kampala Downtown:Nakivubo Road. 0.310007,32.57684.  FTTH_20_M_O</t>
  </si>
  <si>
    <t>PETER BYAMUKAMA.  256780106558. kireka.0.337484,32.646896. FTTH_20_M_O</t>
  </si>
  <si>
    <t>MUBARAK MUKWAYA.  256783012719. Bugolobi.0.309722,32.625765. FTTH_20_M_O</t>
  </si>
  <si>
    <t>Wampawu Rogers.256789750384.kumbuzi.0.404679,32.588007. FTTH_20_M_O</t>
  </si>
  <si>
    <t>High BOQ - Consolidated with 256789750384 CEDRICK MUTEKANGA</t>
  </si>
  <si>
    <t>JULIET AWEKO.  256782867582. Kirinya namataba.0.333756,32.667831. FTTH_20_M_O</t>
  </si>
  <si>
    <t>BHARAT GOVIND VAGHJIYANI.  256789907224. mbarara _uganda.-0.60716,30.654502. FTTH_20_M_O</t>
  </si>
  <si>
    <t>ALEX SENYONJO  256779024214  Entebbe 0.045565, 32.464364 FTTH_20_M_O</t>
  </si>
  <si>
    <t>Delayed by customer - Had another service</t>
  </si>
  <si>
    <t>GILBERT TURYAHEBWA.  256782016059. ntinda.0.350605,32.615769. FTTH_20_M_O</t>
  </si>
  <si>
    <t>null null. 256772956758. kapera kyaliwajjala. 0.380597,32.646819. FTTH_20_M_O</t>
  </si>
  <si>
    <t>null null.  256781106390. kirinya bukasa. . FTTH_20_M_O</t>
  </si>
  <si>
    <t>Done - Pending customer to communicate when ready for commissioning</t>
  </si>
  <si>
    <t>null null.  256777907205. Christian freedom  church.0.318811,32.595311. FTTH_20_M_O</t>
  </si>
  <si>
    <t>Mobilizing to start Civil works&lt; waiting for4 Access at Akamwesi</t>
  </si>
  <si>
    <t>null null.  256775851382. Bukoto,Kampala.0.350525,32.595242. FTTH_20_M_O</t>
  </si>
  <si>
    <t xml:space="preserve">617,756.00
</t>
  </si>
  <si>
    <t xml:space="preserve">1,473,431.60
</t>
  </si>
  <si>
    <t>Customer to confirm commissioning date</t>
  </si>
  <si>
    <t>Joyce Olany Nyaga.  256773471316. gulu.2.782216,32.300292. FTTH_40_M_O</t>
  </si>
  <si>
    <t>BW at UNICAF</t>
  </si>
  <si>
    <t>null null.  256770702478. lake crescent.0.318811,32.595311. FTTH_20_M_O</t>
  </si>
  <si>
    <t>MARK NOWAMANI.  256776174016. kololo.0.327297,32.59492. FTTH_20_M_O</t>
  </si>
  <si>
    <t xml:space="preserve">ROW with Centenary Park. needs to engage his landlord for r.o.w and revert possibly on Tuesday 11.4.2023. 
The scope involves erection of 4 poles within centenary park which requires the landlord to be aware.
</t>
  </si>
  <si>
    <t>AMINA HUSSEIN.  256785341694. ndeeba.0.292993,32.564796. FTTH_20_M_O</t>
  </si>
  <si>
    <t>Delayed by customer unavailability</t>
  </si>
  <si>
    <t>ABDINASIR MOHAMED.  256777043178. gulu.0.318811,32.595311. FTTH_20_M_O</t>
  </si>
  <si>
    <t>BW Issue</t>
  </si>
  <si>
    <t>JUMA MULYANTI.  256788081466. Masaka rd.0.318811,32.595311. FTTH_40_M_O</t>
  </si>
  <si>
    <t xml:space="preserve">1,904,376.00
</t>
  </si>
  <si>
    <t xml:space="preserve">2,705,816.60
</t>
  </si>
  <si>
    <t>System downtime</t>
  </si>
  <si>
    <t xml:space="preserve">FAO UNITED NATIONS.  256776008083. Akright- Sseguku Entebbe Road.0.174251,32.538818. FTTH_20
</t>
  </si>
  <si>
    <t>HELEN AKUI.  256786220550. ntinda.0.350605,32.615769. FTTH_20_M_O</t>
  </si>
  <si>
    <t>MUJIIB MINALLAH.  256774657926. Makerere.0.332635,32.568586. FTTH_20_M_O</t>
  </si>
  <si>
    <t xml:space="preserve">672,070.60
</t>
  </si>
  <si>
    <t>BW issue - Rwenzori Port 0</t>
  </si>
  <si>
    <t>AJIT HIRJI HARIA.  256786367803. bukoto.0.350525,32.595242. FTTH_20_M_O</t>
  </si>
  <si>
    <t xml:space="preserve">354,520.00
</t>
  </si>
  <si>
    <t xml:space="preserve">576,988.60
</t>
  </si>
  <si>
    <t>HANNAH NSUMBA.  256772418936. Entebbe.0.051184,32.463708. FTTH_20_M_O</t>
  </si>
  <si>
    <t xml:space="preserve">1,535,806.00
</t>
  </si>
  <si>
    <t xml:space="preserve">2,272,386.60
</t>
  </si>
  <si>
    <t>PHILLIP ATWINE.  256774188920. mbalwa kyambogo.0.365182,32.653176. FTTH_10_M_O</t>
  </si>
  <si>
    <t>LYDIA BASEMERA.  256777093189. Kyanja.0.395861,32.593671. FTTH_10_M_O</t>
  </si>
  <si>
    <t>MERVEILLE BALUME.  256761206384. salama.0.318811,32.595311. FTTH_10_M_O</t>
  </si>
  <si>
    <t>ARNOLD CEASER ATUSIMIRWE.  256770718295. ntinda.0.350605,32.615769. FTTH_10_M_O</t>
  </si>
  <si>
    <t>Rak</t>
  </si>
  <si>
    <t>=</t>
  </si>
  <si>
    <t>null null.256775961273.bugolobi.0.309722.32.625765.  FTTH_10_M_O</t>
  </si>
  <si>
    <t>EDWIN MAKOHA.  256788210235. wabigalo.0.315394,32.607851. FTTH_40_M_O</t>
  </si>
  <si>
    <t>Delayed by Customer - Office closed over the weekend</t>
  </si>
  <si>
    <t>.  256772935992. ntinda.0.350605,32.615769. FTTH_20_M_O</t>
  </si>
  <si>
    <t>TONNY KUNIHIRA.  256787966787. kazo.0.318811,32.595311. FTTH_10_M_O</t>
  </si>
  <si>
    <t>kawempe</t>
  </si>
  <si>
    <t>Reassignment</t>
  </si>
  <si>
    <t>Jihee Ahn.  256783802030. Mabua road kololo.0.332698,32.588012. FTTH_10_M_O</t>
  </si>
  <si>
    <t>Both installations  physical and configuration in green top residency are done but the management requires the client to buy an access point in his apartment because the building already has LAN. Therefore activation has been put to hold.</t>
  </si>
  <si>
    <t>CHRISTOPHER MWESIGE.  256779590866. Makindye.0.272835,32.617492. FTTH_10_M_O</t>
  </si>
  <si>
    <t>ROW by Landlord</t>
  </si>
  <si>
    <t>LORDINE ARTHUR OKUMU.  256777730629. bukoto.0.350525,32.595242. FTTH_10_M_O</t>
  </si>
  <si>
    <t>.  256789318836. Ntinda.0.350605,32.615769. FTTH_10_M_O</t>
  </si>
  <si>
    <t>CAROLYN NAMWANGA.  256761312525. lungujja.0.309657,32.540489. FTTH_10_M_O</t>
  </si>
  <si>
    <t>Simon.  256773339951. nakasero.0.321785,32.581011. FTTH_10_M_O</t>
  </si>
  <si>
    <t>INNOCENT  KARAMAGI.  256772920901. Makerere kavule.0.346514,32.567689. FTTH_10_M_O</t>
  </si>
  <si>
    <t>TWEBAZE EMMANUEL.  256782769906. Kibuli.0.305427,32.605169. FTTH_20_M_O</t>
  </si>
  <si>
    <t>Delayed by Contractor</t>
  </si>
  <si>
    <t>IVAN SSALI.  256787962214. 1st street Industrial Area.0.320648,32.599331. FTTH_10_M_O</t>
  </si>
  <si>
    <t>SIMON   PETER NDAWULA.  256789070300. Entebbe road.0.051184,32.463708. FTTH_10_M_O</t>
  </si>
  <si>
    <t>Isa Kibirige Mayanja.  256782455079. bwebajja.0.164019,32.54788. FTTH_20_M_O</t>
  </si>
  <si>
    <t>DERIE MOHAMUD.  256776449604. main street, Jinja.0.439964,33.218451. FTTH_10_M_O</t>
  </si>
  <si>
    <t>Jinja</t>
  </si>
  <si>
    <t>FORTUNE MWIZA.  256760595850. Mbuya Citadel place.0.325589,32.630572. FTTH_10_M_O</t>
  </si>
  <si>
    <t>Sadiq Amako.  256772506570. entebbe.0.051184,32.463708. FTTH_10_M_O</t>
  </si>
  <si>
    <t>DINAH OPOLA.  256775058238. Ndeeba.0.294379,32.558749. FTTH_40_M_O</t>
  </si>
  <si>
    <t>MABLE KABAGABU  MULENGA.  256772666472. kireka SK HOUSE.0.337484,32.646896. FTTH_10_M_O</t>
  </si>
  <si>
    <t>PAUL KITAKULE.  256772225159. Gabula, Jinja.0.426312,33.207149. FTTH_20_M_O</t>
  </si>
  <si>
    <t>Selina Olumbe.  256781410266. Maya inn entebbe.0.075102,32.456843. FTTH_40_M_O</t>
  </si>
  <si>
    <t>BW issue - Entebbe OLT</t>
  </si>
  <si>
    <t>MARVIN KIGOZI.  256778566062. Jinja Road.0.312229,32.585889. FTTH_10_M_O</t>
  </si>
  <si>
    <t>SARAH BIRUNGI.  256773015967. Old portbell rd.0.318811,32.595311. FTTH_20_M_O</t>
  </si>
  <si>
    <t>.  256775991852. kololo princecharles apartments.0.327297,32.59492. FTTH_20_M_O</t>
  </si>
  <si>
    <t>EUNICE BAKOBYE.  256763898440. lubas road jinja.0.427854,33.210989. FTTH_10_M_O</t>
  </si>
  <si>
    <t>BERNARD WILLIAM BOSSA.  256772402261. Balintuma Road plot 430.0.318811,32.595311. FTTH_20_M_O</t>
  </si>
  <si>
    <t>RUBAGA</t>
  </si>
  <si>
    <t>Pavicon</t>
  </si>
  <si>
    <t xml:space="preserve"> 155,970 
</t>
  </si>
  <si>
    <t xml:space="preserve"> 1,556,346 
</t>
  </si>
  <si>
    <t xml:space="preserve"> 2,158,396 
</t>
  </si>
  <si>
    <t>Nehemiah Mukiibi.  256776702591. Kikoni.0.342714,32.561313. FTTH_10_M_O</t>
  </si>
  <si>
    <t>ANNAH AKANKUNDA.  256760143248. Mbarara.0.318811,32.595311. FTTH_40_M_O</t>
  </si>
  <si>
    <t>PAUL OUMA.  256776847828. Bugolobi.0.309722,32.625765. FTTH_20_M_O</t>
  </si>
  <si>
    <t>ANN NAKABUYE.  256773027713. Rubaga.0.308739,32.547918. FTTH_10_M_O</t>
  </si>
  <si>
    <t xml:space="preserve"> 852,826 
</t>
  </si>
  <si>
    <t xml:space="preserve"> 153,070 
</t>
  </si>
  <si>
    <t xml:space="preserve"> 1,005,896 
</t>
  </si>
  <si>
    <t>PATRICIA KAUTE ANGELA KILAVI.  256777186559. Ntinda Kigowa Road.0.350605,32.615769. FTTH_10_M_O</t>
  </si>
  <si>
    <t>Soliton</t>
  </si>
  <si>
    <t>RAMADHAN KISAMBIRA.  256773092206. wankulukuku.0.282238,32.551415. FTTH_10_M_O</t>
  </si>
  <si>
    <t xml:space="preserve"> 1,017,116 
</t>
  </si>
  <si>
    <t>TONY MWESIGWA.  256787122041. ntinda.0.350605,32.615769. FTTH_10_M_O</t>
  </si>
  <si>
    <t>JACKIE TURYAGYENDA.256777398442.buwaate.0.406834,32.619739.FTTH_20_M_O</t>
  </si>
  <si>
    <t>ashar cheptoris.256776045352.Kololo:Acacia Avenue.0.338684,32.588202.FTTH_20_M_O</t>
  </si>
  <si>
    <t>Reassignment - Cluster Reallocation</t>
  </si>
  <si>
    <t>null null.256784818718.kirinya,kampala.0.340979.32.662211. FTTH_20_M_O</t>
  </si>
  <si>
    <t>null null.256762702719.kisaasi.0.361441,32.596655.FTTH_10_M_O</t>
  </si>
  <si>
    <t>MABLE KABAGABU MULENGA.256772666472.kireka SK HOUSE.0.337484,32.646896.FTTH_10_M_O</t>
  </si>
  <si>
    <t>DAVID BWAMBALE.  256771581002. Nasser Road.0.318811,32.595311. FTTH_20_M_O</t>
  </si>
  <si>
    <t>MTNFTTO84338248</t>
  </si>
  <si>
    <t>ASHIRAPH KULE.  256774239575. mutunya road.0.318811,32.595311. FTTH_20_M_O</t>
  </si>
  <si>
    <t>MTNFTTO22220312</t>
  </si>
  <si>
    <t xml:space="preserve"> 553,016 
</t>
  </si>
  <si>
    <t xml:space="preserve"> 1,250,232 
</t>
  </si>
  <si>
    <t>DANISON KAMUGISHA.  256775500935. nakasero.0.321785,32.581011. FTTH_10_M_O</t>
  </si>
  <si>
    <t>MTNFTTO42124888</t>
  </si>
  <si>
    <t>FRANCIS MUSOKE SSEKAMATTE.  256775099230. Greenfield Gardens Kanyanya.0.379739,32.572501. FTTH_20_M_O</t>
  </si>
  <si>
    <t>MTNFTTO37314120</t>
  </si>
  <si>
    <t>PAUL AKEPA.  256774587419. kisasi.0.361441,32.596655. FTTH_20_M_O</t>
  </si>
  <si>
    <t>MTNFTTO11211728</t>
  </si>
  <si>
    <t>WENDY EJANG.  256771853013. kisaasi.0.361441,32.596655. FTTH_10_M_O</t>
  </si>
  <si>
    <t>MTNFTTO85133320</t>
  </si>
  <si>
    <t>ALEXANDER ATUHEIRE.  256773695156. Fortportal, Uganda.0.653495,30.275075. FTTH_10_M_O</t>
  </si>
  <si>
    <t>MTNFTTO32128065</t>
  </si>
  <si>
    <t>MARTIN LUKABYA.  256782522829. Portbell.0.297762,32.653176. FTTH_20_M_O</t>
  </si>
  <si>
    <t>MTNFTTO71574563</t>
  </si>
  <si>
    <t>DERRICK KIRYA.  256393240676. Kireka, Kampala.0.318916,32.632824. FTTH_20_M_O</t>
  </si>
  <si>
    <t>MTNFTTO07001342</t>
  </si>
  <si>
    <t>.  256761064293. ENTEBBE, bugonga.0.043731,32.466342. FTTH_40_M_O</t>
  </si>
  <si>
    <t>MTNFTTO55846811</t>
  </si>
  <si>
    <t>SILVER HAKIZA.  256773003214. kitintale market.0.310706,32.634802. FTTH_10_M_O</t>
  </si>
  <si>
    <t>MTNFTTO20385817</t>
  </si>
  <si>
    <t>.  256760359342. ENTEBBE BUGONGO.0.051184,32.463708. FTTH_40_M_O</t>
  </si>
  <si>
    <t>MTNFTTO73228233</t>
  </si>
  <si>
    <t>null null.256782787471.mbarara.-0.60716,30.654502. FTTH_20_M_O</t>
  </si>
  <si>
    <t>MTNFTTO41683452</t>
  </si>
  <si>
    <t>Musaazi Bruno.256776686157.rubaga.0.308739.32.547918.FTTH_20_M_O</t>
  </si>
  <si>
    <t>MTNFTTO37261383</t>
  </si>
  <si>
    <t xml:space="preserve">                    -</t>
  </si>
  <si>
    <t xml:space="preserve">Re-assigned to Pavicon on 19-April- Work was closed on 20-April
</t>
  </si>
  <si>
    <t>DAVIDS STANLY AHABUMUGISHA.256783149389.muyenga.0.296898,32.615028. FTTH_10_M_O</t>
  </si>
  <si>
    <t>MTNFTTO26776221</t>
  </si>
  <si>
    <t>null null.256781211269.gadafi road.0.318811,32.595311.FTTH_20_M_O</t>
  </si>
  <si>
    <t>MTNFTTO28123752</t>
  </si>
  <si>
    <t>null null.256772791557.Bwebajja.0.164019,32.54788.FTTH_20_M_O</t>
  </si>
  <si>
    <t>MTNFTTO37223734</t>
  </si>
  <si>
    <t>DEO MAFABI.  256760359759. Kyanja supermarket.0.396535,32.593528. FTTH_10_M_O</t>
  </si>
  <si>
    <t>MTNFTTO80702376</t>
  </si>
  <si>
    <t>MAUREEN NABWETEME.  256779376672. port bell.0.318811,32.595311. FTTH_10_M_O</t>
  </si>
  <si>
    <t>MTNFTTO05411564</t>
  </si>
  <si>
    <t>DOMINAH MASOLO.  256772587603. sparkles  Saloon Bugolobi.0.309722,32.625765. FTTH_20_M_O</t>
  </si>
  <si>
    <t xml:space="preserve">waiting for management Approval
</t>
  </si>
  <si>
    <t>STEPHEN KABUYE.  256772485887. Entebbe.0.051184,32.463708. FTTH_40_M_O</t>
  </si>
  <si>
    <t>Waiting for Management  to Poles Location</t>
  </si>
  <si>
    <t>CEDRICK  MUTEKANGA.  256781507974. Kitetika-Gayaza.0.386821,32.57797. FTTH_20_M_O</t>
  </si>
  <si>
    <t>IVAN SSERUBIRI.  256787686486. Abayita Ababiri.0.093547,32.499856. FTTH_20_M_O</t>
  </si>
  <si>
    <t>ROW with Landlord</t>
  </si>
  <si>
    <t>ANGELLA BABIRYE.  256781863192. Entebbe.0.051184,32.463708. FTTH_10_M_O</t>
  </si>
  <si>
    <t>Client is 450m away from service, looking for a neighbor to consolidate</t>
  </si>
  <si>
    <t>FRANCIS MBUGA KIZITO.  256786652302. lungujja, kitunzi.0.309657,32.540489. FTTH_40_M_O</t>
  </si>
  <si>
    <t>Re-assigned to Pavicon on 26-April- Customer Paid Before we Started MTN works, We closed the work on 28-April</t>
  </si>
  <si>
    <t>CEDRICK  MUTEKANGA.  256782441558. Ssekajja Road.0.318811,32.595311. FTTH_10_M_O</t>
  </si>
  <si>
    <t>Client not picking standard sms</t>
  </si>
  <si>
    <t>SAID WAMBI.  256772581852. Entebbe road.0.051184,32.463708. FTTH_10_M_O</t>
  </si>
  <si>
    <t>Re-assigned to Pavicon on 24-April- Delays to Access Ganesh Plaza by building management</t>
  </si>
  <si>
    <t>NAKAZIBWE SIANA.  256772501605. bugembe.0.318811,32.595311. FTTH_20_M_O</t>
  </si>
  <si>
    <t xml:space="preserve">On hold, High BOQ
</t>
  </si>
  <si>
    <t>FIDEL AMANYA.  256392001736. entebbe road.0.051184,32.463708. FTTH_10_M_O</t>
  </si>
  <si>
    <t>Re-assigned to Pavicon on 24-April- Delays to Access Ganesh Plaza by building management- installation completed on 27-April</t>
  </si>
  <si>
    <t>REHEMA NAMAKULA.  256787694353. Salaama road.0.318811,32.595311. FTTH_10_M_O</t>
  </si>
  <si>
    <t>Delayed due to customer unavailability</t>
  </si>
  <si>
    <t>.  256778580226. Hill Road.0.318811,32.595311. FTTH_40_M_O</t>
  </si>
  <si>
    <t>ROW issues</t>
  </si>
  <si>
    <t>BHARAT LADKANI.  256774249649. airport stage.0.318811,32.595311. FTTH_10_M_O</t>
  </si>
  <si>
    <t>FRANCIS ABIYO.  256775127708. Entebbe.0.051184,32.463708. FTTH_10_M_O</t>
  </si>
  <si>
    <t>Delayed by Consolidation</t>
  </si>
  <si>
    <t>VIOLAH GUMOSHABE.  256763293374. Kira road.0.318811,32.595311. FTTH_10_M_O</t>
  </si>
  <si>
    <t>NIWAMANYA RUTH.  256789166688. bombo road kalule zone.0.318811,32.595311. FTTH_20_M_O</t>
  </si>
  <si>
    <t xml:space="preserve">Customer had civil works and we had ROW issues with Landloads
</t>
  </si>
  <si>
    <t>LUGOGO EVENTS AND ENTERTAINMENT LIMITED.  256775643513. lugogo.0.326668,32.606548. FTTH_40_M_O</t>
  </si>
  <si>
    <t>MTNFTTO15733751</t>
  </si>
  <si>
    <t>ZTE Upgrade/Core issues</t>
  </si>
  <si>
    <t>PETER NETUWA.  256782220622. king fahad.0.31577,32.576158. FTTH_20_M_O</t>
  </si>
  <si>
    <t>MTNFTTO44573623</t>
  </si>
  <si>
    <t>We had core challenges between Karobwa and Charm Towers and ROW issues between the building management</t>
  </si>
  <si>
    <t>VIKAS KARAMWANI.  256763435778. Nakasero.0.321785,32.581011. FTTH_20_M_O</t>
  </si>
  <si>
    <t>MTNFTTO35860546</t>
  </si>
  <si>
    <t>Delayed due to Access to Workers House and system delay (Band Width)</t>
  </si>
  <si>
    <t>SIAD HUSSEIN.  256788285900. kampala kabalagala.0.305899,32.591001. FTTH_10_M_O</t>
  </si>
  <si>
    <t>MTNFTTO05721253</t>
  </si>
  <si>
    <t>RASHID ALI.  256774120578. salaam raod.0.318811,32.595311. FTTH_10_M_O</t>
  </si>
  <si>
    <t>MTNFTTO30247152</t>
  </si>
  <si>
    <t>JULIUS TURIKYAROKI.  256770617727. bunamwaya.0.264913,32.546466. FTTH_10_M_O</t>
  </si>
  <si>
    <t>MTNFTTO85415812</t>
  </si>
  <si>
    <t>ROBERT LWANGA.  256772243476. masanafu senior school.0.318811,32.595311. FTTH_20_M_O</t>
  </si>
  <si>
    <t>MTNFTTO48886185</t>
  </si>
  <si>
    <t>ALI ABUBAKAR.  256761566150. mainstreet jinja.0.428828,33.209498. FTTH_10_M_O</t>
  </si>
  <si>
    <t>MTNFTTO33756114</t>
  </si>
  <si>
    <t>KENNETH WAAKO.  256760303622. Ntinda, Ministers Village.0.350605,32.615769. FTTH_10_M_O</t>
  </si>
  <si>
    <t>MTNFTTO77674832</t>
  </si>
  <si>
    <t>JOHNBOSCO MWANGA NTENGO.  256789273355. Victoria street,Masaka Uganda.-0.34441,31.736624. FTTH_10_M_O</t>
  </si>
  <si>
    <t>Masaka</t>
  </si>
  <si>
    <t>MTNFTTO78010574</t>
  </si>
  <si>
    <t>SHAFIK MUGUDA.  256761636166. Jinja, Uganda.0.318811,32.595311. FTTH_10_M_O</t>
  </si>
  <si>
    <t>MTNFTTO85084233</t>
  </si>
  <si>
    <t>Emmanuel Ojambo.  256779343733. Ntinda ministers village.0.350605,32.615769. FTTH_20_M_O</t>
  </si>
  <si>
    <t>MTNFTTO11754017</t>
  </si>
  <si>
    <t>MARTIN MUYINGO.  256782317785. Kabuusu.0.297588,32.556365. FTTH_10_M_O</t>
  </si>
  <si>
    <t>MTNFTTO77074030</t>
  </si>
  <si>
    <t>KENNEDY TENYWA.  256774546884. mainstreet jinja.0.428828,33.209498. FTTH_10_M_O</t>
  </si>
  <si>
    <t>MTNFTTO01261620</t>
  </si>
  <si>
    <t>SAMUEL KINTU.  256771945925. Jinja, Uganda.0.432153,33.211919. FTTH_10_M_O</t>
  </si>
  <si>
    <t>MTNFTTO65266460</t>
  </si>
  <si>
    <t>SYLIVIA NAMEGEMBE.  256786560936. bakuli.0.312933,32.564141. FTTH_20_M_O</t>
  </si>
  <si>
    <t>MTNFTTO86343250</t>
  </si>
  <si>
    <t>MUGULA MUKALAZI GEORGE.  256772860695. Najjera1.0.38516,32.624919. FTTH_10_M_O</t>
  </si>
  <si>
    <t>MTNFTTO58623054</t>
  </si>
  <si>
    <t>DANIEL SENKUBUGE.  256779638084. najjanakumbi shell.0.285965,32.57045. FTTH_20_M_O</t>
  </si>
  <si>
    <t>MTNFTTO61771508</t>
  </si>
  <si>
    <t>BASHIR RUTASINGWA.  256760632395. nateete.0.297202,32.52667. FTTH_20_M_O</t>
  </si>
  <si>
    <t>MTNFTTO54680342</t>
  </si>
  <si>
    <t>Faridah Ssebale.  256772196572. Nakasero.0.321785,32.581011. FTTH_20_M_O</t>
  </si>
  <si>
    <t>MTNFTTO68305424</t>
  </si>
  <si>
    <t>ANGELLA BABIRYE.  256788787700. parliamentary avenue.0.318811,32.595311. FTTH_20_M_O</t>
  </si>
  <si>
    <t>MTNFTTO67112564</t>
  </si>
  <si>
    <t>CONSOLATA KAREBA.  256772402341. Cafe javas.0.312605,32.585873. FTTH_10_M_O</t>
  </si>
  <si>
    <t>MTNFTTO11647362</t>
  </si>
  <si>
    <t>YVONNE NAJJUMA.  256780527008. kulambiro.0.373612,32.606889. FTTH_10_M_O</t>
  </si>
  <si>
    <t>MTNFTTO54527468</t>
  </si>
  <si>
    <t>MARTIN  KYANDA.  256778108054. Entebbe.0.051184,32.463708. FTTH_20_M_O</t>
  </si>
  <si>
    <t>MTNFTTO65320158</t>
  </si>
  <si>
    <t>Gerald Mijasi.  256779453165. bbina.0.318811,32.595311. FTTH_10_M_O</t>
  </si>
  <si>
    <t>MTNFTTO56361314</t>
  </si>
  <si>
    <t>EVA ALIGAWEESA.256788008143.Butikiro Road.0.310608,32.564316.FTTH_10_M_O</t>
  </si>
  <si>
    <t>MTNFTTO43157037</t>
  </si>
  <si>
    <t>MARIA GORRET TUMUKUNDE.256763659457.mukono.0.354866,32.752014.FTTH_40_M_O</t>
  </si>
  <si>
    <t>MTNFTTO31408022</t>
  </si>
  <si>
    <t>System error</t>
  </si>
  <si>
    <t>DASCO.256786729192.kyanja.0.395861,32.593671.FTTH_20_M_O</t>
  </si>
  <si>
    <t>MTNFTTO28561280</t>
  </si>
  <si>
    <t>null null.256781091526.bunamwaya.0.264913,32.546466.FTTH_20_M_O</t>
  </si>
  <si>
    <t>MTNFTTO80384261</t>
  </si>
  <si>
    <t>Nakalembe Bridget.256770954080.entebbe.0.051184,32.463708.FTTH_40_M_O</t>
  </si>
  <si>
    <t>MTNFTTO15143216</t>
  </si>
  <si>
    <t>No Power</t>
  </si>
  <si>
    <t>SHARON KANSIIME.  256786452147. bweyogerere.0.348194,32.661714. FTTH_10_M_O</t>
  </si>
  <si>
    <t>MTNFTTO00028281</t>
  </si>
  <si>
    <t>ABDURAHMAN BEETONDA.  256772734460. Masaka.-0.326738,31.75374. FTTH_10_M_O</t>
  </si>
  <si>
    <t>MTNFTTO52566570</t>
  </si>
  <si>
    <t>DENNIS KISAKYE KAMUGISHA.  256776031511. Namugongo bataka lane.0.385062,32.647526. FTTH_20_M_O</t>
  </si>
  <si>
    <t>MTNFTTO05231703</t>
  </si>
  <si>
    <t>DERRICK ASHABA. 256789245976. Bombo road Nankulabye. 0.325023,32.560569.FTTH_10_M_O</t>
  </si>
  <si>
    <t>MAKERERE</t>
  </si>
  <si>
    <t>MTNFTTO73380033</t>
  </si>
  <si>
    <t>SUSAN ARYAHEEBWA.256772326083.mbarara,uganda.-0.60716,30.654502. FTTH_10_M_O</t>
  </si>
  <si>
    <t>MTNFTTO14486555</t>
  </si>
  <si>
    <t>ALVIN OTIM.256775793272.Kira:Namugongo Road.0.396151,32.659344.FTTH_10_M_O</t>
  </si>
  <si>
    <t>MTNFTTO60353475</t>
  </si>
  <si>
    <t xml:space="preserve">Initially client had a high BOQ so we had to put him on hold as we look for clients around. The high BOQ
</t>
  </si>
  <si>
    <t>SUSAN NAKISUYI.256772954676.naalya.0.370209,32.637636.FTTH_10_M_O</t>
  </si>
  <si>
    <t>MTNFTTO83601214</t>
  </si>
  <si>
    <t>JENIFFER MUSIMENTA.256784172247.entebbe.0.051184,32.463708.FTTH_10_M_O</t>
  </si>
  <si>
    <t>MTNFTTO71386304</t>
  </si>
  <si>
    <t>Consolidation - Delayed due to high BOQ</t>
  </si>
  <si>
    <t>YOHANA TESFAMARIAM.256783644303.Location.0.318811,32.595311.FTTH_20_M_O</t>
  </si>
  <si>
    <t>MTNFTTO66783060</t>
  </si>
  <si>
    <t>FELISHINA MUTHONI WAWERU.  256784605329. nsabya.0.300136,32.59379. FTTH_20_M_O</t>
  </si>
  <si>
    <t>DINESH BHIMJI PINDORIYA.  256761605279. makerere.0.332635,32.568586. FTTH_20_M_O</t>
  </si>
  <si>
    <t>W.I.P, Pysical installations Done, requested comissioning for 25/04/23</t>
  </si>
  <si>
    <t>ABDU GANNIYU BAKULUMPAGI.  256788544937. lyamutundwe.0.104767,32.512901. FTTH_10_M_O</t>
  </si>
  <si>
    <t>Kitala</t>
  </si>
  <si>
    <t xml:space="preserve">Consolidation in Mpala, waiting for the 3rd person to pay 
</t>
  </si>
  <si>
    <t>DICKSON NIWAMPEIRE.  256779825230. zana stage.0.318811,32.595311. FTTH_10_M_O</t>
  </si>
  <si>
    <t>Customer doesn't pick calls</t>
  </si>
  <si>
    <t>WILFRED TUKAMUSHABA.  256783141488. Bunga.0.318811,32.595311. FTTH_10_M_O</t>
  </si>
  <si>
    <t>Customer had an existing service</t>
  </si>
  <si>
    <t>STEPHEN MUGISHA.  256785597307. Julaina Complex.0.318811,32.595311. FTTH_10_M_O</t>
  </si>
  <si>
    <t>Old parl</t>
  </si>
  <si>
    <t>MTNFTTO55366126</t>
  </si>
  <si>
    <t>SERAPHINO OGOLA.  256786925555. salaama road munyonyo.0.24661,32.614256. FTTH_10_M_O</t>
  </si>
  <si>
    <t>MTNFTTO44120642</t>
  </si>
  <si>
    <t>ROW with the Landlord</t>
  </si>
  <si>
    <t>Ashiraf Musisi.  256778229190. ntinda hardware world.0.350605,32.615769. FTTH_20_M_O</t>
  </si>
  <si>
    <t>MTNFTTO28284362</t>
  </si>
  <si>
    <t>ZTE upgrade</t>
  </si>
  <si>
    <t>MOSES SERUMA.  256775062190. nkumba university.0.095128,32.506873. FTTH_10_M_O</t>
  </si>
  <si>
    <t>ENTEBBE</t>
  </si>
  <si>
    <t>MTNFTTO81178844</t>
  </si>
  <si>
    <t>Re-assigned to us from chrif group- Lack of cores from Entebbe plot 17</t>
  </si>
  <si>
    <t>.  256786457003. bugolobi.0.309722,32.625765. FTTH_20_M_O</t>
  </si>
  <si>
    <t>MTNFTTO38145583</t>
  </si>
  <si>
    <t>.  256785833696. muyenga.0.296898,32.615028. FTTH_20_M_O</t>
  </si>
  <si>
    <t>MTNFTTO86721747</t>
  </si>
  <si>
    <t>BONIFANCE ODUBURU.  256772648744. bakuli.0.312933,32.564141. FTTH_20_M_O</t>
  </si>
  <si>
    <t>MTNFTTO60548017</t>
  </si>
  <si>
    <t>Survey Appointment was on 29-april, Quotation approved on 1-may, installation completed on 1-may</t>
  </si>
  <si>
    <t>Annet Dianah Bwamiki.  256785854872. namugongo janda.0.385062,32.647526. FTTH_10_M_O</t>
  </si>
  <si>
    <t>MTNFTTO78687653</t>
  </si>
  <si>
    <t>DAUDI LUSWATA.  256787328614. namugongo janda.0.385062,32.647526. FTTH_10_M_O</t>
  </si>
  <si>
    <t>MTNFTTO56511634</t>
  </si>
  <si>
    <t>ESTHER AWORI.  256784868886. kisasi.0.361441,32.596655. FTTH_10_M_O</t>
  </si>
  <si>
    <t>MTNFTTO68123236</t>
  </si>
  <si>
    <t>MATAYO WAMOKA.  256783891377. bakuli.0.312933,32.564141. FTTH_20_M_O</t>
  </si>
  <si>
    <t>MTNFTTO01382816</t>
  </si>
  <si>
    <t>FERNANDO OPIFEERA.  256781792785. Namere.0.383356,32.57661. FTTH_20_M_O</t>
  </si>
  <si>
    <t>MTNFTTO37503870</t>
  </si>
  <si>
    <t>Taddeo Aliganyira.  256784099665. Kabuusu, Rubaga, Kampala.0.297588,32.556365. FTTH_20_M_O</t>
  </si>
  <si>
    <t>MTNFTTO87336302</t>
  </si>
  <si>
    <t>BRIAN NABONGHO.  256788333509. ndeeba.0.292993,32.564796. FTTH_20_M_O</t>
  </si>
  <si>
    <t>MTNFTTO32864524</t>
  </si>
  <si>
    <t xml:space="preserve">HASSAN MUTAGUBYA.256787072745.entebbe.0.051184,32.463708.FTTH_10_M_O
</t>
  </si>
  <si>
    <t>MTNFTTO02338266</t>
  </si>
  <si>
    <t>Jim Matsiko.256774810012.Mutundwe.0.280748,32.540416.FTTH_20_M_O</t>
  </si>
  <si>
    <t>MTNFTTO27656765</t>
  </si>
  <si>
    <t>FRANK KIBERU.  256775930087. Nakulabye Namirembe Parents Sch.0.321971,32.557093. FTTH_40_M_O</t>
  </si>
  <si>
    <t>MTNFTTO34411235</t>
  </si>
  <si>
    <t>PHIONA KUSINGURA.  256783276026. Kyanja.0.395861,32.593671. FTTH_10_M_O</t>
  </si>
  <si>
    <t>MTNFTTO35055231</t>
  </si>
  <si>
    <t>NISHIT JOSHI.  256773280251. mbarara.-0.60716,30.654502. FTTH_20_M_O</t>
  </si>
  <si>
    <t>MTNFTTO35861008</t>
  </si>
  <si>
    <t>TONNY TUMWESIGYE.56784979572.kamamboga.0.378287,32.586953.FTTH_10_M_O</t>
  </si>
  <si>
    <t>MTNFTTO73767481</t>
  </si>
  <si>
    <t>Asasira Flavia.256772692231.kyanja.0.395861,32.593671.FTTH_20_M_O</t>
  </si>
  <si>
    <t>MTNFTTO71215244</t>
  </si>
  <si>
    <t>CAROLINE NADUNGA.  256788121244. Mpererwe.0.381891,32.576158. FTTH_20_M_O</t>
  </si>
  <si>
    <t>To be commissioned in May</t>
  </si>
  <si>
    <t>DOREEN ATUKUNDA.  256784444822. old taxi park.0.312572,32.576351. FTTH_20_M_O</t>
  </si>
  <si>
    <t>Old Park</t>
  </si>
  <si>
    <t>Not picking standrad sms sent</t>
  </si>
  <si>
    <t>ABDULSAID WALID.  256774081064. Total bwaise kikoni.0.342714,32.561313. FTTH_20_M_O</t>
  </si>
  <si>
    <t>MTNFTTO68303274</t>
  </si>
  <si>
    <t>RITAH NABYATO.  256786573374. Nasser road.0.318811,32.595311. FTTH_10_M_O</t>
  </si>
  <si>
    <t>MTNFTTO02288285</t>
  </si>
  <si>
    <t>Physicall connections done, affected by FAT installation to resolve Core Issues</t>
  </si>
  <si>
    <t>ABDU MONDAY.  256772409982. buziga.0.318811,32.595311. FTTH_10_M_O</t>
  </si>
  <si>
    <t>MTNFTTO73706071</t>
  </si>
  <si>
    <t>HENRY KASULE SSEKITTO.  256772429394. Katwe.0.298357,32.57515. FTTH_40_M_O</t>
  </si>
  <si>
    <t>MTNFTTO47166010</t>
  </si>
  <si>
    <t>SANDRA EDITH LUNKUSE.  256781384227. Muyenga Bukasa.0.296898,32.615028. FTTH_20_M_O</t>
  </si>
  <si>
    <t>MTNFTTO00220378</t>
  </si>
  <si>
    <t>SUNNIVA HAABERG.  256762980717. Muyenga.0.296898,32.615028. FTTH_20_M_O</t>
  </si>
  <si>
    <t>MTNFTTO30573436</t>
  </si>
  <si>
    <t>BETTY ACHOLA.  256772089342. bugolobi.0.309722,32.625765. FTTH_20_M_O</t>
  </si>
  <si>
    <t>MTNFTTO12682838</t>
  </si>
  <si>
    <t>.  256786615150. Mukwano mall.0.318811,32.595311. FTTH_10_M_O</t>
  </si>
  <si>
    <t>MTNFTTO56210633</t>
  </si>
  <si>
    <t>PAUL AKOL.  256783829154. bukasa.0.29886,32.62068. FTTH_10_M_O</t>
  </si>
  <si>
    <t>MTNFTTO53013160</t>
  </si>
  <si>
    <t>RITAH NABBANJA.  256786784988. naalya.0.370209,32.637636. FTTH_10_M_O</t>
  </si>
  <si>
    <t>MTNFTTO08516758</t>
  </si>
  <si>
    <t>ANDREW KIRUNGI.  256789774072. fort portal, Uganda.0.652728,30.274694. FTTH_10_M_O</t>
  </si>
  <si>
    <t>MTNFTTO12671035</t>
  </si>
  <si>
    <t>JANI BHAVESH KUMAR GORDHANBHAI.  256776077625. Bukoto.0.350525,32.595242. FTTH_10_M_O</t>
  </si>
  <si>
    <t>MTNFTTO30574142</t>
  </si>
  <si>
    <t>RHONIE SENYONJO.  256789274772. greatlakeshouse.0.318811,32.595311. FTTH_10_M_O</t>
  </si>
  <si>
    <t>MTNFTTO76338575</t>
  </si>
  <si>
    <t>GRACE KORUTARO.  256781908009. nsyamba.0.318811,32.595311. FTTH_20_M_O</t>
  </si>
  <si>
    <t>NSAMBYA</t>
  </si>
  <si>
    <t>MTNFTTO83777202</t>
  </si>
  <si>
    <t>Simon Sserugo.  256787718618. bugolobi.0.309722,32.625765. FTTH_10_M_O</t>
  </si>
  <si>
    <t>MTNFTTO23055801</t>
  </si>
  <si>
    <t>ISAAC KIWANUKA.  256778207531. Kawuku Entebbe road.0.064689,32.474436. FTTH_10_M_O</t>
  </si>
  <si>
    <t>MTNFTTO06326607</t>
  </si>
  <si>
    <t>CECILA NAMONO.  256762184241. Salama road.0.318811,32.595311. FTTH_20_M_O</t>
  </si>
  <si>
    <t>MTNFTTO53858288</t>
  </si>
  <si>
    <t>PETER NETUWA.  256775649033. akright bwebajja.0.318811,32.595311. FTTH_10_M_O</t>
  </si>
  <si>
    <t>MTNFTTO45635365</t>
  </si>
  <si>
    <t>najima ahmed.  256780450325. ssemundu lukuli road.0.318811,32.595311. FTTH_40_M_O</t>
  </si>
  <si>
    <t>MTNFTTO51541743</t>
  </si>
  <si>
    <t>CHARITY RAPHAEL KABUYE.  256760485634. Full gospel church Makerere.0.318811,32.595311. FTTH_10_M_O</t>
  </si>
  <si>
    <t>MTNFTTO80817551</t>
  </si>
  <si>
    <t>JUDITH NABIMANYA.  256774529528. ntinda.0.350605,32.615769. FTTH_10_M_O</t>
  </si>
  <si>
    <t>MTNFTTO58674888</t>
  </si>
  <si>
    <t>Allan Kato.  256786789932. nsambya.0.29722,32.585224. FTTH_10_M_O</t>
  </si>
  <si>
    <t>MTNFTTO70035572</t>
  </si>
  <si>
    <t>Henry Kiryagana.  256779955985. bugembe stadium.0.318811,32.595311. FTTH_10_M_O</t>
  </si>
  <si>
    <t>MTNFTTO08238006</t>
  </si>
  <si>
    <t>MUBIRU WORSHIPPER.  256774426527. Mutundwe.0.280748,32.540416. FTTH_10_M_O</t>
  </si>
  <si>
    <t>MTNFTTO06120036</t>
  </si>
  <si>
    <t>BERNARD ONYANGO.  256786949463. Namataba kirinya.0.332705,32.674279. FTTH_10_M_O</t>
  </si>
  <si>
    <t>MTNFTTO42083138</t>
  </si>
  <si>
    <t>JERRY KIPLANGAT.  256786019825. Full gospel church Makerere.0.318811,32.595311. FTTH_10_M_O</t>
  </si>
  <si>
    <t>MTNFTTO77184600</t>
  </si>
  <si>
    <t>BRIAN LUTAAYA.  256789566944. Kasubi Market. . FTTH_10_M</t>
  </si>
  <si>
    <t>MTNFTTH25310421</t>
  </si>
  <si>
    <t>BRIAN IVAN LUTAAYA.  256787987255. Cheap General Hardware. . FTTH_10_M</t>
  </si>
  <si>
    <t>MTNFTTH02552172</t>
  </si>
  <si>
    <t>ABDUL-ABDU MUGABE.  256777239512. main street jinja.0.431225,33.210953. FTTH_10_M_O</t>
  </si>
  <si>
    <t>MTNFTTO34876115</t>
  </si>
  <si>
    <t>SENKUMBA SOPHIA.  256772420253. Lumumba avenue.0.318811,32.595311. FTTH_20_M_O</t>
  </si>
  <si>
    <t>MTNFTTO31601064</t>
  </si>
  <si>
    <t>Mushega Amanya.  256760264464. katwe, makindye division.0.301667,32.576425. FTTH_40_M_O</t>
  </si>
  <si>
    <t>MAKINDYE</t>
  </si>
  <si>
    <t>MTNFTTO24848433</t>
  </si>
  <si>
    <t>SAMUEL SSENDI.  256779265701. Kireka, Uganda.0.337484,32.646896. FTTH_10_M_O</t>
  </si>
  <si>
    <t>MTNFTTO12438666</t>
  </si>
  <si>
    <t>ABBAS SEKYANZI MULUUBYA.256772262726.Luteete.0.318811,32.595311.FTTH_10_M_O</t>
  </si>
  <si>
    <t>MTNFTTO62085620</t>
  </si>
  <si>
    <t>Richard Rujumba.256782582377.fortpotal.0.652806,30.275517.FTTH_10_M_O</t>
  </si>
  <si>
    <t>MTNFTTO70336230</t>
  </si>
  <si>
    <t>IMMACULATE LENIA.256772271139.fort portal.0.318811.32.595311.FTTH_10_M_O</t>
  </si>
  <si>
    <t>MTNFTTO85182213</t>
  </si>
  <si>
    <t>WAISWA JOSHUA.256771806549.entebbe.0.051184,2.463708.FTTH_10_M_O</t>
  </si>
  <si>
    <t>MTNFTTO36182230</t>
  </si>
  <si>
    <t>DENNIS BATABAIRE.256780198735.Jinja:Nile Avenue.0.434613,33.206651.FTTH_20_M_O</t>
  </si>
  <si>
    <t>MTNFTTO83508607</t>
  </si>
  <si>
    <t>EDMOND TAMALE.256775468209.Ntinda Kigowa Road.0.350605,32.615769.FTTH_10_M_O</t>
  </si>
  <si>
    <t>MTNFTTO23705182</t>
  </si>
  <si>
    <t>JIM MUHUMUZA.  256772061612. kiwatule.0.3652976,32.6249195. FTTH_20_M_O</t>
  </si>
  <si>
    <t>MTNFTTO20013717</t>
  </si>
  <si>
    <t>JOYCE TURYAGYENDA.  256763484425. lubaga.0.3087385,32.5479178. FTTH_10_M_O</t>
  </si>
  <si>
    <t>MTNFTTO87625485</t>
  </si>
  <si>
    <t>EMMANUEL TUMUSIIME.256772458935.Jinja road.0.3188106.32.5953111.FTTH_10_M_O</t>
  </si>
  <si>
    <t>MTNFTTO70235873</t>
  </si>
  <si>
    <t>9124566.2/2</t>
  </si>
  <si>
    <t>Pending Neighbors payment - Consolidated BOQ/Customer to communicate when ready for commissioning,  Physical installations and traffic routing done, Client to communicate when ready to be commissioned</t>
  </si>
  <si>
    <t>SAMSOM BAGANDA.  256776455630. entebbe road.0.051184,32.463708. FTTH_10_M_O</t>
  </si>
  <si>
    <t>In Kampala, Client was not available. survey scheduled for Tuesday 25/04/23</t>
  </si>
  <si>
    <t>MICHAEL MEMBE.  256787629628. mulago hospital.0.340376,32.572711. FTTH_10_M_O</t>
  </si>
  <si>
    <t>says we hold on the commissioning until he occupied the premises.  He's in the process of shifting to this new home.</t>
  </si>
  <si>
    <t>PATRICIA MADAYA.  256393256678. Mbalwa.0.365182,32.653176. FTTH_10_M_O</t>
  </si>
  <si>
    <t>MTNFTTO16844671</t>
  </si>
  <si>
    <t>.  256789202281. kisasi.0.361441,32.596655. FTTH_10_M_O</t>
  </si>
  <si>
    <t>MTNFTTO70522684</t>
  </si>
  <si>
    <t>GRACE KORUTARO.  256773284046. communication house.0.318811,32.595311. FTTH_20_M_O</t>
  </si>
  <si>
    <t>MTNFTTO85562441</t>
  </si>
  <si>
    <t>Kakuba Anna.256784999312.entebbe.0.051184,32.463708. FTTH_20_M_O</t>
  </si>
  <si>
    <t>MTNFTTO33614442</t>
  </si>
  <si>
    <t>Client will communicate (Customer delay)</t>
  </si>
  <si>
    <t>SURESH KARSAN VEKARIYA.  256777395575. Mbarara.-0.60716,30.654502. FTTH_20_M_O</t>
  </si>
  <si>
    <t>MTNFTTO01633080</t>
  </si>
  <si>
    <t>Damaged Route</t>
  </si>
  <si>
    <t>.  256772713960. Buziga,.0.269005,32.616445. FTTH_20_M_O</t>
  </si>
  <si>
    <t xml:space="preserve">Ggaba </t>
  </si>
  <si>
    <t>MTNFTTO83422828</t>
  </si>
  <si>
    <t>Contractor delay</t>
  </si>
  <si>
    <t>KARIMBHAI SALIMBHAI SAYANI.  256787787787. Lira Uganda.0.318811,32.595311. FTTH_10_M_O</t>
  </si>
  <si>
    <t>MTNFTTO72466185</t>
  </si>
  <si>
    <t>Atukunda Daphine.  256787888805. church rd.0.318811,32.595311. FTTH_40_M_O</t>
  </si>
  <si>
    <t>MTNFTTO32565847</t>
  </si>
  <si>
    <t>Clients are 1.3km from the fiber, extra 2 clients are needed for consolidation.</t>
  </si>
  <si>
    <t>Atukunda Daphine.  256775636093. church rd.0.318811,32.595311. FTTH_40_M_O</t>
  </si>
  <si>
    <t>MTNFTTO12556776</t>
  </si>
  <si>
    <t>DAUDI MWESIGWA ASIIMWE.  256784101593. Ntinda complex.0.352805,32.614586. FTTH_20_M_O</t>
  </si>
  <si>
    <t>MTNFTTO22825382</t>
  </si>
  <si>
    <t>SHAWALI BUGEMBE.  256782574733. enteebe.0.051184,32.463708. FTTH_40_M_O</t>
  </si>
  <si>
    <t>MTNFTTO23463257</t>
  </si>
  <si>
    <t>WYCLIFF SSERUYANGE.  256776481318. Freedom city.0.318811,32.595311. FTTH_20_M_O</t>
  </si>
  <si>
    <t>Najjanankumbi</t>
  </si>
  <si>
    <t>MTNFTTO67030801</t>
  </si>
  <si>
    <t>Ahmed Sadak.  256774600556. Butikiro road, kisenyi.0.310608,32.564316. FTTH_20_M_O</t>
  </si>
  <si>
    <t>MTNFTTO85105462</t>
  </si>
  <si>
    <t>Contact currently off</t>
  </si>
  <si>
    <t>EMMANUELA KUNIHIRA.  256777013221. walusimbi's garage.0.318811,32.595311. FTTH_20_M_O</t>
  </si>
  <si>
    <t>MTNFTTO16641030</t>
  </si>
  <si>
    <t>AFUSWA KALUNGI.  256786450224. Kampala industrial area.0.350605,32.615769. FTTH_40_M_O</t>
  </si>
  <si>
    <t>MTNFTTO58652136</t>
  </si>
  <si>
    <t>RONNY OKECHA.  256786356986. Kisaasi, Kampala.0.356946,32.612645. FTTH_10_M_O</t>
  </si>
  <si>
    <t>Kisaasi</t>
  </si>
  <si>
    <t>MTNFTTO17136127</t>
  </si>
  <si>
    <t>Nabukwasi  Sarah.  256782051568. Kireka.0.3374838,32.6468956. FTTH_10_M_O</t>
  </si>
  <si>
    <t>MTNFTTO44880328</t>
  </si>
  <si>
    <t>SHAMIM BIRABWA.  256774051741. ndeba.0.292853,32.5652468. FTTH_20_M_O</t>
  </si>
  <si>
    <t>MTNFTTO61172018</t>
  </si>
  <si>
    <t>MOREEN KYEYAMWA.  256774892197. Jinja mainstreet.0.3188106,32.5953111. FTTH_10_M_O</t>
  </si>
  <si>
    <t>MTNFTTO23073882</t>
  </si>
  <si>
    <t>GLORIA ANENA.  256774059202. kireka.0.3374838,32.6468956. FTTH_20_M_O</t>
  </si>
  <si>
    <t>MTNFTTO54502155</t>
  </si>
  <si>
    <t>Core provisioning ongoing</t>
  </si>
  <si>
    <t>BRIGHT MWEBESA.  256788104802. mbarara uganda.-0.6071596,30.6545022. FTTH_10_M_O</t>
  </si>
  <si>
    <t>MTNFTTO88004417</t>
  </si>
  <si>
    <t>Contractor Delay</t>
  </si>
  <si>
    <t>.  256773656414. kira road.0.3188106,32.5953111. FTTH_20_M_O</t>
  </si>
  <si>
    <t>MTNFTTO22207017</t>
  </si>
  <si>
    <t>Monica Namuwonge.  256771326500. Entebbe road.0.0511839,32.463708. FTTH_20_M_O</t>
  </si>
  <si>
    <t>MTNFTTO63438301</t>
  </si>
  <si>
    <t>JUKAS CONSTRUCTION LIMITED. Kololo Green Top Villas. 0.331855,32.588869.  FTTH_20</t>
  </si>
  <si>
    <t>MTNFTTP87606187</t>
  </si>
  <si>
    <t>PANAGIOTIS KARAKITSOS.  256787212979. Entebbe.0.069238,32.465696. FTTH_10_M_O</t>
  </si>
  <si>
    <t>MTNFTTO42083240</t>
  </si>
  <si>
    <t>OMAR SEBUNYA.  256761678515. namanve.0.3552961,32.6924934. FTTH_10_M_O</t>
  </si>
  <si>
    <t>MTNFTTO32836220</t>
  </si>
  <si>
    <t>Agatha Verdin.  256763365725. kololo.0.327297,32.5949199. FTTH_20_M_O</t>
  </si>
  <si>
    <t>MTNFTTO33432642</t>
  </si>
  <si>
    <t>QASIM MOHAMED ABDI.  256775875895. kisasi.0.3614407,32.5966549. FTTH_10_M_O</t>
  </si>
  <si>
    <t>MTNFTTO46026314</t>
  </si>
  <si>
    <t>AMBROSE ONGOM.  256773401026. kirinya.0.3422655,32.660715. FTTH_10_M_O</t>
  </si>
  <si>
    <t>MTNFTTO48763760</t>
  </si>
  <si>
    <t>FAITH MPIRIRWE.  256771266572. kisemeti.0.3188106,32.5953111. FTTH_20_M_O</t>
  </si>
  <si>
    <t>MTNFTTO01220331</t>
  </si>
  <si>
    <t>DICKSON MWEBAZE.  256781250246. mbarara uganda.-0.6071596,30.6545022. FTTH_10_M_O</t>
  </si>
  <si>
    <t>MTNFTTO67861066</t>
  </si>
  <si>
    <t>CEDRICK  MUTEKANGA.  256773973338. Majwala Road.0.3188106,32.5953111. FTTH_10_M_O</t>
  </si>
  <si>
    <t>Kiwatule</t>
  </si>
  <si>
    <t>MTNFTTO37735172</t>
  </si>
  <si>
    <t>Optical power issue.</t>
  </si>
  <si>
    <t>DAVIS AGABA.  256761601093. buwate.0.4050592,32.6192672. FTTH_10_M_O</t>
  </si>
  <si>
    <t>MTNFTTO28485712</t>
  </si>
  <si>
    <t>Odur Nathan Ivan.  256783610265. kulambiro.0.3736122,32.6068891. FTTH_10_M_O</t>
  </si>
  <si>
    <t>MTNFTTO63716402</t>
  </si>
  <si>
    <t>SALAMAH NAMUTEBI.  256772946527. nateete.0.2972025,32.5266698. FTTH_10_M_O</t>
  </si>
  <si>
    <t>MTNFTTO23350506</t>
  </si>
  <si>
    <t>MILDRED NAYIGA.256774360578.kirinya.0.342266,32.660715.FTTH_10_M_O</t>
  </si>
  <si>
    <t>MTNFTTO06473468</t>
  </si>
  <si>
    <t>ROBERT HABYARIMANA.256784506009.mbarara uganda.-0.60716,30.654502.FTTH_20_M_O</t>
  </si>
  <si>
    <t>MTNFTTO14381150</t>
  </si>
  <si>
    <t>EMMANUEL OKWAJA.  256782144814. Kireka.0.3374838,32.6468956. FTTH_10_M_O</t>
  </si>
  <si>
    <t>MTNFTTO11065435</t>
  </si>
  <si>
    <t>NANTONGO ZUBEDA.  256772383525. Nateete.0.2972025,32.5266698. FTTH_10_M_O</t>
  </si>
  <si>
    <t>MTNFTTO30744614</t>
  </si>
  <si>
    <t>ISMA SSENYONJO.  256787865520. kitebi.0.2733322,32.5471733. FTTH_10_M_O</t>
  </si>
  <si>
    <t>MTNFTTO60708860</t>
  </si>
  <si>
    <t>NUSIFA NABUKALU.  256771564107. kitebi.0.2733322,32.5471733. FTTH_10_M_O</t>
  </si>
  <si>
    <t>MTNFTTO41731361</t>
  </si>
  <si>
    <t>HADIJAH NANSUMBA.  256783218829. tervan woods kabusu rubaga.0.2969407,32.553134. FTTH_10_M_O</t>
  </si>
  <si>
    <t>MTNFTTO83771234</t>
  </si>
  <si>
    <t>MASHOOD KABANDA.  256775616347. Jinja , Uganda.0.3188106,32.5953111. FTTH_10_M_O</t>
  </si>
  <si>
    <t>MTNFTTO71653247</t>
  </si>
  <si>
    <t>To be commissioned today</t>
  </si>
  <si>
    <t>ALEX SSEMAMBO.  256772699342. Entebbe kitala.0.0511839,32.463708. FTTH_10_M_O</t>
  </si>
  <si>
    <t>MTNFTTO63757247</t>
  </si>
  <si>
    <t>Delayed HLS</t>
  </si>
  <si>
    <t>KELLY ATUNGOZA.  256761846933. ntinda.0.350605,32.6157688. FTTH_10_M_O</t>
  </si>
  <si>
    <t>Ntinda</t>
  </si>
  <si>
    <t>MTNFTTO65133644</t>
  </si>
  <si>
    <t>RAYMOND NAMISAANO.  256772462578. kwaliwajala.0.3805965,32.6468192. FTTH_10_M_O</t>
  </si>
  <si>
    <t>MTNFTTO85245350</t>
  </si>
  <si>
    <t>FREDRICK OTIENO.  256781055540. rubaga.0.3087385,32.5479178. FTTH_10_M_O</t>
  </si>
  <si>
    <t>MTNFTTO80481038</t>
  </si>
  <si>
    <t>RACHEL AINEMBABAZI.  256781083483. kiwatule.0.3652976,32.6249195. FTTH_20_M_O</t>
  </si>
  <si>
    <t>MTNFTTO61741674</t>
  </si>
  <si>
    <t>MARY NABUSHAWO.  256780342381. kiwatule.0.3652976,32.6249195. FTTH_10_M_O</t>
  </si>
  <si>
    <t>MTNFTTO25878080</t>
  </si>
  <si>
    <t>FRED WANYAMA.  256776464210. nakawa.0.3384602,32.625801. FTTH_40_M_O</t>
  </si>
  <si>
    <t>MTNFTTO31070561</t>
  </si>
  <si>
    <t>LINDA BRENDA MUSIIME.  256781689667. bukuto.0.3188106,32.5953111. FTTH_10_M_O</t>
  </si>
  <si>
    <t>MTNFTTO52848607</t>
  </si>
  <si>
    <t>Franco Katabarwa.  256785474782. jinja road.0.3188106,32.5953111. FTTH_20_M_O</t>
  </si>
  <si>
    <t>MTNFTTO02734286</t>
  </si>
  <si>
    <t>JOSEPH KIKOYO.  256785281585. sir apollo.0.3188106,32.5953111. FTTH_20_M_O</t>
  </si>
  <si>
    <t>MTNFTTO26331851</t>
  </si>
  <si>
    <t>AIDAH NAKIBUUKA.  256781125186. studio house, bugolobi, Kampala.0.3127044,32.6241475. FTTH_10_M_O</t>
  </si>
  <si>
    <t>MTNFTTO62666442</t>
  </si>
  <si>
    <t>Delayed by Building Mgt</t>
  </si>
  <si>
    <t>Kenneth Olupe.  256785595032. Ntinda.0.3608835,32.6182795. FTTH_20_M_O</t>
  </si>
  <si>
    <t>MTNFTTO41508418</t>
  </si>
  <si>
    <t>DAOUD ABDELRAZAG HUSSEIN.256772924414.Nsambya.0.295032,32.588944. FTTH_40_M_O</t>
  </si>
  <si>
    <t>MTNFTTO68826418</t>
  </si>
  <si>
    <t>Right of way with neighbours which was later resolved</t>
  </si>
  <si>
    <t>SARAH NAKACHWA.256773565876.makerere.0.327608,32.573686.FTTH_10_M_O</t>
  </si>
  <si>
    <t>Old Kampala</t>
  </si>
  <si>
    <t>MTNFTTO70583365</t>
  </si>
  <si>
    <t>NATHANI MATEEYENE.256760381584.Makindye.0.272835,32.617492. FTTH_20_M_O</t>
  </si>
  <si>
    <t>Buziga</t>
  </si>
  <si>
    <t>MTNFTTO15254426</t>
  </si>
  <si>
    <t>Office internet (not on air)</t>
  </si>
  <si>
    <t>On Hold due to PO/ROW/Requested to be commissioned in March</t>
  </si>
  <si>
    <t xml:space="preserve">On Hold </t>
  </si>
  <si>
    <t>Office Internet (not on air)</t>
  </si>
  <si>
    <t>High BOQ, Get more Clients/We have ROW challenges with client below - the neighbours have cut our cable and want him to settle their differences first</t>
  </si>
  <si>
    <t>Ridgeway Apartments Kololo / Doreen ,+256 752 455014/ +256 772 515135 , 20Mbps package</t>
  </si>
  <si>
    <t>null null.  256772120963. 69 Port Bell Road.  FTTH_20_M_O</t>
  </si>
  <si>
    <t>On hold</t>
  </si>
  <si>
    <t>EBU test</t>
  </si>
  <si>
    <t>To be commissioned on Friday 18th as requested by the customer</t>
  </si>
  <si>
    <t>null null.  256773481703. Kiwatule.  FTTH_40_M_O</t>
  </si>
  <si>
    <t>test</t>
  </si>
  <si>
    <t>null null.  256776386665. ham road. . FTTH_20_M_O</t>
  </si>
  <si>
    <t>null null.  256784140325. mbarara. . FTTH_20_M_O</t>
  </si>
  <si>
    <t>High BOQ - sales looking for addittional customers</t>
  </si>
  <si>
    <t>null null.  256773481703. Kiwatule. . FTTH_20_M_O</t>
  </si>
  <si>
    <t>Test</t>
  </si>
  <si>
    <t>null null.  256771804928. Makerere. . FTTH_20_M_O</t>
  </si>
  <si>
    <t>There is no Cable in Duct/Fiber Upgrade between LDC and Makerere Studio Site 750m. The existing route/ducts has no fiber</t>
  </si>
  <si>
    <t>DENIS OKWARE.  256774221277. Ben kiwanuka Street. . FTTH_20_M_O</t>
  </si>
  <si>
    <t>Contact off</t>
  </si>
  <si>
    <t>Infectious Diseases Institute.  256772543730. Bukasa - Muyenga.0,0. FTTH_40</t>
  </si>
  <si>
    <t>Sent back to EBU</t>
  </si>
  <si>
    <t>EBU handling</t>
  </si>
  <si>
    <t>null null.  256782359267. Bunamwaya-Lubowa.0.264913,32.546466. FTTH_20_M_O</t>
  </si>
  <si>
    <t>Requested to be activated when he's available</t>
  </si>
  <si>
    <t>CHRIF ENTERPRISES LIMITED.  256778544804. Buwaate.0.395694,32.624194. FTTH_20</t>
  </si>
  <si>
    <t>Office Internet (Postpaid) not on air</t>
  </si>
  <si>
    <t>CHRIF ENTERPRISES LIMITED.  256776234729. Buwaate.0.395694,32.624194. FTTH_20</t>
  </si>
  <si>
    <t>CHRIF ENTERPRISES LIMITED.  256770881561. Buwaate.0.395694,32.624194. FTTH_20</t>
  </si>
  <si>
    <t>CHRIF ENTERPRISES LIMITED.  256763461949. Buwaate.0.395694,32.624194. FTTH_20</t>
  </si>
  <si>
    <t>null null.  256770441931. Bugolobi.0.309722,32.625765. FTTH_20_M_O</t>
  </si>
  <si>
    <t xml:space="preserve"> 1,823,974.1_x000D_</t>
  </si>
  <si>
    <t>null null.  256784651470. galaxy international.0.318811,32.595311. FTTH_40_M_O</t>
  </si>
  <si>
    <t>ROW issue being resolved</t>
  </si>
  <si>
    <t>KADIJA ANGUCHIA.  256772924135. bwebajja.0.164019,32.54788. FTTH_20_M_O</t>
  </si>
  <si>
    <t>Refunded</t>
  </si>
  <si>
    <t>Pending Consolidation</t>
  </si>
  <si>
    <t>SUNDUS NALWOGA.  256788468331. Bunamwaya.0.264913,32.546466. FTTH_20_M_O</t>
  </si>
  <si>
    <t>considated with Raymond, to activate account at end of month.</t>
  </si>
  <si>
    <t>KYOFUNA OYAGALA NAKAYIZA.  256773899048. seguku lubowa nfuufu.0.229468,32.564324. FTTH_20_M_O</t>
  </si>
  <si>
    <t>Contact unavailable</t>
  </si>
  <si>
    <t>kabalega abdallah.  256775195405. lubowa.0.229468,32.564324. FTTH_20_M_O</t>
  </si>
  <si>
    <t xml:space="preserve">client having internet already.
</t>
  </si>
  <si>
    <t>MUKISA EMMANUEL ONYAIT.  256781525884. Entebbe.0.077698,32.450298. FTTH_20_M_O</t>
  </si>
  <si>
    <t>Clients are 850m away from service. MTN sales team is getting more clients</t>
  </si>
  <si>
    <t>RUTH NAKAWEESA.  256770764944. Entebbe.0.051184,32.463708. FTTH_40_M_O</t>
  </si>
  <si>
    <t>JULIUS MUTANDA.  256782236940. Sir Apollo Kaggwa road.0.318811,32.595311. FTTH_20_M_O</t>
  </si>
  <si>
    <t>Not picking standard sms</t>
  </si>
  <si>
    <t>SAMUEL ANDREON.  256775923390. ntinda.0.350605,32.615769. FTTH_20_M_O</t>
  </si>
  <si>
    <t xml:space="preserve">to be commissioned at the end of the month
</t>
  </si>
  <si>
    <t>LORDINE ARTHUR OKUMU.  256763764057. bukoto.0.350525,32.595242. FTTH_10_M_O</t>
  </si>
  <si>
    <t>Requested to be activated begining of May</t>
  </si>
  <si>
    <t>BRENDAR NALUNGA.  256782971974. namulanda buzzi.0.154649,32.541517. FTTH_10_M_O</t>
  </si>
  <si>
    <t>Pending COnsolidation</t>
  </si>
  <si>
    <t>NUR AHMED MOHAMUD.  256772571817. Has petro station mengo.0.318811,32.595311. FTTH_10_M_O</t>
  </si>
  <si>
    <t xml:space="preserve">(sahmiye travel and cargo agency) WIP. Physical installations partly done, seeking R.O.W
</t>
  </si>
  <si>
    <t>TAN TELECOMS LIMITED.  256784005256. Soroti.1.714708,33.611278. FTTH_20</t>
  </si>
  <si>
    <t>Mathias handling</t>
  </si>
  <si>
    <t>TONNY OCAYA.  256772908565. Lira, Uganda.0.318811,32.595311. FTTH_20_M_O</t>
  </si>
  <si>
    <t>MTNFTTO42406123</t>
  </si>
  <si>
    <t>Pending BOQ approval</t>
  </si>
  <si>
    <t>MUHAMED KIZITO.  256761466652. Nasser road.0.318811,32.595311. FTTH_10_M_O</t>
  </si>
  <si>
    <t>MTNFTTO82014606</t>
  </si>
  <si>
    <t xml:space="preserve">Physicall connections done, affected by FAT installation to resolve Core Issues
</t>
  </si>
  <si>
    <t>SIMON PETER OJOK.  256776020431. Gulu, Churchill Court.2.782904,32.30158. FTTH_20_M_O</t>
  </si>
  <si>
    <t>MTNFTTO36624518</t>
  </si>
  <si>
    <t>Pending Addittional Customer</t>
  </si>
  <si>
    <t>Clive Nsiima.  256775230145. kyanja.0.395861,32.593671. FTTH_10_M_O</t>
  </si>
  <si>
    <t>MTNFTTO53823130</t>
  </si>
  <si>
    <t>HILLARY KAMUKAMA.  256787068424. equatorial mall.0.318811,32.595311. FTTH_10_M_O</t>
  </si>
  <si>
    <t>MTNFTTO26437582</t>
  </si>
  <si>
    <t xml:space="preserve">ROW ,
FAT installation ongoing to resolve core issues between shoal house to Wandegeya site
</t>
  </si>
  <si>
    <t>MOHAMED ABDISALAM SALAT.  256775605525. bombo road.0.318811,32.595311. FTTH_10_M_O</t>
  </si>
  <si>
    <t>MTNFTTO27624134</t>
  </si>
  <si>
    <t xml:space="preserve">PENDING DUE TO MTN SERVER ISSUES ON THE BUILDING
</t>
  </si>
  <si>
    <t>INDE KICONCO.  256783466299. Lumumba avenue.0.318811,32.595311. FTTH_20_M_O</t>
  </si>
  <si>
    <t>MTNFTTO43802042</t>
  </si>
  <si>
    <t>ANNUNZIATO IMELDA.  256760933038. Entebbe.0.071428,32.452632. FTTH_40_M_O</t>
  </si>
  <si>
    <t>MTNFTTO25012744</t>
  </si>
  <si>
    <t xml:space="preserve">Client's number not going through, Alternative number unavailable as well. SMS sent </t>
  </si>
  <si>
    <t>ESTHER ALUKA.  256782506520. Naguru.0.345513,32.607962. FTTH_10_M_O</t>
  </si>
  <si>
    <t>MTNFTTO30527602</t>
  </si>
  <si>
    <t>Above DOA</t>
  </si>
  <si>
    <t>VINCENT OTHIENO.  256778869277. makerere.0.332635,32.568586. FTTH_10_M_O</t>
  </si>
  <si>
    <t>MTNFTTO00474282</t>
  </si>
  <si>
    <t>No Fiber Feasibility</t>
  </si>
  <si>
    <t>ISAAC KUNYA.  256775455412. MUKONO.0.354866,32.752014. FTTH_10_M_O</t>
  </si>
  <si>
    <t>MTNFTTO70614657</t>
  </si>
  <si>
    <t>Internet is for a school. Requested to be commissioned when school resumes again</t>
  </si>
  <si>
    <t>SHARIF MUYANJA.  256772768546. confirm.0.318811,32.595311. FTTH_20_M_O</t>
  </si>
  <si>
    <t>MTNFTTO34385452</t>
  </si>
  <si>
    <t>WIP</t>
  </si>
  <si>
    <t>Assigned to Rac Not Picking Calls</t>
  </si>
  <si>
    <t>MULTIPLEX LIMITED.  256781379360. UAP Building Kimathi Avenue.0.31467,32.583625. FTTH_20</t>
  </si>
  <si>
    <t>MTNFTTP43255782</t>
  </si>
  <si>
    <t>Not picking calls</t>
  </si>
  <si>
    <t>MULTIPLEX LIMITED.  256781379533. Master Electronic, Bombo Road.0.318525,32.57406. FTTH_20</t>
  </si>
  <si>
    <t>MTNFTTP02178604</t>
  </si>
  <si>
    <t>MULTIPLEX LIMITED.  256781378706. Postal Office Kampala Road.0.313462,32.581285. FTTH_20</t>
  </si>
  <si>
    <t>MTNFTTP30757456</t>
  </si>
  <si>
    <t>MULTIPLEX LIMITED.  256776793921. Nyumbakubwa Arua Park.0.316596,32.575078. FTTH_20</t>
  </si>
  <si>
    <t>MTNFTTP56011155</t>
  </si>
  <si>
    <t>Above DOA- Require Manhole casting</t>
  </si>
  <si>
    <t>MULTILEX LIMITED.  256781379151. Sal Building Nkrumah Road.0.312005,32.586923. FTTH_20</t>
  </si>
  <si>
    <t>MTNFTTP07262422</t>
  </si>
  <si>
    <t>denied installation by building management</t>
  </si>
  <si>
    <t>MANISH GURMUKHDAS FULWANI.  256787557660. arena mall.0.318811,32.595311. FTTH_10_M_O</t>
  </si>
  <si>
    <t>MTNFTTO22815168</t>
  </si>
  <si>
    <t xml:space="preserve">WAITING BUILDING ACCESS PERMISSION
</t>
  </si>
  <si>
    <t>ARNAUD BANDONKEYE.  256775833226. Makindye.0.272835,32.617492. FTTH_10_M_O</t>
  </si>
  <si>
    <t>MTNFTTO50625000</t>
  </si>
  <si>
    <t>BOSTON TWIJUKYE.  256780658959. Bweyogerere.0.348194,32.661714. FTTH_10_M_O</t>
  </si>
  <si>
    <t>MTNFTTO33455808</t>
  </si>
  <si>
    <t>To communicate when ready for commissioning</t>
  </si>
  <si>
    <t>ROBERT MUTUNZI.  256774573004. fort Portal.0.318811,32.595311. FTTH_10_M_O</t>
  </si>
  <si>
    <t>Fortpotal</t>
  </si>
  <si>
    <t>MTNFTTO47741420</t>
  </si>
  <si>
    <t>Client will communicate</t>
  </si>
  <si>
    <t>AIDAH NAMUTEBI.  256779088118. luteete.0.318811,32.595311. FTTH_10_M_O</t>
  </si>
  <si>
    <t>MTNFTTO13687657</t>
  </si>
  <si>
    <t>Client using another account.</t>
  </si>
  <si>
    <t>CHRISTINE KIGOZI.  256772473373. lungujja kitunzi.0.309657,32.540489. FTTH_10_M_O</t>
  </si>
  <si>
    <t>MTNFTTO88583072</t>
  </si>
  <si>
    <t>Requested to be activated after 30 days</t>
  </si>
  <si>
    <t>ADRIKO GODFREY.  256772784381. Total gayaza.0.318811,32.595311. FTTH_10_M_O</t>
  </si>
  <si>
    <t>MTNFTTO72636662</t>
  </si>
  <si>
    <t>Refund</t>
  </si>
  <si>
    <t>Out of DOA(2km)</t>
  </si>
  <si>
    <t>DAUDI LUSWATA.  256781492817. namugongo janda.0.385062,32.647526. FTTH_10_M_O</t>
  </si>
  <si>
    <t>MTNFTTO13376188</t>
  </si>
  <si>
    <t>TULAIFU MUGOYA.  256762203202. mutudye kilinyabigwo.0.318811,32.595311. FTTH_40_M_O</t>
  </si>
  <si>
    <t>MTNFTTO36544218</t>
  </si>
  <si>
    <t>HERBERT MBONYE.  256772507806. entebbe.0.051184,32.463708. FTTH_10_M_O</t>
  </si>
  <si>
    <t>MTNFTTO10464040</t>
  </si>
  <si>
    <t>Consolidation of 7 clients, waiting for the last 3 to pay, sales team in touch</t>
  </si>
  <si>
    <t>LUKE TWIINE.  256772888114. Entebbe.0.051184,32.463708. FTTH_10_M_O</t>
  </si>
  <si>
    <t>MTNFTTO57283817</t>
  </si>
  <si>
    <t>ISAAC TUGUMISIRIZE.  256789567313. entebbe.0.051184,32.463708. FTTH_10_M_O</t>
  </si>
  <si>
    <t>MTNFTTO44117188</t>
  </si>
  <si>
    <t>Consolidation, waiting for third client to pay.</t>
  </si>
  <si>
    <t>BARBRA NABUTELE.  256774983359. bweyogerere kazinga.0.348194,32.661714. FTTH_40_M_O</t>
  </si>
  <si>
    <t>MTNFTTO33736638</t>
  </si>
  <si>
    <t>Solving ROW</t>
  </si>
  <si>
    <t>NURU SHABAN.  256761027515. roofing seguku.0.318811,32.595311. FTTH_20_M_O</t>
  </si>
  <si>
    <t>MTNFTTO67182186</t>
  </si>
  <si>
    <t>MANISH JAISUKHBHAI PALAN.  256775465041. Gulu.2.770693,32.289795. FTTH_20_M_O</t>
  </si>
  <si>
    <t>MTNFTTO38778565</t>
  </si>
  <si>
    <t>       2,693,396</t>
  </si>
  <si>
    <t>       355,535</t>
  </si>
  <si>
    <t>                    2,392,646</t>
  </si>
  <si>
    <t>             3,048,931</t>
  </si>
  <si>
    <t>REBECCA ACIO.  256780344761. Gulu.2.77305,32.298667. FTTH_10_M_O</t>
  </si>
  <si>
    <t>MTNFTTO32036830</t>
  </si>
  <si>
    <t>       1,251,896</t>
  </si>
  <si>
    <t>       397,925</t>
  </si>
  <si>
    <t>                    1,403,946</t>
  </si>
  <si>
    <t>             1,649,821</t>
  </si>
  <si>
    <t>CHRISTINE NAMULI.  256774729868. sir apollo.0.3188106,32.5953111. FTTH_20_M_O</t>
  </si>
  <si>
    <t>MTNFTTO02483606</t>
  </si>
  <si>
    <t>SARAH HILDA NANKYA.  256782318656. Bombo road.0.318811,32.595311. FTTH_40_M_O</t>
  </si>
  <si>
    <t>MTNFTTO16344714</t>
  </si>
  <si>
    <t>JONATHAN STEVEN NAITA ISABIRYE.  256783773879. kumbuze.0.3726941,32.6022358. FTTH_10_M_O</t>
  </si>
  <si>
    <t>MTNFTTO78782063</t>
  </si>
  <si>
    <t>Out of DOA(5 poles)</t>
  </si>
  <si>
    <t>HASSAN MUKIIBI.  256782440566. Bukuto.0.318811,32.595311. FTTH_10_M_O</t>
  </si>
  <si>
    <t>MTNFTTO03802666</t>
  </si>
  <si>
    <t>ZEDEKIA BRIGHT.  256771870563. bwebajja.0.318811,32.595311. FTTH_20_M_O</t>
  </si>
  <si>
    <t>MTNFTTO04814364</t>
  </si>
  <si>
    <t>Client unreachable, not picking phone calls.</t>
  </si>
  <si>
    <t>MARTIN MELDGAARD MAUGUSTINI.  256776888424. Muyenga.0.296898,32.615028. FTTH_20_M_O</t>
  </si>
  <si>
    <t>MTNFTTO27147023</t>
  </si>
  <si>
    <t>MARIOS TURYASINGURA.  256762900384. Entebbe.0.051184,32.463708. FTTH_20_M_O</t>
  </si>
  <si>
    <t>MTNFTTO18321032</t>
  </si>
  <si>
    <t>Above DOA,  pending consolidation.</t>
  </si>
  <si>
    <t>BRENDAR NALUNGA.  256781915528. Entebbe road.0.051184,32.463708. FTTH_10_M_O</t>
  </si>
  <si>
    <t>MTNFTTO85876070</t>
  </si>
  <si>
    <t>Simon Lutaaya.  256776694106. seguku.0.2375156,32.5411731. FTTH_10_M_O</t>
  </si>
  <si>
    <t>MTNFTTO22823080</t>
  </si>
  <si>
    <t>Consolidated with 2 others.</t>
  </si>
  <si>
    <t>JAMAIMAH NABADDA.  256779421464. kitintale.0.3107039,32.6348102. FTTH_10_M_O</t>
  </si>
  <si>
    <t>MTNFTTO51175724</t>
  </si>
  <si>
    <t>Lukusa Michael.  256763955786. masaka Rd.-0.3123123,31.7729041. FTTH_20_M_O</t>
  </si>
  <si>
    <t>MTNFTTO88047847</t>
  </si>
  <si>
    <t>Client handled by Pavicon</t>
  </si>
  <si>
    <t>OLIMI EMMANUEL KASIGAZI.  256771611911. Entebbe road, zana.0.051184,32.463708. FTTH_10_M_O</t>
  </si>
  <si>
    <t>MTNFTTO36503877</t>
  </si>
  <si>
    <t>JOEL MWIINE.  256782270878. Entebbe road.0.0511839,32.463708. FTTH_20_M_O</t>
  </si>
  <si>
    <t>MTNFTTO71654818</t>
  </si>
  <si>
    <t>AISHA MALE.  256770506713. Entebbe.0.0511839,32.463708. FTTH_10_M_O</t>
  </si>
  <si>
    <t>MTNFTTO76077266</t>
  </si>
  <si>
    <t>RONALD MAYOMBWE.  256778121713. Entebbe Road.0.0511839,32.463708. FTTH_20_M_O</t>
  </si>
  <si>
    <t>MTNFTTO78226782</t>
  </si>
  <si>
    <t>JOANITA NAKIMULI.  256771850272. sir apollo.0.3188106,32.5953111. FTTH_20_M_O</t>
  </si>
  <si>
    <t>MTNFTTO02878634</t>
  </si>
  <si>
    <t>Kato Winston.  256787814746. Ntinda, strecher road.0.3418294,32.6190734. FTTH_40_M_O</t>
  </si>
  <si>
    <t>MTNFTTO48357304</t>
  </si>
  <si>
    <t>System delay, contractor did not receive the mail.</t>
  </si>
  <si>
    <t>KELLY ATUNGOZA.  256776865857. bunamwaya.0.2649128,32.5464662. FTTH_20_M_O</t>
  </si>
  <si>
    <t>MTNFTTO62173155</t>
  </si>
  <si>
    <t>DANIEL ARAPMOI.256784419167.gulu university.2.786901,32.314531. FTTH_40_M_O</t>
  </si>
  <si>
    <t>MTNFTTO57061570</t>
  </si>
  <si>
    <t>NNAAKIRYA ANTHONY MATEEGA.  256772441777. bunamwaya.0.2649128,32.5464662. FTTH_10_M_O</t>
  </si>
  <si>
    <t>MTNFTTO75084572</t>
  </si>
  <si>
    <t>ARTHUR LUGEMWA.  256772063174. bunamwaya.0.2649128,32.5464662. FTTH_20_M_O</t>
  </si>
  <si>
    <t>MTNFTTO80838404</t>
  </si>
  <si>
    <t>Re assigned to RonTech</t>
  </si>
  <si>
    <t>.  256763720746. bukoto.0.350525,32.5952415. FTTH_10_M_O</t>
  </si>
  <si>
    <t>MTNFTTO28052252</t>
  </si>
  <si>
    <t>Nansana- Ganda not feasible</t>
  </si>
  <si>
    <t>ANTHONY KYATEREKERA.  256786980012. kisaasi.0.3614407,32.5966549. FTTH_10_M_O</t>
  </si>
  <si>
    <t>MTNFTTO05530328</t>
  </si>
  <si>
    <t>Site out of DOA range(900m about 12poles)</t>
  </si>
  <si>
    <t>Nakimuli Rosette.  256781326099. Entebbe road.0.0511839,32.463708. FTTH_20_M_O</t>
  </si>
  <si>
    <t>MTNFTTO86705252</t>
  </si>
  <si>
    <t>.  256763746462. namanve.0.3552961,32.6924934. FTTH_10_M_O</t>
  </si>
  <si>
    <t>MTNFTTO52267026</t>
  </si>
  <si>
    <t>ARONE AMARA.  256770400330. sseta.0.3188106,32.5953111. FTTH_10_M_O</t>
  </si>
  <si>
    <t>MTNFTTO67854115</t>
  </si>
  <si>
    <t>Delayed by Client</t>
  </si>
  <si>
    <t>Sarah Wadembere.  256782929540. stensera road.0.3188106,32.5953111. FTTH_10_M_O</t>
  </si>
  <si>
    <t>MTNFTTO06542842</t>
  </si>
  <si>
    <t>AYOUB ADAM.  256761343141. Najjanankumbi.0.2848602,32.5706434. FTTH_10_M_O</t>
  </si>
  <si>
    <t>MTNFTTO65286728</t>
  </si>
  <si>
    <t>.  256787932573. Makindye.0.2728351,32.6174919. FTTH_10_M_O</t>
  </si>
  <si>
    <t>MTNFTTO17521635</t>
  </si>
  <si>
    <t>TONNY TUMWESIGYE.  256775644641. kireka.0.3374838,32.6468956. FTTH_20_M_O</t>
  </si>
  <si>
    <t>MTNFTTO55225247</t>
  </si>
  <si>
    <t>TONNY TUMWESIGYE.  256761906408. Bweyogerere main.0.348194,32.6617141. FTTH_20_M_O</t>
  </si>
  <si>
    <t>MTNFTTO00102576</t>
  </si>
  <si>
    <t>ESTHER MAKAI BAGUMA.  256776937837. kireka.0.3374838,32.6468956. FTTH_10_M_O</t>
  </si>
  <si>
    <t>MTNFTTO03536526</t>
  </si>
  <si>
    <t>Pending</t>
  </si>
  <si>
    <t>GPON blinking</t>
  </si>
  <si>
    <t>Winnie Insuti.  256783471029. Entebbe.0.0511839,32.463708. FTTH_10_M_O</t>
  </si>
  <si>
    <t>MTNFTTO80852504</t>
  </si>
  <si>
    <t>Client not aware of services.</t>
  </si>
  <si>
    <t>DARIUS KAIJUKA.  256763707800. CBD katwe.0.3188106,32.5953111. FTTH_20_M_O</t>
  </si>
  <si>
    <t>MTNFTTO21026130</t>
  </si>
  <si>
    <t>BOSCO SSEMAKULA.  256763459289. bwebajja.0.3188106,32.5953111. FTTH_10_M_O</t>
  </si>
  <si>
    <t xml:space="preserve">Bwebajja </t>
  </si>
  <si>
    <t>MTNFTTO26456521</t>
  </si>
  <si>
    <t>Works ongoing</t>
  </si>
  <si>
    <t>JERRY BENARD ETOLU.  256779046795. oilibya wakaliga.0.3004172,32.5353879. FTTH_20_M_O</t>
  </si>
  <si>
    <t>MTNFTTO23348847</t>
  </si>
  <si>
    <t>JAMES AISU.  256770485497. oillibya kagoma petrol station.0.3188106,32.5953111. FTTH_20_M_O</t>
  </si>
  <si>
    <t>MTNFTTO61202587</t>
  </si>
  <si>
    <t>No GPON Coverage</t>
  </si>
  <si>
    <t>JANE BAITWA.  256785800611. Kyaliwajjala Namugongo road.0.3805965,32.6468192. FTTH_10_M_O</t>
  </si>
  <si>
    <t>MTNFTTO16131850</t>
  </si>
  <si>
    <t>WINNIE NAKATO.  256782509121. national theatre.0.3188106,32.5953111. FTTH_10_M_O</t>
  </si>
  <si>
    <t>MTNFTTO15138085</t>
  </si>
  <si>
    <t>SYLIVIA NANYONJO.  256760386897. Muyenga  bukasa.0.2968976,32.6150277. FTTH_20_M_O</t>
  </si>
  <si>
    <t>MTNFTTO76085126</t>
  </si>
  <si>
    <t>JIM AGABA.  256778218288. muganzirwaza complex.0.3188106,32.5953111. FTTH_10_M_O</t>
  </si>
  <si>
    <t xml:space="preserve">Ndeeba </t>
  </si>
  <si>
    <t>MTNFTTO25780255</t>
  </si>
  <si>
    <t>SILAS KATO.  256787546143. Kirinya Kito.0.3188106,32.5953111. FTTH_10_M_O</t>
  </si>
  <si>
    <t>MTNFTTO26535112</t>
  </si>
  <si>
    <t xml:space="preserve">Mobilizing more 3 clients </t>
  </si>
  <si>
    <t>JOSEPH MUGENYI.  256782639061. lubowa.0.2294685,32.5643239. FTTH_10_M_O</t>
  </si>
  <si>
    <t>MTNFTTO25757255</t>
  </si>
  <si>
    <t>FAITH KABAKCI.  256761392166. luweza road.0.2239317,32.5519538. FTTH_10_M_O</t>
  </si>
  <si>
    <t>MTNFTTO32846312</t>
  </si>
  <si>
    <t>IMAN TUBUNE.  256787617360. Banda kyambogo.0.3441441,32.6366848. FTTH_10_M_O</t>
  </si>
  <si>
    <t>MTNFTTO23041523</t>
  </si>
  <si>
    <t xml:space="preserve">Not feasible </t>
  </si>
  <si>
    <t>VINCENT MUKASA NTEGE.  256775885792. bukoto.0.350525,32.5952415. FTTH_20_M_O</t>
  </si>
  <si>
    <t>MTNFTTO16165864</t>
  </si>
  <si>
    <t>REBECCA KISAAKYE.  256780721857. Bombo Road.0.3188106,32.5953111. FTTH_10_M_O</t>
  </si>
  <si>
    <t>MTNFTTO52564518</t>
  </si>
  <si>
    <t>MARK TUSHEMERIRWE.  256780362712. kawala.0.3188106,32.5953111. FTTH_10_M_O</t>
  </si>
  <si>
    <t>MTNFTTO46280223</t>
  </si>
  <si>
    <t>SIRAJI GOGOSI.  256789305969. kibuli.0.3108412,32.5952415. FTTH_10_M_O</t>
  </si>
  <si>
    <t>MTNFTTO83354664</t>
  </si>
  <si>
    <t>.  256764115764. entebbe uganda.0.0511839,32.463708. FTTH_40_M_O</t>
  </si>
  <si>
    <t>MTNFTTO66688526</t>
  </si>
  <si>
    <t>Works ongoing.</t>
  </si>
  <si>
    <t>KOBUSINGYE PATIENCE.  256774417194. mutundwe.0.2807483,32.5404161. FTTH_10_M_O</t>
  </si>
  <si>
    <t>MTNFTTO70447683</t>
  </si>
  <si>
    <t>STELLA NAJJEKE.  256773723357. sir Apollo kaggwa road.0.3188106,32.5953111. FTTH_20_M_O</t>
  </si>
  <si>
    <t>MTNFTTO04551664</t>
  </si>
  <si>
    <t>VICENT KALUNGA.  256782408090. Jinja kutch.0.3188106,32.5953111. FTTH_10_M_O</t>
  </si>
  <si>
    <t>MTNFTTO78741770</t>
  </si>
  <si>
    <t>No space for poles</t>
  </si>
  <si>
    <t>Kateregga Godfrey.  256782754253. Kabuuma.0.3188106,32.5953111. FTTH_20_M_O</t>
  </si>
  <si>
    <t>MTNFTTO06814533</t>
  </si>
  <si>
    <t>Namara Sheila.  256784747608. middle east supermarket bukoto.0.3595424,32.6069927. FTTH_10_M_O</t>
  </si>
  <si>
    <t>MTNFTTO54858712</t>
  </si>
  <si>
    <t>JOSEPH NITUMWESIGA.  256781497731. mbarara, Uganda..-0.6071596,30.6545022. FTTH_40_M_O</t>
  </si>
  <si>
    <t>MTNFTTO82434567</t>
  </si>
  <si>
    <t>ROSEMARY NASSALI.  256785773625. Uganda Martyr's S.S, Namugongo.0.3188106,32.5953111. FTTH_20_M_O</t>
  </si>
  <si>
    <t>MTNFTTO11710753</t>
  </si>
  <si>
    <t>ABRAHAM LUZIRA.  256772120987. java house jinja.0.3188106,32.5953111. FTTH_10_M_O</t>
  </si>
  <si>
    <t>MTNFTTO56804405</t>
  </si>
  <si>
    <t>Very far from the MTN fiber line, 0.429584 33.199139</t>
  </si>
  <si>
    <t>FRANK KARAMUKYO.  256774573060. ntinda kigowa.0.356946,32.6126447. FTTH_10_M_O</t>
  </si>
  <si>
    <t>MTNFTTO82524532</t>
  </si>
  <si>
    <t>BRIGHTON ARIKIRIZA.  256787044228. nasozi complex salama road.0.3188106,32.5953111. FTTH_20_M_O</t>
  </si>
  <si>
    <t>MTNFTTO30131132</t>
  </si>
  <si>
    <t>ABDUL KABUYE.  256784980857. Entebbe.0.0511839,32.463708. FTTH_10_M_O</t>
  </si>
  <si>
    <t>MTNFTTO35864080</t>
  </si>
  <si>
    <t>Pending consolidation, 5/7 clients paid.</t>
  </si>
  <si>
    <t>TIMOTHY BUKENYA.  256775009000. najjanankumbi.0.2855916,32.5673493. FTTH_20_M_O</t>
  </si>
  <si>
    <t>MTNFTTO43774402</t>
  </si>
  <si>
    <t>FRANK MUNGULENI.  256762978603. oil energy kira.0.3188106,32.5953111. FTTH_20_M_O</t>
  </si>
  <si>
    <t>MTNFTTO34643178</t>
  </si>
  <si>
    <t>SALIM KATSIGAZI.  256776000110. ntinda kigowa.0.356946,32.6126447. FTTH_40_M_O</t>
  </si>
  <si>
    <t>MTNFTTO45161388</t>
  </si>
  <si>
    <t>PATRICK MWERINDE.  256777823065. sonde.0.3188106,32.5953111. FTTH_10_M_O</t>
  </si>
  <si>
    <t>Sonde</t>
  </si>
  <si>
    <t>MTNFTTO42870216</t>
  </si>
  <si>
    <t>JOHN OUMA.  256781489925. Ntinda.0.350605,32.6157688. FTTH_20_M_O</t>
  </si>
  <si>
    <t>MTNFTTO31165312</t>
  </si>
  <si>
    <t>Amanda Lisa.  256772717216. Rubaga division.0.3087385,32.5479178. FTTH_10_M_O</t>
  </si>
  <si>
    <t>MTNFTTO70566271</t>
  </si>
  <si>
    <t>SARAH BASUBIZE.  256776333774. hote africana.0.3188106,32.5953111. FTTH_20_M_O</t>
  </si>
  <si>
    <t>MTNFTTO04586538</t>
  </si>
  <si>
    <t>HANNINGTON NKAYIVU.  256782528365. kirudo hospital.0.3188106,32.5953111. FTTH_10_M_O</t>
  </si>
  <si>
    <t>MTNFTTO10881444</t>
  </si>
  <si>
    <t>JOYCE MUKAMUNYANA.  256787793808. kololo.0.327297,32.5949199. FTTH_40_M_O</t>
  </si>
  <si>
    <t>MTNFTTO60561766</t>
  </si>
  <si>
    <t>BALABA DOUGLAS.  256778674436. sir apollo.0.3188106,32.5953111. FTTH_20_M_O</t>
  </si>
  <si>
    <t>MTNFTTO25285378</t>
  </si>
  <si>
    <t>SUSAN NAKAZZI.  256770558508. natete.0.2972025,32.5266698. FTTH_20_M_O</t>
  </si>
  <si>
    <t>MTNFTTO81503542</t>
  </si>
  <si>
    <t>AKISAM SSERUNKUUMA.  256779810697. Lira, Uganda.0.3188106,32.5953111. FTTH_10_M_O</t>
  </si>
  <si>
    <t>MTNFTTO21650352</t>
  </si>
  <si>
    <t>SETH KASHUMBUSHA.  256783046070. monalisa pub rubaga.0.3087385,32.5479178. FTTH_10_M_O</t>
  </si>
  <si>
    <t>MTNFTTO27055250</t>
  </si>
  <si>
    <t>ABDALLAH MUSOKE.  256786040439. kololo Baskerville.0.327297,32.5949199. FTTH_20_M_O</t>
  </si>
  <si>
    <t>MTNFTTO52080218</t>
  </si>
  <si>
    <t>FRED WOKORACH.  256770727007. Gulu.2.7722789,32.2984743. FTTH_10_M_O</t>
  </si>
  <si>
    <t>MTNFTTO26682527</t>
  </si>
  <si>
    <t>REBECCA NALUWAGGA.  256782656544. Bugolobi Lithuli Avenue plot 99.0.309722,32.6257655. FTTH_20_M_O</t>
  </si>
  <si>
    <t>MTNFTTO53338677</t>
  </si>
  <si>
    <t>BRIAN MAMBO.  256773025144. rubaga.0.3087385,32.5479178. FTTH_20_M_O</t>
  </si>
  <si>
    <t>MTNFTTO05147877</t>
  </si>
  <si>
    <t>MOSES NKUBA.  256785556437. mpelerwe.0.3818907,32.5761582. FTTH_10_M_O</t>
  </si>
  <si>
    <t>MTNFTTO10853764</t>
  </si>
  <si>
    <t>TONNY TUMWESIGYE.  256780495649. imperewe.0.3188106,32.5953111. FTTH_20_M_O</t>
  </si>
  <si>
    <t>MTNFTTO21448715</t>
  </si>
  <si>
    <t>DANIEL LOPEYOK.  256770569510. Gulu.2.7829094,32.3015749. FTTH_20_M_O</t>
  </si>
  <si>
    <t>MTNFTTO68740316</t>
  </si>
  <si>
    <t>AISHA KWAGA.  256785435201. Entebbe Road.0.0511839,32.463708. FTTH_20_M_O</t>
  </si>
  <si>
    <t>MTNFTTO03721485</t>
  </si>
  <si>
    <t>VIOLA NAMPIIMA.  256773369777. Sir Apollo.0.3188106,32.5953111. FTTH_20_M_O</t>
  </si>
  <si>
    <t>MTNFTTO07370227</t>
  </si>
  <si>
    <t>schroeder.  256771137386. public service.0.3311665,32.5768018. FTTH_10_M_O</t>
  </si>
  <si>
    <t>MTNFTTO85186563</t>
  </si>
  <si>
    <t>.  256775833443. Kevin a road.0.3188106,32.5953111. FTTH_10_M_O</t>
  </si>
  <si>
    <t>MTNFTTO83160048</t>
  </si>
  <si>
    <t>DENIS ONGOM.  256784270458. mutungo - kidduka stage.0.3204901,32.645402. FTTH_10_M_O</t>
  </si>
  <si>
    <t>luzira</t>
  </si>
  <si>
    <t>MTNFTTO58104473</t>
  </si>
  <si>
    <t>KHASSIM NSUBUGA.  256784089283. Natete.0.2972025,32.5266698. FTTH_20_M_O</t>
  </si>
  <si>
    <t>MTNFTTO58506538</t>
  </si>
  <si>
    <t>PATRICK SSEBUTINDE.  256772460348. Ntinda.0.350605,32.6157688. FTTH_10_M_O</t>
  </si>
  <si>
    <t>Bukoto</t>
  </si>
  <si>
    <t>MTNFTTO71160513</t>
  </si>
  <si>
    <t>SAMUEL DDAMULIRA.  256762303088. bwebaja.0.3188106,32.5953111. FTTH_20_M_O</t>
  </si>
  <si>
    <t>MTNFTTO53274326</t>
  </si>
  <si>
    <t>PETER MASAABA.  256786208335. Munyonyo.0.2406666,32.6197968. FTTH_20_M_O</t>
  </si>
  <si>
    <t>Bunga</t>
  </si>
  <si>
    <t>MTNFTTO32274711</t>
  </si>
  <si>
    <t>Faith Mirembe.  256784721989. kireka.0.3374838,32.6468956. FTTH_10_M_O</t>
  </si>
  <si>
    <t>MTNFTTO28412786</t>
  </si>
  <si>
    <t>ANTHONY ATAMBA.  256761619004. Natete.0.2972025,32.5266698. FTTH_20_M_O</t>
  </si>
  <si>
    <t>MTNFTTO14338388</t>
  </si>
  <si>
    <t>Rebecca Yom.  256760914622. Lweza National Water , Entebbe.0.0511839,32.463708. FTTH_40_M_O</t>
  </si>
  <si>
    <t>Lweza</t>
  </si>
  <si>
    <t>MTNFTTO37207124</t>
  </si>
  <si>
    <t>sead.  256771753160. ntinda.0.350605,32.6157688. FTTH_10_M_O</t>
  </si>
  <si>
    <t>MTNFTTO51023474</t>
  </si>
  <si>
    <t>NAMBAYO PATRICIA NYENDE.  256783401330. najjanakumbi.0.2848602,32.5706434. FTTH_20_M_O</t>
  </si>
  <si>
    <t>Najja</t>
  </si>
  <si>
    <t>MTNFTTO30114031</t>
  </si>
  <si>
    <t>MUBARAK MUKWAYA.  256783012719. Entebbe.0.0511839,32.463708. FTTH_40_M_O</t>
  </si>
  <si>
    <t>MTNFTTO45357882</t>
  </si>
  <si>
    <t>JESCA NOREEN ASEMO.  256779409850. kireka.0.341382,32.6424308. FTTH_10_M_O</t>
  </si>
  <si>
    <t>MTNFTTO37602771</t>
  </si>
  <si>
    <t>KAWERE RUKIA.  256770602364. muyenga.0.2968976,32.6150277. FTTH_20_M_O</t>
  </si>
  <si>
    <t>MTNFTTO05704314</t>
  </si>
  <si>
    <t>.  256764155346. Rubaga Road Butikiro Complex.0.3087385,32.5479178. FTTH_10_M_O</t>
  </si>
  <si>
    <t>MTNFTTO80415088</t>
  </si>
  <si>
    <t>FRANCIS BAMPIGA.  256774717999. Lira Uganda.0.3188106,32.5953111. FTTH_20_M_O</t>
  </si>
  <si>
    <t>MTNFTTO01215023</t>
  </si>
  <si>
    <t>Oryema John Paul.  256781570800. Help Africa, Rubaga.0.3087385,32.5479178. FTTH_10_M_O</t>
  </si>
  <si>
    <t>MTNFTTO87527167</t>
  </si>
  <si>
    <t>ALBERT NATAMBA.256781367285.Mbarara:Kabale - Mbarara Road.0.601416,30.66424.FTTH_10_M_O</t>
  </si>
  <si>
    <t>MTNFTTO00610111</t>
  </si>
  <si>
    <t>PERUTH KORUGENDO.  256772491470. bwebajja.0.3188106,32.5953111. FTTH_10_M_O</t>
  </si>
  <si>
    <t>MTNFTTO76068354</t>
  </si>
  <si>
    <t>.  256764134627. kyanja.0.3958614,32.5936711. FTTH_10_M_O</t>
  </si>
  <si>
    <t>MTNFTTO06271051</t>
  </si>
  <si>
    <t>EMMANUEL ABAASA.256770915807.Bombo Road Kawempe.0.345704,32.568155.FTTH_10_M_O</t>
  </si>
  <si>
    <t>MTNFTTO68237550</t>
  </si>
  <si>
    <t>ENID SSEMUSU KATO NABWAMI.256789818842.mankidye jjuko zone.0.272835,32.617492. FTTH_10_M_O</t>
  </si>
  <si>
    <t>MTNFTTO48783182</t>
  </si>
  <si>
    <t>Completion
Month</t>
  </si>
  <si>
    <t>Permit Process Application</t>
  </si>
  <si>
    <t>Permit
Granted</t>
  </si>
  <si>
    <t>null null. 256777263719. Kampala Downtown:Kyaggwe Road.0.312122,32.57137 . FTTH_20_M_O</t>
  </si>
  <si>
    <t xml:space="preserve">ROW- Refund Please </t>
  </si>
  <si>
    <t>null null. 256782854160. Soroti:Haridas Road.1.717988,33.621647 . FTTH_40_M_O</t>
  </si>
  <si>
    <t>Route being reviewed, pending updated BOQ</t>
  </si>
  <si>
    <t>ANTHONY KIPKURUI CHERUIYOT. 256761000259. Najjanankumbi:Lubowa Terrace Road.0.222319,32.56261 . FTTH_40_M_O</t>
  </si>
  <si>
    <t xml:space="preserve">This client requires 6poles and 470m cable which makes him not feasible due to high boq
More sales should be done around the location
</t>
  </si>
  <si>
    <t>PETER KIGUAMBA NDIRANGU. 256788015262. Bweyogerere:Bweyogerere.0.365785,32.6556 . FTTH_20_M_O</t>
  </si>
  <si>
    <t>=COUNTIF('Detailed summary'!J:J,Summary!P5)+countif(</t>
  </si>
  <si>
    <t>Null null. 256777666921. Rubaga. is in slum area, there is no space to plant a pole. Richard advised you consider Pro Max for him</t>
  </si>
  <si>
    <t>700m and ROW</t>
  </si>
  <si>
    <t>UGX  5,666,928.6_x000D_</t>
  </si>
  <si>
    <t>High BOQ , There are 6 poles</t>
  </si>
  <si>
    <t xml:space="preserve">The client named below failed to get in terms with his landlord to allow MTN fiber into his premises. The client decided to shift therefore he suggested a refund at the moment.
null null. 256771939043. Rubaga:Mengo.0.353992,32.607849 . FTTH_40_M_O (Mirembe f.m
</t>
  </si>
  <si>
    <t>null null.  256772656611. kyanja.  FTTH_20_M_O</t>
  </si>
  <si>
    <t>High BOQ 687,9555</t>
  </si>
  <si>
    <t>null null.  256763222465. kirudu hospital. . FTTH_20_M_O</t>
  </si>
  <si>
    <t>null null.  256775852859. Buwaate. . FTTH_20_M_O</t>
  </si>
  <si>
    <t>null null.  256760209168. namanve. . FTTH_20_M_O</t>
  </si>
  <si>
    <t>Far from service</t>
  </si>
  <si>
    <t>null null.  256772098079. kireka. . FTTH_20_M_O</t>
  </si>
  <si>
    <t>256772098079 - User is far from the services. Requires an extra two people for consolidation</t>
  </si>
  <si>
    <t>null null. 256775776953. Lira:Ireda Road.2.253024,32.901082 . FTTH_20_M_O</t>
  </si>
  <si>
    <t>Customer on air as 256789008372</t>
  </si>
  <si>
    <t>null null.  256777531056. lira uganda. . FTTH_20_M_O</t>
  </si>
  <si>
    <t>Longest route is not feasible, shortest route, no where to plant poles</t>
  </si>
  <si>
    <t>Location not feasible</t>
  </si>
  <si>
    <t>null null. 256762416047. MBARARA. -0.60716,30.654502.FTTH_20_M_O</t>
  </si>
  <si>
    <t>null null.  256771651710. makamba road. . FTTH_20_M_O</t>
  </si>
  <si>
    <t>Not feasible by 2Kmtsr</t>
  </si>
  <si>
    <t>null null.  256393877774. ntinda. . FTTH_20_M_O</t>
  </si>
  <si>
    <t>null null.  256782206600. lasto oketch road. . FTTH_40_M_O</t>
  </si>
  <si>
    <t>NULL NULL-256782206600- needs a refund 7poles and 650m</t>
  </si>
  <si>
    <t>null null. 256787283855. Salaama Road after bunzali stage. 0.318811,32.595311.FTTH_20_M_O</t>
  </si>
  <si>
    <t>Says was misled by Sales agent who told him there is no Installation fee for the Office Internet so then was onboarded without agreeing on that part.</t>
  </si>
  <si>
    <t>SALIM KATSIGAZI.  256776000110. inyamat village. . FTTH_40_M_O</t>
  </si>
  <si>
    <t>she’ll busega no fiber (not our cluster too)</t>
  </si>
  <si>
    <t>null null.  256783199039. nsawo namugongo. . FTTH_20_M_O</t>
  </si>
  <si>
    <t>No fibre in Nsawo</t>
  </si>
  <si>
    <t>Birungi Lukiya.  256787196622. Kyambogo University. . FTTH_20_M_O</t>
  </si>
  <si>
    <t>1 Km from fibre</t>
  </si>
  <si>
    <t>null null.  256784970836. kabalagala. . FTTH_20_M_O</t>
  </si>
  <si>
    <t>null null.  256788712896. Mulawa,Kira. . FTTH_40_M_O</t>
  </si>
  <si>
    <t>null null. 256760995597. Bombo. 0.318811,32.595311 FTTH_10_M</t>
  </si>
  <si>
    <t>Located at Bombo- Out of GPON Coverage</t>
  </si>
  <si>
    <t>Chipampa Chibesakunda.256781484163.0.3189,32.5981.FTTH_40_M</t>
  </si>
  <si>
    <t>EVE AMANYA. 256777605383. Nakasero Hill:Kyaggwe Road. 0.316534,32.574786.FTTH_20_M</t>
  </si>
  <si>
    <t>Far from Service</t>
  </si>
  <si>
    <t>null null.  256783100374. kiganda kalamba. . FTTH_20_M_O</t>
  </si>
  <si>
    <t>connection is associated with r.o.w where a kcca permit will be needed. Poles can't be used near cooper complex (Namaganda Plaza</t>
  </si>
  <si>
    <t>null null.  256763491042. konge. . FTTH_20_M_O</t>
  </si>
  <si>
    <t>Over 1 Km away from Service</t>
  </si>
  <si>
    <t xml:space="preserve">The client is not in the country, currently roaming in south sudan. We have managed to reach him through international bundles and he says he needs a refund. 
</t>
  </si>
  <si>
    <t>null null.  256776639989. bugolobi.0.309722,32.625765. FTTH_20_M_O</t>
  </si>
  <si>
    <t>Customer is far from the services</t>
  </si>
  <si>
    <t>KATO DOKA.  256780591644. Entebbe.0.051184,32.463708. FTTH_40_M_O</t>
  </si>
  <si>
    <t>null null.  256772556083. kisaasi.0.361441,32.596655. FTTH_20_M_O</t>
  </si>
  <si>
    <t xml:space="preserve">fAR  FROM sERVICE </t>
  </si>
  <si>
    <t>null null. 256785608434. zana easy buy supermarket. 0.318811,32.595311. FTTH_20_M_O</t>
  </si>
  <si>
    <t>null null.  256763855155. kabuuma.0.318811,32.595311. FTTH_20_M_O</t>
  </si>
  <si>
    <t>OWECI SALHA.  256774297485. kyanja.0.395861,32.593671. FTTH_20_M_O</t>
  </si>
  <si>
    <t>null null.  256772670401. nakivubo lane.0.311688,32.573687. FTTH_20_M_O</t>
  </si>
  <si>
    <t>no fiber in Ssekaziga building 0.3116691 32.5753628</t>
  </si>
  <si>
    <t>Raymond Tugume.  256779171221. Buziga.0.269005,32.616445. FTTH_40_M_O</t>
  </si>
  <si>
    <t>Please note that client is in a range of 800m from picking point. It requires 14 poles and a cable 950m</t>
  </si>
  <si>
    <t>null null.  256760613742. Ndeeba.0.295632,32.559239. FTTH_20_M_O</t>
  </si>
  <si>
    <t>1.2km away from picking point</t>
  </si>
  <si>
    <t>BARBARA OINE.  256772829183. Lubowa-Bunamwaya.0.264913,32.546466. FTTH_20_M_O</t>
  </si>
  <si>
    <t>1  Km away</t>
  </si>
  <si>
    <t>FRED OBONYO.  256788937425. Mapeera.0.314439,32.57766. FTTH_20_M_O</t>
  </si>
  <si>
    <t>ROW at Mapeera House</t>
  </si>
  <si>
    <t>Robert Mulinde.  256772434117. luwum Street kampala.0.312683,32.579368. FTTH_40_M_O</t>
  </si>
  <si>
    <t xml:space="preserve">Kindly consider a refund for this application. The client is the landlord of Julina Building on Luwum street and he instead needs MTN to provide him with IBS / RF antennas to boost the poor network coverage within the building since his tenants are complaining about the absence of MTN signal on the building. </t>
  </si>
  <si>
    <t>JOSHUA KIRYA.  256763490963. Bugolobi.0.316091,32.624545. FTTH_20_M_O</t>
  </si>
  <si>
    <t>ROW with Bugolobi Flats</t>
  </si>
  <si>
    <t>VERONICA NAMULONDO. 256777913081.muyenga. 0.296898,32.615028. FTTH_20_M_O</t>
  </si>
  <si>
    <t>PAUL NUWAGABA 256772415361 Location 0.367696 , 32.638611 Nanlya  FTTH_20_M_O</t>
  </si>
  <si>
    <t>High BOQ 4921801.6</t>
  </si>
  <si>
    <t>null null. 256770418236. Nyeihanga Police Station. 0.318811,32.595311. FTTH_40_M_O</t>
  </si>
  <si>
    <t>Not Feasible</t>
  </si>
  <si>
    <t>null null.256788008071.onono road gulu.2.784699.32.297938. FTTH_40_M_O</t>
  </si>
  <si>
    <t>Not Feasible/High BOQ</t>
  </si>
  <si>
    <t>FRANK MUSISI.  256788383229. Our lady Consolata ss kireka.0.337484,32.646896. FTTH_40_M_O</t>
  </si>
  <si>
    <t xml:space="preserve">On hold, Client solving ROW.
</t>
  </si>
  <si>
    <t>STEPHEN LAILA.  256770493565. Zaid complex Wilson road.0.318811,32.595311. FTTH_20_M_O</t>
  </si>
  <si>
    <t>ASUMAN WEPUKHULU.  256770735807. sentema road mengo.0.310847,32.557224. FTTH_20_M_O</t>
  </si>
  <si>
    <t>Emmanuel Mwanje.  256784168331. Nkrumah road.0.318811,32.595311. FTTH_10_M_O</t>
  </si>
  <si>
    <t>Karobwa building mgt has totally refused us to run mtn cable in their building especially off the cable trays installed by Atc. This is because the agreement btn Karobwa and Atc dictates that any additional infrastructure from the equipment room has to be first agreed upon or possibly after paying for it.</t>
  </si>
  <si>
    <t>ANDREW BRIGHT.  256762504692. lunguja.0.309657,32.540489. FTTH_20_M_O</t>
  </si>
  <si>
    <t>No Fiber</t>
  </si>
  <si>
    <t>KINENE ANGELLO.  256789652909. mapeera.0.314436,32.578327. FTTH_10_M_O</t>
  </si>
  <si>
    <t>( pioneer mall)- 2nd client not possible because mgt says they haven't provisioned for service providers since the building is still under construction. 
Client proposed a refund.</t>
  </si>
  <si>
    <t>STELLA  VIVIENNE ADOKO.  256772022228. Entebbe.0.051184,32.463708. FTTH_10_M_O</t>
  </si>
  <si>
    <t xml:space="preserve">Kindly note that the subject client is 700m away from the nearest termination point. Sales team is looking for more clients to consolidate. </t>
  </si>
  <si>
    <t>PHILLIP EGESSA.  256393244998. Bukoto.0.353255,32.596852. FTTH_10_M_O</t>
  </si>
  <si>
    <t>Elizabeth Nakawunde.  256774002112. lungujja.0.309657,32.540489. FTTH_40_M_O</t>
  </si>
  <si>
    <t>Above DOA DOA- 4,039,859</t>
  </si>
  <si>
    <t>NABUYUNGO SYLVIA. 256789831549. Bwebajja:Kajjansi. 0.309217,32.563058. FTTH_10_M_O</t>
  </si>
  <si>
    <t>SAMUEL PRINCE MUKISA.256774581871.salaama road.0.318811.32.595311.FTTH_10_M_O</t>
  </si>
  <si>
    <t>1 KM away from picking point</t>
  </si>
  <si>
    <t>JEFFREY BAIGA.  256773560174. kisaasi.0.361441,32.596655. FTTH_20_M_O</t>
  </si>
  <si>
    <t>Out of Range</t>
  </si>
  <si>
    <t>JOHN ONEN MUSA LAKOR.  256784107285. Naguru.0.345513,32.607962. FTTH_10_M_O</t>
  </si>
  <si>
    <t>Customer in subject requires 7poles which is above DOA</t>
  </si>
  <si>
    <t>ISAAC KUNYA.  256775455412. MUKONO.0.354866,32.752014. FTTH_40_M_O</t>
  </si>
  <si>
    <t>Customer far from fiber</t>
  </si>
  <si>
    <t>PETER NETUWA.  256782670409. Rubaga.0.308739,32.547918. FTTH_20_M_O</t>
  </si>
  <si>
    <t>Reason: We need a pole inside a customer premises. Or to attach it on UMEME pole which customer says it's his property.</t>
  </si>
  <si>
    <t>MARTIN LUKABYA.  256775449551. Buziga.0.318811,32.595311. FTTH_10_M_O</t>
  </si>
  <si>
    <t>High BOQ. 7 poles, 420m/48c</t>
  </si>
  <si>
    <t>JAYESHBHAI MAGANBHAI CHAVDA.  256777445554. Lira, Uganda.0.318811,32.595311. FTTH_10_M_O</t>
  </si>
  <si>
    <t>client has 5 poles falling out of the D.O.A range with 12 homes passed</t>
  </si>
  <si>
    <t>SHIFRAH ASHABA.  256784057223. muyenga bukasa rd.0.296898,32.615028. FTTH_10_M_O</t>
  </si>
  <si>
    <t>PATRICK MULINDE.  256787460259. bakuli.0.312933,32.564141. FTTH_20_M_O</t>
  </si>
  <si>
    <t>he is at Namayiba bus park and he needs 2 poles.
 Yesterday one team was arrested at Mukwano mall for digging to install a pole in the middle of the town.</t>
  </si>
  <si>
    <t>Jinal Shah Kamlesh.  256777148103. bombo road.0.318811,32.595311. FTTH_10_M_O</t>
  </si>
  <si>
    <t>No Fiber feasibility</t>
  </si>
  <si>
    <t>HARRIET ABER.  256774716802. Entebbe.0.064909,32.453946. FTTH_10_M_O</t>
  </si>
  <si>
    <t xml:space="preserve">Kindly note that the subject client is 740m away from the nearest termination point. Sales team is getting more clients. </t>
  </si>
  <si>
    <t>NATHANI MATEEYENE.  256760381584. Makindye.0.272835,32.617492. FTTH_20_M_O</t>
  </si>
  <si>
    <t>Not feasible - 472 Meters</t>
  </si>
  <si>
    <t>SOLOMON SSEBUNYA.  256782402958. ssonde.0.318811,32.595311. FTTH_10_M_O</t>
  </si>
  <si>
    <t>ANTONIO KAYONGO.  256770340735. bulindo.0.41936,32.643994. FTTH_10_M_O</t>
  </si>
  <si>
    <t xml:space="preserve"> Poles = 9
- Distance = 700m
- 48FC = 760m
- Homes passed = 4</t>
  </si>
  <si>
    <t>VICKY ATIM.  256776379335. kyanja.0.395861,32.593671. FTTH_10_M_O</t>
  </si>
  <si>
    <t>DONALD SIBO.  256763078881. kyanja.0.395861,32.593671. FTTH_10_M_O</t>
  </si>
  <si>
    <t>Vivian Tumuhairwe.256787304480.Kumbuzi.0.404679,2.588007.FTTH_10_M_O</t>
  </si>
  <si>
    <t>- Poles = 7
- Distance = 560m
- 48FC = 660m
- Homes passed = 6</t>
  </si>
  <si>
    <t>HENRY MUGANGA.256762937721.Entebbe, UN Base.0.051184,32.463708.FTTH_40_M_O</t>
  </si>
  <si>
    <t>2nd Client on Crystal Apartments Entebbe. Installation not possible at the moment due to R.O.W issue with NWSC</t>
  </si>
  <si>
    <t>.  256786176199. mainstreet jinja.0.428828,33.209498. FTTH_10_M_O</t>
  </si>
  <si>
    <t>client below is not feasible. Place needs mauling which the management is against.</t>
  </si>
  <si>
    <t>BRIAN BIRURU.256784247793.kisenyi.0.318563,32.576694. FTTH_10_M_O</t>
  </si>
  <si>
    <t>MOSES MUTUMBA.  256770584895. zana.0.318811,32.595311. FTTH_20_M_O</t>
  </si>
  <si>
    <t>Kenneth Nyeko.  256783775807. Gulu, Uganda.2.770693,32.289795. FTTH_20_M_O</t>
  </si>
  <si>
    <t xml:space="preserve">ROW- NEEDS MUNICIPAL PERMIT
</t>
  </si>
  <si>
    <t>GACH NYABOL.  256762479436. Bunamwaya.0.264913,32.546466. FTTH_20_M_O</t>
  </si>
  <si>
    <t>refunded</t>
  </si>
  <si>
    <t>Not Feasible- 920 m</t>
  </si>
  <si>
    <t>PETER KASUMBA.  256776422593. entebbe.0.051184,32.463708. FTTH_10_M_O</t>
  </si>
  <si>
    <t>FATMAH ABDALLAH.  256773201216. lubaga.0.308739,32.547918. FTTH_10_M_O</t>
  </si>
  <si>
    <t>FELIX GUMA.  256776783898. William street gazaland.0.31416,32.576684. FTTH_10_M_O</t>
  </si>
  <si>
    <t>ALBERT ANGUATI.  256775800697. kajjansi.0.207025,32.540103. FTTH_10_M_O</t>
  </si>
  <si>
    <t xml:space="preserve">Client is 500m away from service
</t>
  </si>
  <si>
    <t>DAOUD  ABDELRAZAG HUSSEIN.  256772924414. Nsambya.0.295032,32.588944. FTTH_40_M_O</t>
  </si>
  <si>
    <t>High BIQ</t>
  </si>
  <si>
    <t>Vivian Tumuhairwe.  256787304480. kumbuzi.0.404679,32.588007. FTTH_10_M_O</t>
  </si>
  <si>
    <t>TONNY KUNIHIRA.  256763568306. nalukolongo.0.291146,32.555658. FTTH_20_M_O</t>
  </si>
  <si>
    <t>IVAN MWIMA.  256777764737. wandegeya.0.333753,32.568383. FTTH_10_M_O</t>
  </si>
  <si>
    <t>building management denial of installation</t>
  </si>
  <si>
    <t>NANTONGO ZUBEDA.  256772383525. nateete.0.297102,32.526805. FTTH_10_M_O</t>
  </si>
  <si>
    <t>Not approved</t>
  </si>
  <si>
    <t>ROSE NATANDA.  256783554723. Namirembe Parents Nursery School.0.316911,32.561313. FTTH_40_M_O</t>
  </si>
  <si>
    <t xml:space="preserve">Not Approved – No. HP is low </t>
  </si>
  <si>
    <t>HAMUZA YAWE WALAKIRA.  256786907907. ntinda.0.353116,32.614632. FTTH_10_M_O</t>
  </si>
  <si>
    <t>User was trying to renew for another</t>
  </si>
  <si>
    <t>KELVIN ZZIWA.  256771026689. Rubaga:Nateete. . FTTH_20_M_O</t>
  </si>
  <si>
    <t>QASIM MOHAMED ABDI.  256783174800. Sekawa next to Tawqid Mosque.0.312077,32.572861. FTTH_10_M_O</t>
  </si>
  <si>
    <t>This customer requires 5 poles which is above DOA.</t>
  </si>
  <si>
    <t xml:space="preserve">Elizabeth Nakawunde.  256774002112. lungujja.0.309657,32.540489. FTTH_40_M_O
</t>
  </si>
  <si>
    <t>JEFFREY BAIGA.256773560174.kisaasi.0.361441,32.596655. FTTH_20_M_O</t>
  </si>
  <si>
    <t>Site out pf DOA range - 450m - 6 poles</t>
  </si>
  <si>
    <t>ANTONIO KAYONGO.256770340735.bulindo.0.41936,32.643994. FTTH_10_M_O</t>
  </si>
  <si>
    <t>Site out of DOA range - 700m 9 poles</t>
  </si>
  <si>
    <t>DERRICK WATOKER.256776233220.Bweyogerere Buto.0.348194,32.661714. FTTH_10_M_O</t>
  </si>
  <si>
    <t>&gt;1500 meters</t>
  </si>
  <si>
    <t>null null.  256763333045. kyaliwajja. . FTTH_20_M_O</t>
  </si>
  <si>
    <t>Contact currently not available</t>
  </si>
  <si>
    <t>CANARY TWINOBUSINGYE.256771030992.abaita Ababiri Entebbe road.0.092247.32.498391. FTTH_20_M_O</t>
  </si>
  <si>
    <t>P1/P2</t>
  </si>
  <si>
    <t>P2</t>
  </si>
  <si>
    <t>UGX 4,709,799.60</t>
  </si>
  <si>
    <t xml:space="preserve">UGX  3,247,312 
</t>
  </si>
  <si>
    <t>P1</t>
  </si>
  <si>
    <t>UGX 2,070,522.10</t>
  </si>
  <si>
    <t>UGX 5,146,096.20_x000D_</t>
  </si>
  <si>
    <t xml:space="preserve">UGX  12,218,224 
</t>
  </si>
  <si>
    <t xml:space="preserve">UGX  2,783,195.8 
</t>
  </si>
  <si>
    <t xml:space="preserve">UGX 3,789,082.00 </t>
  </si>
  <si>
    <t>Cool Wave</t>
  </si>
  <si>
    <t>HASSAN OSMAN MOHAMUD. 256787588487. Rubaga:Lubiri Ring Road.0.308213,32.570325 . FTTH_20_M_O</t>
  </si>
  <si>
    <t xml:space="preserve">UGX 1,510,468.60
</t>
  </si>
  <si>
    <t>Relocation ( On air)</t>
  </si>
  <si>
    <t>Relocation</t>
  </si>
  <si>
    <t>Relocations ( On air)</t>
  </si>
  <si>
    <t>Reassigned to ATX on 20th December - Consolidation delayed payment</t>
  </si>
  <si>
    <t xml:space="preserve">UGX UGX 1,818,380 </t>
  </si>
  <si>
    <t xml:space="preserve"> UGX 12,218,224 
</t>
  </si>
  <si>
    <t>UGX  12,389,758.2</t>
  </si>
  <si>
    <t xml:space="preserve">UGX  2,049,221.00 </t>
  </si>
  <si>
    <t xml:space="preserve">UGX 2,397,628.10
</t>
  </si>
  <si>
    <t>null null. 256789463704. Nakasero Hill:Kyaggwe Road.0.315209,32.586937 . FTTH_20_M_O</t>
  </si>
  <si>
    <t>Cable waiting to be put inside, client has issues with the landlord</t>
  </si>
  <si>
    <t xml:space="preserve">UGX 8,117,164.20
</t>
  </si>
  <si>
    <t>UGX 2,913,408.00</t>
  </si>
  <si>
    <t xml:space="preserve">UGX  6,873,916.8
</t>
  </si>
  <si>
    <t xml:space="preserve">UGX  3,494,940 </t>
  </si>
  <si>
    <t>UGX 1,479,343.60</t>
  </si>
  <si>
    <t>Saviour Najuna. 256789843297. Makindye:Lukuli Road.0.289925,32.585048 . FTTH_20_M_O</t>
  </si>
  <si>
    <t xml:space="preserve">UGX  6,688,824 
</t>
  </si>
  <si>
    <t>UGX 8,505,005.6</t>
  </si>
  <si>
    <t>DAVID MUTAAGA. 256773248700. Entebbe:Nakiwogo Road.0.07347,32.455921 . FTTH_20_M_O</t>
  </si>
  <si>
    <t>Consolidated with ANGELLA BABIRYE. 256777773749. Entebbe:Nakiwogo Road.0.075317,32.454412 . FTTH_20_M_O, DAVID MUTAAGA. 256773248700. Entebbe:Nakiwogo Road.0.07347,32.455921 . FTTH_20_M_O, AIDAH MINDE. 256783885405. Entebbe:Uringi Cres Road.0.074963,32.457162 . FTTH_40_M_O</t>
  </si>
  <si>
    <t>ANGELLA BABIRYE. 256777773749. Entebbe:Nakiwogo Road.0.075317,32.454412 . FTTH_20_M_O</t>
  </si>
  <si>
    <t>Consolidate with Aisha Minde, David Mutaaga and Angella Babirye</t>
  </si>
  <si>
    <t>HALIMO AHMED SHIRE. 256779221889. Rubaga:Albert Cook Road.0.311073,32.555381 . FTTH_20_M_O</t>
  </si>
  <si>
    <t>Customer not answering several call attempts/Waiting for FHLS, commissioning tomorrow 20.09.2022/Right of way (ROW), the client to agree with the landlord for works to proceed</t>
  </si>
  <si>
    <t>JACKSON JOHN ONYANGO. 256782827627. Kisaasi:Bahai Road.0.367615,32.592287 . FTTH_20_M_O</t>
  </si>
  <si>
    <t>Waiting For Mary Birungi, Patricia Nalwanga and Sulaiman Katongole to pay</t>
  </si>
  <si>
    <t>JEAN PAUL GOLDRING (Emmanuel kayomoati) . 256773150188. Entebbe:Uringi Cres Road.0.069184,32.45825 . FTTH_20_M_O</t>
  </si>
  <si>
    <t>Reassigned to Rontech on 30th Sept/Error on Portal</t>
  </si>
  <si>
    <t>PAUL  KEVIN KASIRYE. 256778415015. Mbarara:Buremba Road.-0.605646,30.671935 . FTTH_20_M_O</t>
  </si>
  <si>
    <t>Band width insufficiency.</t>
  </si>
  <si>
    <t>Valentina Revelli. 256770891529. Tank hill, Muyenga.0,0 . FTTH_20</t>
  </si>
  <si>
    <t>Customer has requested for communication/Sent back to EBU to address with the account manager</t>
  </si>
  <si>
    <t>KEVIN BAGGOTTE. 256787518736. Entebbe:Church Road.0.063436,32.455294 . FTTH_20_M_O</t>
  </si>
  <si>
    <t>1.2kms from cable</t>
  </si>
  <si>
    <t>null null. 256784286700. Kampala Downtown:Kyaggwe Road.0.304026,32.570226 . FTTH_40_M_O</t>
  </si>
  <si>
    <t>Not feasible, loking for addittional customers</t>
  </si>
  <si>
    <t>null null. 256787000684. Rubaga:Lubiri Ring Road.0.307219,32.565633 . FTTH_20_M_O</t>
  </si>
  <si>
    <t>Second router for ABDALLE ADAN DAUD he says he will call us for commissioning it when ready</t>
  </si>
  <si>
    <t>MTN INTERNAL STAFF - ESTHER ATUKUNDA. 256772122531. NAKASERO.0,0 . FTTH_20</t>
  </si>
  <si>
    <t>STHER ATUKUNDA- No fiber in hardware city, still devising means of accessing the building with the MTN fiber.</t>
  </si>
  <si>
    <t>FADUMO ABDIAZIZ HUSSEIN. 256761404801. Rubaga:Mengo.0.308403,32.55769 . FTTH_20_M_O</t>
  </si>
  <si>
    <t>UGX 3,575,832.10</t>
  </si>
  <si>
    <t>Relocation (not on air)</t>
  </si>
  <si>
    <t>Survey set on 11- Jan-23/Survey re scheduled  for 18.1.2023</t>
  </si>
  <si>
    <t>UGX 2,670,011.60</t>
  </si>
  <si>
    <t>UGX 8117164.2</t>
  </si>
  <si>
    <t>where we supposed to erect our pole it's a parking lot so we opted for a Sunday to reduce on chances of damaging people's vehicles</t>
  </si>
  <si>
    <t xml:space="preserve">UGX 1,989,625 </t>
  </si>
  <si>
    <t>Delayed by customer who first said not interested in the service and yet they had paid</t>
  </si>
  <si>
    <t xml:space="preserve">UGX 4,901,028
</t>
  </si>
  <si>
    <t>UGX 1,729,360</t>
  </si>
  <si>
    <t>Customer changed location to Parliament Avenue thus delaying the survey</t>
  </si>
  <si>
    <t>NAMAGGA JOAN. 256773391930. Mbale:Republic Street.1.071921,34.180844 . FTTH_20_M_O</t>
  </si>
  <si>
    <t>JOHN BAPTIST KIGGUNDU. 256775061276. Rubaga:Stensera Road.0.311897,32.579929 . FTTH_20_M_O</t>
  </si>
  <si>
    <t>UGX 1,998,071</t>
  </si>
  <si>
    <t>JOSHUA MENYA. 256789198409. Ntinda Bukoto:Semawata Road.0.349583,32.614145 . FTTH_20_M_O</t>
  </si>
  <si>
    <t>null null. 256781088363. Bugolobi:Luthuli Avenue. 0.353988,32.607839. FTTH_20_M_O</t>
  </si>
  <si>
    <t>FRED MULIIRA. 256771430358. Makerere:Bombo Road. 0.332331,32.574053. FTTH_20_M_O</t>
  </si>
  <si>
    <t>GEOFFREY ONYANGO.256786303012.Bweyogerere:Bweyogerere.0.364032,32.66475.FTTH_40_M_O</t>
  </si>
  <si>
    <t>EBU Requests</t>
  </si>
  <si>
    <t>Survey Status</t>
  </si>
  <si>
    <t>BOQ Submitted</t>
  </si>
  <si>
    <t>Business Case or BOQ Approved</t>
  </si>
  <si>
    <t>Customer payment and Commitment</t>
  </si>
  <si>
    <t>Installation status</t>
  </si>
  <si>
    <t>On-Air</t>
  </si>
  <si>
    <t>Acceptance status</t>
  </si>
  <si>
    <t>FTTH (Relocation)</t>
  </si>
  <si>
    <t>FTTP/B</t>
  </si>
  <si>
    <t>Office internet (APP.) Paid</t>
  </si>
  <si>
    <t>FTTO WIP</t>
  </si>
  <si>
    <t>FAC Done</t>
  </si>
  <si>
    <t>Back to EBU</t>
  </si>
  <si>
    <t>Totals</t>
  </si>
  <si>
    <t>Await installation</t>
  </si>
  <si>
    <t>Requests received</t>
  </si>
  <si>
    <t>Office Internet Approved for payment</t>
  </si>
  <si>
    <t>P2 Pending Survey</t>
  </si>
  <si>
    <t>Pending Access</t>
  </si>
  <si>
    <t>TOTAL PENDING</t>
  </si>
  <si>
    <t xml:space="preserve">Completed by Technology </t>
  </si>
  <si>
    <t xml:space="preserve">On AIR </t>
  </si>
  <si>
    <t>Pending Go live (ZTE)</t>
  </si>
  <si>
    <t>Office internet on air</t>
  </si>
  <si>
    <t>Relocations on air</t>
  </si>
  <si>
    <t>Net tech adds a week</t>
  </si>
  <si>
    <t>Net on air a week</t>
  </si>
  <si>
    <t>Week 1</t>
  </si>
  <si>
    <t>6th Jan</t>
  </si>
  <si>
    <t>Week 2</t>
  </si>
  <si>
    <t>13th Jan</t>
  </si>
  <si>
    <t>Week 3</t>
  </si>
  <si>
    <t>20th Jan</t>
  </si>
  <si>
    <t>Week 4</t>
  </si>
  <si>
    <t>27th Jan</t>
  </si>
  <si>
    <t>Week 5</t>
  </si>
  <si>
    <t>3rd Feb</t>
  </si>
  <si>
    <t>Week 6</t>
  </si>
  <si>
    <t>10th Feb</t>
  </si>
  <si>
    <t>Week 7</t>
  </si>
  <si>
    <t>17th Feb</t>
  </si>
  <si>
    <t>Week 8</t>
  </si>
  <si>
    <t>24th Feb</t>
  </si>
  <si>
    <t>Week 9</t>
  </si>
  <si>
    <t>3rd March</t>
  </si>
  <si>
    <t>Week 10</t>
  </si>
  <si>
    <t>10th March</t>
  </si>
  <si>
    <t>Week 11</t>
  </si>
  <si>
    <t>17th March</t>
  </si>
  <si>
    <t>Week 12</t>
  </si>
  <si>
    <t>24th March</t>
  </si>
  <si>
    <t>Week 13</t>
  </si>
  <si>
    <t>31st March</t>
  </si>
  <si>
    <t>Week 14</t>
  </si>
  <si>
    <r>
      <t>7</t>
    </r>
    <r>
      <rPr>
        <vertAlign val="superscript"/>
        <sz val="10"/>
        <color rgb="FF000000"/>
        <rFont val="Arial"/>
        <family val="2"/>
        <charset val="1"/>
      </rPr>
      <t>th</t>
    </r>
    <r>
      <rPr>
        <sz val="10"/>
        <color rgb="FF000000"/>
        <rFont val="Arial"/>
        <family val="2"/>
        <charset val="1"/>
      </rPr>
      <t> April</t>
    </r>
  </si>
  <si>
    <t>Week 15</t>
  </si>
  <si>
    <r>
      <t>14</t>
    </r>
    <r>
      <rPr>
        <vertAlign val="superscript"/>
        <sz val="10"/>
        <color rgb="FF000000"/>
        <rFont val="Arial"/>
        <family val="2"/>
        <charset val="1"/>
      </rPr>
      <t>th</t>
    </r>
    <r>
      <rPr>
        <sz val="10"/>
        <color rgb="FF000000"/>
        <rFont val="Arial"/>
        <family val="2"/>
        <charset val="1"/>
      </rPr>
      <t> April</t>
    </r>
  </si>
  <si>
    <t>Week 16</t>
  </si>
  <si>
    <t>25th April</t>
  </si>
  <si>
    <t>Week 17</t>
  </si>
  <si>
    <t>28th April</t>
  </si>
  <si>
    <t>Week 18</t>
  </si>
  <si>
    <t>5th May</t>
  </si>
  <si>
    <t>Week 19</t>
  </si>
  <si>
    <t>From 6th May</t>
  </si>
  <si>
    <t>Reason for rejection</t>
  </si>
  <si>
    <t>Wk1</t>
  </si>
  <si>
    <t>Wk2</t>
  </si>
  <si>
    <t>Wk3</t>
  </si>
  <si>
    <t>Wk4</t>
  </si>
  <si>
    <t>Not applicable</t>
  </si>
  <si>
    <t>not feasible</t>
  </si>
  <si>
    <t>Jan</t>
  </si>
  <si>
    <t>Feb</t>
  </si>
  <si>
    <t xml:space="preserve">April </t>
  </si>
  <si>
    <t>May</t>
  </si>
  <si>
    <t>June</t>
  </si>
  <si>
    <t xml:space="preserve">July </t>
  </si>
  <si>
    <t>Aug</t>
  </si>
  <si>
    <t>Sept</t>
  </si>
  <si>
    <t>Oct</t>
  </si>
  <si>
    <t>Nov</t>
  </si>
  <si>
    <t>Dec</t>
  </si>
  <si>
    <t>YTD</t>
  </si>
  <si>
    <t>Monthly Applications</t>
  </si>
  <si>
    <t>YTD Applications</t>
  </si>
  <si>
    <t>Monthly Sales Target</t>
  </si>
  <si>
    <t>YTD Sales Target</t>
  </si>
  <si>
    <t>MTD Sales Achievement</t>
  </si>
  <si>
    <t>YTD Sales Achievement</t>
  </si>
  <si>
    <t>MTD % Achievement</t>
  </si>
  <si>
    <t>YTD % Achievement</t>
  </si>
  <si>
    <t>Monthly Activation Target</t>
  </si>
  <si>
    <t>YTD Activation Target</t>
  </si>
  <si>
    <t>MTD Activation Achievement</t>
  </si>
  <si>
    <t>YTD Activation Achievement</t>
  </si>
  <si>
    <t>Total Links</t>
  </si>
  <si>
    <t>OPERATIONS</t>
  </si>
  <si>
    <t>Customers Pending Payment</t>
  </si>
  <si>
    <t>Pending Installation / in progress</t>
  </si>
  <si>
    <t>Pending Commissioning</t>
  </si>
  <si>
    <t xml:space="preserve">Customers pending access and neighbour payment </t>
  </si>
  <si>
    <t>Opted out - Back to EBU for refund</t>
  </si>
  <si>
    <t>Pending ZTE upgrades</t>
  </si>
  <si>
    <t>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</si>
</sst>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UGX]\ #,##0"/>
    <numFmt numFmtId="165" formatCode="[$UGX]\ #,##0.00"/>
    <numFmt numFmtId="166" formatCode="[$-409]d\-mmm\-yy;@"/>
    <numFmt numFmtId="167" formatCode="_(* #,##0_);_(* \(#,##0\);_(* &quot;-&quot;??_);_(@_)"/>
    <numFmt numFmtId="168" formatCode="_(* #,##0.0_);_(* \(#,##0.0\);_(* &quot;-&quot;??_);_(@_)"/>
  </numFmts>
  <fonts count="47" x14ac:knownFonts="1">
    <font>
      <sz val="10"/>
      <color rgb="FF000000"/>
      <name val="Arial"/>
    </font>
    <font>
      <b/>
      <sz val="9"/>
      <color rgb="FF000000"/>
      <name val="Book Antiqua"/>
      <family val="1"/>
    </font>
    <font>
      <sz val="9"/>
      <color theme="1"/>
      <name val="Book Antiqua"/>
      <family val="1"/>
    </font>
    <font>
      <sz val="9"/>
      <color rgb="FF000000"/>
      <name val="Arial"/>
      <family val="2"/>
    </font>
    <font>
      <sz val="9"/>
      <color rgb="FF000000"/>
      <name val="Book Antiqua"/>
      <family val="1"/>
    </font>
    <font>
      <sz val="9"/>
      <name val="Arial"/>
      <family val="2"/>
    </font>
    <font>
      <sz val="8"/>
      <name val="Arial"/>
      <family val="2"/>
    </font>
    <font>
      <b/>
      <sz val="10"/>
      <color rgb="FF000000"/>
      <name val="Arial"/>
      <family val="2"/>
    </font>
    <font>
      <sz val="11"/>
      <color rgb="FF444444"/>
      <name val="Calibri"/>
      <family val="2"/>
      <charset val="1"/>
    </font>
    <font>
      <sz val="9"/>
      <color rgb="FF000000"/>
      <name val="Book Antiqua"/>
      <family val="1"/>
      <charset val="1"/>
    </font>
    <font>
      <sz val="9"/>
      <name val="Book Antiqua"/>
      <family val="1"/>
    </font>
    <font>
      <sz val="9"/>
      <color rgb="FF000000"/>
      <name val="Book Antiqua"/>
      <family val="1"/>
    </font>
    <font>
      <sz val="10"/>
      <color rgb="FF000000"/>
      <name val="Arial"/>
      <family val="2"/>
    </font>
    <font>
      <sz val="9"/>
      <color rgb="FFFF0000"/>
      <name val="Book Antiqua"/>
      <family val="1"/>
    </font>
    <font>
      <b/>
      <sz val="10"/>
      <color rgb="FF000000"/>
      <name val="Arial"/>
      <family val="2"/>
    </font>
    <font>
      <sz val="10"/>
      <color rgb="FF000000"/>
      <name val="Book Antiqua"/>
      <family val="1"/>
    </font>
    <font>
      <sz val="11"/>
      <color rgb="FF000000"/>
      <name val="Calibri"/>
      <family val="2"/>
      <charset val="1"/>
    </font>
    <font>
      <sz val="10"/>
      <color rgb="FFFF0000"/>
      <name val="Book Antiqua"/>
      <family val="1"/>
    </font>
    <font>
      <sz val="10"/>
      <name val="Book Antiqua"/>
      <family val="1"/>
    </font>
    <font>
      <sz val="12"/>
      <color rgb="FF000000"/>
      <name val="Calibri"/>
      <family val="2"/>
    </font>
    <font>
      <b/>
      <sz val="12"/>
      <color rgb="FF000000"/>
      <name val="Calibri"/>
      <family val="2"/>
    </font>
    <font>
      <sz val="12"/>
      <color rgb="FF000000"/>
      <name val="Calibri"/>
      <family val="2"/>
      <charset val="1"/>
    </font>
    <font>
      <b/>
      <sz val="11"/>
      <color rgb="FF000000"/>
      <name val="Book Antiqua"/>
      <family val="1"/>
    </font>
    <font>
      <sz val="12"/>
      <color rgb="FF000000"/>
      <name val="Book Antiqua"/>
      <family val="1"/>
    </font>
    <font>
      <sz val="9"/>
      <name val="Book Antiqua"/>
      <family val="1"/>
    </font>
    <font>
      <sz val="11"/>
      <name val="Book Antiqua"/>
      <family val="1"/>
    </font>
    <font>
      <sz val="10"/>
      <name val="Book Antiqua"/>
      <family val="1"/>
    </font>
    <font>
      <sz val="10"/>
      <color rgb="FF242424"/>
      <name val="Book Antiqua"/>
      <family val="1"/>
    </font>
    <font>
      <sz val="10"/>
      <color rgb="FF000000"/>
      <name val="Book Antiqua"/>
      <family val="1"/>
    </font>
    <font>
      <sz val="9"/>
      <color rgb="FF000000"/>
      <name val="Book Antiqua"/>
      <family val="1"/>
    </font>
    <font>
      <b/>
      <sz val="10"/>
      <color rgb="FF000000"/>
      <name val="Book Antiqua"/>
      <family val="1"/>
    </font>
    <font>
      <sz val="11"/>
      <color rgb="FF000000"/>
      <name val="Book Antiqua"/>
      <family val="1"/>
    </font>
    <font>
      <sz val="11"/>
      <color rgb="FF000000"/>
      <name val="Times New Roman"/>
      <family val="1"/>
    </font>
    <font>
      <sz val="10"/>
      <color rgb="FF000000"/>
      <name val="Times New Roman"/>
      <family val="1"/>
    </font>
    <font>
      <sz val="11"/>
      <name val="Book Antiqua"/>
      <family val="1"/>
    </font>
    <font>
      <sz val="11"/>
      <color theme="1"/>
      <name val="Book Antiqua"/>
      <family val="1"/>
    </font>
    <font>
      <i/>
      <sz val="10"/>
      <color rgb="FF000000"/>
      <name val="Book Antiqua"/>
      <family val="1"/>
    </font>
    <font>
      <i/>
      <sz val="9"/>
      <color rgb="FF000000"/>
      <name val="Book Antiqua"/>
      <family val="1"/>
    </font>
    <font>
      <sz val="9"/>
      <color rgb="FFFF0000"/>
      <name val="Book Antiqua"/>
      <family val="1"/>
    </font>
    <font>
      <sz val="12"/>
      <color theme="1"/>
      <name val="Book Antiqua"/>
      <family val="1"/>
    </font>
    <font>
      <sz val="9"/>
      <color rgb="FF000000"/>
      <name val="Cambria"/>
      <family val="1"/>
    </font>
    <font>
      <sz val="10"/>
      <color rgb="FF000000"/>
      <name val="Arial"/>
      <family val="2"/>
      <charset val="1"/>
    </font>
    <font>
      <vertAlign val="superscript"/>
      <sz val="10"/>
      <color rgb="FF000000"/>
      <name val="Arial"/>
      <family val="2"/>
      <charset val="1"/>
    </font>
    <font>
      <sz val="11"/>
      <color rgb="FF000000"/>
      <name val="Calibri"/>
      <family val="2"/>
    </font>
    <font>
      <b/>
      <sz val="9"/>
      <color rgb="FF000000"/>
      <name val="Book Antiqua"/>
      <family val="1"/>
    </font>
    <font>
      <sz val="11"/>
      <color rgb="FF031938"/>
      <name val="Book Antiqua"/>
      <family val="1"/>
    </font>
    <font>
      <sz val="10"/>
      <color rgb="FF000000"/>
      <name val="Calibri"/>
      <family val="2"/>
    </font>
  </fonts>
  <fills count="16">
    <fill>
      <patternFill patternType="none"/>
    </fill>
    <fill>
      <patternFill patternType="gray125"/>
    </fill>
    <fill>
      <patternFill patternType="solid">
        <fgColor rgb="FFFFC000"/>
        <bgColor rgb="FFFFC000"/>
      </patternFill>
    </fill>
    <fill>
      <patternFill patternType="solid">
        <fgColor rgb="FF92D050"/>
        <bgColor indexed="64"/>
      </patternFill>
    </fill>
    <fill>
      <patternFill patternType="solid">
        <fgColor rgb="FFFFC000"/>
        <bgColor indexed="64"/>
      </patternFill>
    </fill>
    <fill>
      <patternFill patternType="solid">
        <fgColor rgb="FFFFC000"/>
        <bgColor rgb="FF000000"/>
      </patternFill>
    </fill>
    <fill>
      <patternFill patternType="solid">
        <fgColor rgb="FFFFFF00"/>
        <bgColor indexed="64"/>
      </patternFill>
    </fill>
    <fill>
      <patternFill patternType="solid">
        <fgColor theme="6"/>
        <bgColor indexed="64"/>
      </patternFill>
    </fill>
    <fill>
      <patternFill patternType="solid">
        <fgColor theme="2" tint="-0.14999847407452621"/>
        <bgColor indexed="64"/>
      </patternFill>
    </fill>
    <fill>
      <patternFill patternType="solid">
        <fgColor rgb="FFFFFFFF"/>
        <bgColor indexed="64"/>
      </patternFill>
    </fill>
    <fill>
      <patternFill patternType="solid">
        <fgColor rgb="FF7030A0"/>
        <bgColor indexed="64"/>
      </patternFill>
    </fill>
    <fill>
      <patternFill patternType="solid">
        <fgColor rgb="FFFF0000"/>
        <bgColor indexed="64"/>
      </patternFill>
    </fill>
    <fill>
      <patternFill patternType="solid">
        <fgColor rgb="FF70AD47"/>
        <bgColor indexed="64"/>
      </patternFill>
    </fill>
    <fill>
      <patternFill patternType="solid">
        <fgColor rgb="FF92D050"/>
        <bgColor rgb="FF92D050"/>
      </patternFill>
    </fill>
    <fill>
      <patternFill patternType="solid">
        <fgColor rgb="FF92D050"/>
        <bgColor rgb="FF000000"/>
      </patternFill>
    </fill>
    <fill>
      <patternFill patternType="solid">
        <fgColor rgb="FFC00000"/>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rgb="FF000000"/>
      </left>
      <right style="thin">
        <color indexed="64"/>
      </right>
      <top/>
      <bottom/>
      <diagonal/>
    </border>
    <border>
      <left style="thin">
        <color indexed="64"/>
      </left>
      <right style="thin">
        <color indexed="64"/>
      </right>
      <top/>
      <bottom/>
      <diagonal/>
    </border>
    <border>
      <left style="thin">
        <color indexed="64"/>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right style="thin">
        <color indexed="64"/>
      </right>
      <top/>
      <bottom style="thin">
        <color indexed="64"/>
      </bottom>
      <diagonal/>
    </border>
    <border>
      <left/>
      <right/>
      <top/>
      <bottom style="thin">
        <color rgb="FF000000"/>
      </bottom>
      <diagonal/>
    </border>
    <border>
      <left/>
      <right style="medium">
        <color indexed="64"/>
      </right>
      <top/>
      <bottom style="medium">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926">
    <xf numFmtId="0" fontId="0" fillId="0" borderId="0" xfId="0"/>
    <xf numFmtId="0" fontId="2" fillId="0" borderId="0" xfId="0" applyFont="1"/>
    <xf numFmtId="0" fontId="3" fillId="0" borderId="0" xfId="0" applyFont="1"/>
    <xf numFmtId="0" fontId="4" fillId="0" borderId="8" xfId="0" applyFont="1" applyBorder="1" applyAlignment="1">
      <alignment horizontal="left"/>
    </xf>
    <xf numFmtId="0" fontId="4" fillId="0" borderId="9" xfId="0" applyFont="1" applyBorder="1" applyAlignment="1">
      <alignment horizontal="left"/>
    </xf>
    <xf numFmtId="0" fontId="4" fillId="0" borderId="11" xfId="0" applyFont="1" applyBorder="1" applyAlignment="1">
      <alignment horizontal="left"/>
    </xf>
    <xf numFmtId="0" fontId="4" fillId="4" borderId="1" xfId="0" applyFont="1" applyFill="1" applyBorder="1" applyAlignment="1">
      <alignment wrapText="1"/>
    </xf>
    <xf numFmtId="0" fontId="4" fillId="0" borderId="11" xfId="0" applyFont="1" applyBorder="1"/>
    <xf numFmtId="0" fontId="0" fillId="0" borderId="11" xfId="0" applyBorder="1"/>
    <xf numFmtId="0" fontId="4" fillId="8" borderId="19" xfId="0" applyFont="1" applyFill="1" applyBorder="1"/>
    <xf numFmtId="0" fontId="1" fillId="8" borderId="19" xfId="0" applyFont="1" applyFill="1" applyBorder="1" applyAlignment="1">
      <alignment horizontal="right"/>
    </xf>
    <xf numFmtId="0" fontId="1" fillId="8" borderId="19" xfId="0" applyFont="1" applyFill="1" applyBorder="1" applyAlignment="1">
      <alignment horizontal="center" vertical="center"/>
    </xf>
    <xf numFmtId="0" fontId="3" fillId="0" borderId="0" xfId="0" applyFont="1" applyAlignment="1">
      <alignment horizontal="center" vertical="center"/>
    </xf>
    <xf numFmtId="0" fontId="4" fillId="0" borderId="1" xfId="0" applyFont="1" applyBorder="1"/>
    <xf numFmtId="0" fontId="0" fillId="0" borderId="1" xfId="0" applyBorder="1"/>
    <xf numFmtId="0" fontId="7" fillId="0" borderId="1" xfId="0" applyFont="1" applyBorder="1" applyAlignment="1">
      <alignment wrapText="1"/>
    </xf>
    <xf numFmtId="0" fontId="7" fillId="0" borderId="0" xfId="0" applyFont="1" applyAlignment="1">
      <alignment wrapText="1"/>
    </xf>
    <xf numFmtId="0" fontId="4" fillId="4" borderId="1" xfId="0" applyFont="1" applyFill="1" applyBorder="1"/>
    <xf numFmtId="0" fontId="4" fillId="0" borderId="1" xfId="0" applyFont="1" applyBorder="1" applyAlignment="1">
      <alignment wrapText="1"/>
    </xf>
    <xf numFmtId="0" fontId="4" fillId="0" borderId="11" xfId="0" applyFont="1" applyBorder="1" applyAlignment="1">
      <alignment horizontal="left" vertical="center"/>
    </xf>
    <xf numFmtId="0" fontId="4" fillId="8" borderId="19" xfId="0" applyFont="1" applyFill="1" applyBorder="1" applyAlignment="1">
      <alignment vertical="center"/>
    </xf>
    <xf numFmtId="0" fontId="3" fillId="0" borderId="0" xfId="0" applyFont="1" applyAlignment="1">
      <alignment vertical="center"/>
    </xf>
    <xf numFmtId="0" fontId="4" fillId="0" borderId="1" xfId="0" applyFont="1" applyBorder="1" applyAlignment="1">
      <alignment horizontal="left"/>
    </xf>
    <xf numFmtId="0" fontId="1" fillId="2" borderId="1" xfId="0" applyFont="1" applyFill="1" applyBorder="1" applyAlignment="1">
      <alignment horizontal="center" vertical="center"/>
    </xf>
    <xf numFmtId="0" fontId="3" fillId="4" borderId="1" xfId="0" applyFont="1" applyFill="1" applyBorder="1"/>
    <xf numFmtId="0" fontId="4" fillId="0" borderId="4" xfId="0" applyFont="1" applyBorder="1"/>
    <xf numFmtId="0" fontId="1" fillId="2" borderId="1" xfId="0" applyFont="1" applyFill="1" applyBorder="1" applyAlignment="1">
      <alignment horizontal="left" vertical="center"/>
    </xf>
    <xf numFmtId="0" fontId="1" fillId="2" borderId="1" xfId="0" applyFont="1" applyFill="1" applyBorder="1" applyAlignment="1">
      <alignment horizontal="center" vertical="center" wrapText="1"/>
    </xf>
    <xf numFmtId="3" fontId="1" fillId="0" borderId="11" xfId="0" applyNumberFormat="1" applyFont="1" applyBorder="1" applyAlignment="1">
      <alignment horizontal="left"/>
    </xf>
    <xf numFmtId="0" fontId="1" fillId="7" borderId="1" xfId="0" applyFont="1" applyFill="1" applyBorder="1" applyAlignment="1">
      <alignment horizontal="center" wrapText="1"/>
    </xf>
    <xf numFmtId="0" fontId="10" fillId="0" borderId="1" xfId="0" applyFont="1" applyBorder="1"/>
    <xf numFmtId="0" fontId="8" fillId="0" borderId="1" xfId="0" applyFont="1" applyBorder="1" applyAlignment="1">
      <alignment horizontal="center"/>
    </xf>
    <xf numFmtId="0" fontId="4" fillId="0" borderId="7" xfId="0" applyFont="1" applyBorder="1"/>
    <xf numFmtId="164" fontId="4" fillId="0" borderId="1" xfId="0" applyNumberFormat="1" applyFont="1" applyBorder="1" applyAlignment="1">
      <alignment horizontal="left"/>
    </xf>
    <xf numFmtId="164" fontId="11" fillId="0" borderId="1" xfId="0" applyNumberFormat="1" applyFont="1" applyBorder="1" applyAlignment="1">
      <alignment horizontal="left"/>
    </xf>
    <xf numFmtId="0" fontId="7" fillId="0" borderId="1" xfId="0" applyFont="1" applyBorder="1" applyAlignment="1">
      <alignment horizontal="center" wrapText="1"/>
    </xf>
    <xf numFmtId="0" fontId="4" fillId="0" borderId="1" xfId="0" applyFont="1" applyBorder="1" applyAlignment="1">
      <alignment horizontal="left" wrapText="1"/>
    </xf>
    <xf numFmtId="164" fontId="4" fillId="0" borderId="1" xfId="0" applyNumberFormat="1" applyFont="1" applyBorder="1" applyAlignment="1">
      <alignment horizontal="left" wrapText="1"/>
    </xf>
    <xf numFmtId="0" fontId="11" fillId="0" borderId="1" xfId="0" applyFont="1" applyBorder="1" applyAlignment="1">
      <alignment wrapText="1"/>
    </xf>
    <xf numFmtId="0" fontId="11" fillId="0" borderId="1" xfId="0" applyFont="1" applyBorder="1"/>
    <xf numFmtId="164" fontId="4" fillId="4" borderId="1" xfId="0" applyNumberFormat="1" applyFont="1" applyFill="1" applyBorder="1" applyAlignment="1">
      <alignment horizontal="left"/>
    </xf>
    <xf numFmtId="0" fontId="4" fillId="4" borderId="1" xfId="0" applyFont="1" applyFill="1" applyBorder="1" applyAlignment="1">
      <alignment horizontal="left"/>
    </xf>
    <xf numFmtId="0" fontId="14" fillId="0" borderId="0" xfId="0" applyFont="1"/>
    <xf numFmtId="0" fontId="3" fillId="3" borderId="0" xfId="0" applyFont="1" applyFill="1"/>
    <xf numFmtId="0" fontId="13" fillId="0" borderId="11" xfId="0" applyFont="1" applyBorder="1"/>
    <xf numFmtId="0" fontId="3" fillId="0" borderId="1" xfId="0" applyFont="1" applyBorder="1"/>
    <xf numFmtId="0" fontId="11" fillId="0" borderId="1" xfId="0" applyFont="1" applyBorder="1" applyAlignment="1">
      <alignment horizontal="left"/>
    </xf>
    <xf numFmtId="15" fontId="10" fillId="0" borderId="1" xfId="0" applyNumberFormat="1" applyFont="1" applyBorder="1"/>
    <xf numFmtId="0" fontId="15" fillId="0" borderId="1" xfId="0" applyFont="1" applyBorder="1" applyAlignment="1">
      <alignment wrapText="1"/>
    </xf>
    <xf numFmtId="0" fontId="0" fillId="4" borderId="1" xfId="0" applyFill="1" applyBorder="1"/>
    <xf numFmtId="0" fontId="10" fillId="4" borderId="1" xfId="0" applyFont="1" applyFill="1" applyBorder="1"/>
    <xf numFmtId="0" fontId="1" fillId="5" borderId="9" xfId="0" applyFont="1" applyFill="1" applyBorder="1" applyAlignment="1">
      <alignment wrapText="1"/>
    </xf>
    <xf numFmtId="0" fontId="1" fillId="5" borderId="10" xfId="0" applyFont="1" applyFill="1" applyBorder="1" applyAlignment="1">
      <alignment wrapText="1"/>
    </xf>
    <xf numFmtId="0" fontId="1" fillId="5" borderId="0" xfId="0" applyFont="1" applyFill="1" applyAlignment="1">
      <alignment wrapText="1"/>
    </xf>
    <xf numFmtId="0" fontId="1" fillId="5" borderId="17" xfId="0" applyFont="1" applyFill="1" applyBorder="1" applyAlignment="1">
      <alignment wrapText="1"/>
    </xf>
    <xf numFmtId="0" fontId="11" fillId="9" borderId="1" xfId="0" applyFont="1" applyFill="1" applyBorder="1"/>
    <xf numFmtId="0" fontId="1" fillId="5" borderId="9" xfId="0" applyFont="1" applyFill="1" applyBorder="1" applyAlignment="1">
      <alignment horizontal="left" wrapText="1"/>
    </xf>
    <xf numFmtId="0" fontId="4" fillId="0" borderId="1" xfId="0" applyFont="1" applyBorder="1" applyAlignment="1">
      <alignment horizontal="center" vertical="center"/>
    </xf>
    <xf numFmtId="15" fontId="10" fillId="4" borderId="1" xfId="0" applyNumberFormat="1" applyFont="1" applyFill="1" applyBorder="1"/>
    <xf numFmtId="0" fontId="0" fillId="10" borderId="1" xfId="0" applyFill="1" applyBorder="1"/>
    <xf numFmtId="0" fontId="0" fillId="6" borderId="1" xfId="0" applyFill="1" applyBorder="1"/>
    <xf numFmtId="0" fontId="4" fillId="0" borderId="4" xfId="0" applyFont="1" applyBorder="1" applyAlignment="1">
      <alignment wrapText="1"/>
    </xf>
    <xf numFmtId="0" fontId="4" fillId="0" borderId="3" xfId="0" applyFont="1" applyBorder="1"/>
    <xf numFmtId="0" fontId="4" fillId="4" borderId="3" xfId="0" applyFont="1" applyFill="1" applyBorder="1"/>
    <xf numFmtId="0" fontId="4" fillId="0" borderId="4" xfId="0" applyFont="1" applyBorder="1" applyAlignment="1">
      <alignment horizontal="left"/>
    </xf>
    <xf numFmtId="0" fontId="0" fillId="0" borderId="7" xfId="0" applyBorder="1"/>
    <xf numFmtId="0" fontId="1" fillId="4" borderId="1" xfId="0" applyFont="1" applyFill="1" applyBorder="1" applyAlignment="1">
      <alignment horizontal="center" vertical="center" wrapText="1"/>
    </xf>
    <xf numFmtId="0" fontId="17" fillId="0" borderId="1" xfId="0" applyFont="1" applyBorder="1"/>
    <xf numFmtId="0" fontId="1" fillId="2" borderId="3" xfId="0" applyFont="1" applyFill="1" applyBorder="1" applyAlignment="1">
      <alignment horizontal="center" vertical="center"/>
    </xf>
    <xf numFmtId="0" fontId="1" fillId="2" borderId="7" xfId="0" applyFont="1" applyFill="1" applyBorder="1" applyAlignment="1">
      <alignment horizontal="center" vertical="center" wrapText="1"/>
    </xf>
    <xf numFmtId="0" fontId="18" fillId="0" borderId="1" xfId="0" applyFont="1" applyBorder="1" applyAlignment="1">
      <alignment wrapText="1"/>
    </xf>
    <xf numFmtId="0" fontId="18" fillId="4" borderId="1" xfId="0" applyFont="1" applyFill="1" applyBorder="1" applyAlignment="1">
      <alignment wrapText="1"/>
    </xf>
    <xf numFmtId="0" fontId="18" fillId="0" borderId="4" xfId="0" applyFont="1" applyBorder="1" applyAlignment="1">
      <alignment wrapText="1"/>
    </xf>
    <xf numFmtId="0" fontId="11" fillId="0" borderId="7" xfId="0" applyFont="1" applyBorder="1"/>
    <xf numFmtId="0" fontId="4" fillId="0" borderId="7" xfId="0" applyFont="1" applyBorder="1" applyAlignment="1">
      <alignment wrapText="1"/>
    </xf>
    <xf numFmtId="0" fontId="10" fillId="0" borderId="7" xfId="0" applyFont="1" applyBorder="1" applyAlignment="1">
      <alignment wrapText="1"/>
    </xf>
    <xf numFmtId="0" fontId="12" fillId="0" borderId="7" xfId="0" applyFont="1" applyBorder="1"/>
    <xf numFmtId="0" fontId="4" fillId="4" borderId="4" xfId="0" applyFont="1" applyFill="1" applyBorder="1"/>
    <xf numFmtId="0" fontId="19" fillId="0" borderId="0" xfId="0" applyFont="1" applyAlignment="1">
      <alignment horizontal="center"/>
    </xf>
    <xf numFmtId="0" fontId="20" fillId="4" borderId="1" xfId="0" applyFont="1" applyFill="1" applyBorder="1"/>
    <xf numFmtId="0" fontId="20" fillId="4" borderId="1" xfId="0" applyFont="1" applyFill="1" applyBorder="1" applyAlignment="1">
      <alignment horizontal="center"/>
    </xf>
    <xf numFmtId="0" fontId="20" fillId="0" borderId="1" xfId="0" applyFont="1" applyBorder="1"/>
    <xf numFmtId="0" fontId="20" fillId="0" borderId="1" xfId="0" applyFont="1" applyBorder="1" applyAlignment="1">
      <alignment horizontal="center" vertical="center"/>
    </xf>
    <xf numFmtId="0" fontId="19" fillId="0" borderId="1" xfId="0" applyFont="1" applyBorder="1"/>
    <xf numFmtId="0" fontId="19" fillId="0" borderId="1" xfId="0" applyFont="1" applyBorder="1" applyAlignment="1">
      <alignment horizontal="center" vertical="center"/>
    </xf>
    <xf numFmtId="0" fontId="19" fillId="0" borderId="4" xfId="0" applyFont="1" applyBorder="1" applyAlignment="1">
      <alignment horizontal="center" vertical="center"/>
    </xf>
    <xf numFmtId="0" fontId="20" fillId="9" borderId="3" xfId="0" applyFont="1" applyFill="1" applyBorder="1" applyAlignment="1">
      <alignment horizontal="center" vertical="center"/>
    </xf>
    <xf numFmtId="0" fontId="20" fillId="0" borderId="7" xfId="0" applyFont="1" applyBorder="1" applyAlignment="1">
      <alignment horizontal="center" vertical="center"/>
    </xf>
    <xf numFmtId="9" fontId="19" fillId="0" borderId="1" xfId="0" applyNumberFormat="1" applyFont="1" applyBorder="1" applyAlignment="1">
      <alignment horizontal="center" vertical="center"/>
    </xf>
    <xf numFmtId="0" fontId="20" fillId="0" borderId="3" xfId="0" applyFont="1" applyBorder="1"/>
    <xf numFmtId="3" fontId="19" fillId="0" borderId="1" xfId="0" applyNumberFormat="1" applyFont="1" applyBorder="1" applyAlignment="1">
      <alignment horizontal="center" vertical="center"/>
    </xf>
    <xf numFmtId="0" fontId="16" fillId="0" borderId="0" xfId="0" quotePrefix="1" applyFont="1" applyAlignment="1">
      <alignment horizontal="center"/>
    </xf>
    <xf numFmtId="0" fontId="19" fillId="0" borderId="0" xfId="0" applyFont="1" applyAlignment="1">
      <alignment horizontal="center" vertical="center"/>
    </xf>
    <xf numFmtId="0" fontId="20" fillId="0" borderId="1" xfId="0" applyFont="1" applyBorder="1" applyAlignment="1">
      <alignment readingOrder="1"/>
    </xf>
    <xf numFmtId="0" fontId="19" fillId="0" borderId="1" xfId="0" applyFont="1" applyBorder="1" applyAlignment="1">
      <alignment horizontal="center"/>
    </xf>
    <xf numFmtId="0" fontId="19" fillId="0" borderId="1" xfId="0" applyFont="1" applyBorder="1" applyAlignment="1">
      <alignment readingOrder="1"/>
    </xf>
    <xf numFmtId="0" fontId="19" fillId="6" borderId="1" xfId="0" applyFont="1" applyFill="1" applyBorder="1" applyAlignment="1">
      <alignment horizontal="center" vertical="center"/>
    </xf>
    <xf numFmtId="0" fontId="21" fillId="0" borderId="1" xfId="0" applyFont="1" applyBorder="1" applyAlignment="1">
      <alignment horizontal="center"/>
    </xf>
    <xf numFmtId="0" fontId="19" fillId="0" borderId="7" xfId="0" applyFont="1" applyBorder="1" applyAlignment="1">
      <alignment horizontal="center" vertical="center"/>
    </xf>
    <xf numFmtId="0" fontId="19" fillId="0" borderId="4" xfId="0" applyFont="1" applyBorder="1"/>
    <xf numFmtId="9" fontId="19" fillId="0" borderId="8" xfId="0" applyNumberFormat="1" applyFont="1" applyBorder="1" applyAlignment="1">
      <alignment horizontal="center" vertical="center"/>
    </xf>
    <xf numFmtId="0" fontId="19" fillId="6" borderId="1" xfId="0" applyFont="1" applyFill="1" applyBorder="1"/>
    <xf numFmtId="0" fontId="16" fillId="0" borderId="0" xfId="0" applyFont="1" applyAlignment="1">
      <alignment horizontal="center"/>
    </xf>
    <xf numFmtId="0" fontId="4" fillId="0" borderId="12" xfId="0" applyFont="1" applyBorder="1"/>
    <xf numFmtId="0" fontId="22" fillId="2" borderId="0" xfId="0" applyFont="1" applyFill="1" applyAlignment="1">
      <alignment horizontal="center" vertical="center" wrapText="1"/>
    </xf>
    <xf numFmtId="0" fontId="4" fillId="4" borderId="12" xfId="0" applyFont="1" applyFill="1" applyBorder="1"/>
    <xf numFmtId="0" fontId="4" fillId="0" borderId="5" xfId="0" applyFont="1" applyBorder="1" applyAlignment="1">
      <alignment horizontal="left"/>
    </xf>
    <xf numFmtId="0" fontId="23" fillId="0" borderId="11" xfId="0" applyFont="1" applyBorder="1"/>
    <xf numFmtId="0" fontId="0" fillId="0" borderId="0" xfId="0" applyAlignment="1">
      <alignment horizontal="center"/>
    </xf>
    <xf numFmtId="0" fontId="7" fillId="0" borderId="0" xfId="0" applyFont="1" applyAlignment="1">
      <alignment horizontal="center"/>
    </xf>
    <xf numFmtId="0" fontId="19" fillId="6" borderId="0" xfId="0" applyFont="1" applyFill="1" applyAlignment="1">
      <alignment horizontal="center" vertical="center"/>
    </xf>
    <xf numFmtId="0" fontId="21" fillId="0" borderId="0" xfId="0" applyFont="1" applyAlignment="1">
      <alignment horizontal="center"/>
    </xf>
    <xf numFmtId="0" fontId="4" fillId="0" borderId="8" xfId="0" applyFont="1" applyBorder="1"/>
    <xf numFmtId="0" fontId="4" fillId="0" borderId="0" xfId="0" applyFont="1"/>
    <xf numFmtId="14" fontId="7" fillId="0" borderId="1" xfId="0" applyNumberFormat="1" applyFont="1" applyBorder="1"/>
    <xf numFmtId="3" fontId="4" fillId="0" borderId="11" xfId="0" applyNumberFormat="1" applyFont="1" applyBorder="1" applyAlignment="1">
      <alignment horizontal="left" vertical="center"/>
    </xf>
    <xf numFmtId="3" fontId="1" fillId="0" borderId="11" xfId="0" applyNumberFormat="1" applyFont="1" applyBorder="1"/>
    <xf numFmtId="0" fontId="1" fillId="0" borderId="11" xfId="0" applyFont="1" applyBorder="1" applyAlignment="1">
      <alignment wrapText="1"/>
    </xf>
    <xf numFmtId="0" fontId="1" fillId="0" borderId="11" xfId="0" applyFont="1" applyBorder="1" applyAlignment="1">
      <alignment horizontal="left"/>
    </xf>
    <xf numFmtId="0" fontId="4" fillId="0" borderId="13" xfId="0" applyFont="1" applyBorder="1"/>
    <xf numFmtId="0" fontId="3" fillId="0" borderId="11" xfId="0" applyFont="1" applyBorder="1"/>
    <xf numFmtId="0" fontId="2" fillId="0" borderId="11" xfId="0" applyFont="1" applyBorder="1"/>
    <xf numFmtId="0" fontId="1" fillId="5" borderId="4" xfId="0" applyFont="1" applyFill="1" applyBorder="1" applyAlignment="1">
      <alignment wrapText="1"/>
    </xf>
    <xf numFmtId="0" fontId="1" fillId="4" borderId="4" xfId="0" applyFont="1" applyFill="1" applyBorder="1" applyAlignment="1">
      <alignment horizontal="center" vertical="center"/>
    </xf>
    <xf numFmtId="166" fontId="1" fillId="5" borderId="4" xfId="0" applyNumberFormat="1" applyFont="1" applyFill="1" applyBorder="1" applyAlignment="1">
      <alignment wrapText="1"/>
    </xf>
    <xf numFmtId="1" fontId="1" fillId="5" borderId="10" xfId="0" applyNumberFormat="1" applyFont="1" applyFill="1" applyBorder="1" applyAlignment="1">
      <alignment wrapText="1"/>
    </xf>
    <xf numFmtId="0" fontId="1" fillId="5" borderId="24" xfId="0" applyFont="1" applyFill="1" applyBorder="1" applyAlignment="1">
      <alignment wrapText="1"/>
    </xf>
    <xf numFmtId="0" fontId="3" fillId="4" borderId="11" xfId="0" applyFont="1" applyFill="1" applyBorder="1"/>
    <xf numFmtId="14" fontId="7" fillId="0" borderId="4" xfId="0" applyNumberFormat="1" applyFont="1" applyBorder="1"/>
    <xf numFmtId="0" fontId="1" fillId="0" borderId="5" xfId="0" applyFont="1" applyBorder="1"/>
    <xf numFmtId="0" fontId="4" fillId="0" borderId="26" xfId="0" applyFont="1" applyBorder="1"/>
    <xf numFmtId="0" fontId="4" fillId="0" borderId="23" xfId="0" applyFont="1" applyBorder="1"/>
    <xf numFmtId="3" fontId="1" fillId="0" borderId="15" xfId="0" applyNumberFormat="1" applyFont="1" applyBorder="1"/>
    <xf numFmtId="0" fontId="4" fillId="8" borderId="11" xfId="0" applyFont="1" applyFill="1" applyBorder="1" applyAlignment="1">
      <alignment horizontal="left"/>
    </xf>
    <xf numFmtId="0" fontId="1" fillId="8" borderId="19" xfId="0" applyFont="1" applyFill="1" applyBorder="1" applyAlignment="1">
      <alignment vertical="center"/>
    </xf>
    <xf numFmtId="0" fontId="3" fillId="0" borderId="0" xfId="0" applyFont="1" applyAlignment="1">
      <alignment horizontal="left"/>
    </xf>
    <xf numFmtId="0" fontId="4" fillId="0" borderId="2" xfId="0" applyFont="1" applyBorder="1" applyAlignment="1">
      <alignment horizontal="left" vertical="center"/>
    </xf>
    <xf numFmtId="0" fontId="4" fillId="0" borderId="2" xfId="0" applyFont="1" applyBorder="1" applyAlignment="1">
      <alignment horizontal="left"/>
    </xf>
    <xf numFmtId="0" fontId="4" fillId="0" borderId="15" xfId="0" applyFont="1" applyBorder="1" applyAlignment="1">
      <alignment horizontal="left" vertical="center"/>
    </xf>
    <xf numFmtId="3" fontId="1" fillId="0" borderId="15" xfId="0" applyNumberFormat="1" applyFont="1" applyBorder="1" applyAlignment="1">
      <alignment horizontal="left"/>
    </xf>
    <xf numFmtId="0" fontId="1" fillId="8" borderId="21" xfId="0" applyFont="1" applyFill="1" applyBorder="1" applyAlignment="1">
      <alignment vertical="center"/>
    </xf>
    <xf numFmtId="0" fontId="4" fillId="0" borderId="24" xfId="0" applyFont="1" applyBorder="1" applyAlignment="1">
      <alignment horizontal="left"/>
    </xf>
    <xf numFmtId="0" fontId="4" fillId="0" borderId="22" xfId="0" applyFont="1" applyBorder="1" applyAlignment="1">
      <alignment horizontal="left"/>
    </xf>
    <xf numFmtId="0" fontId="0" fillId="5" borderId="1" xfId="0" applyFill="1" applyBorder="1"/>
    <xf numFmtId="15" fontId="4" fillId="5" borderId="1" xfId="0" applyNumberFormat="1" applyFont="1" applyFill="1" applyBorder="1" applyAlignment="1">
      <alignment wrapText="1"/>
    </xf>
    <xf numFmtId="15" fontId="4" fillId="5" borderId="1" xfId="0" applyNumberFormat="1" applyFont="1" applyFill="1" applyBorder="1"/>
    <xf numFmtId="0" fontId="25" fillId="5" borderId="1" xfId="0" applyFont="1" applyFill="1" applyBorder="1" applyAlignment="1">
      <alignment wrapText="1"/>
    </xf>
    <xf numFmtId="0" fontId="26" fillId="5" borderId="1" xfId="0" applyFont="1" applyFill="1" applyBorder="1" applyAlignment="1">
      <alignment wrapText="1"/>
    </xf>
    <xf numFmtId="0" fontId="27" fillId="5" borderId="4" xfId="0" applyFont="1" applyFill="1" applyBorder="1" applyAlignment="1">
      <alignment wrapText="1"/>
    </xf>
    <xf numFmtId="0" fontId="28" fillId="5" borderId="1" xfId="0" applyFont="1" applyFill="1" applyBorder="1" applyAlignment="1">
      <alignment wrapText="1"/>
    </xf>
    <xf numFmtId="0" fontId="29" fillId="5" borderId="1" xfId="0" applyFont="1" applyFill="1" applyBorder="1"/>
    <xf numFmtId="0" fontId="29" fillId="5" borderId="4" xfId="0" applyFont="1" applyFill="1" applyBorder="1" applyAlignment="1">
      <alignment wrapText="1"/>
    </xf>
    <xf numFmtId="0" fontId="29" fillId="5" borderId="1" xfId="0" applyFont="1" applyFill="1" applyBorder="1" applyAlignment="1">
      <alignment wrapText="1"/>
    </xf>
    <xf numFmtId="0" fontId="28" fillId="5" borderId="1" xfId="0" applyFont="1" applyFill="1" applyBorder="1"/>
    <xf numFmtId="0" fontId="28" fillId="5" borderId="4" xfId="0" applyFont="1" applyFill="1" applyBorder="1"/>
    <xf numFmtId="0" fontId="4" fillId="5" borderId="7" xfId="0" applyFont="1" applyFill="1" applyBorder="1"/>
    <xf numFmtId="0" fontId="28" fillId="5" borderId="4" xfId="0" applyFont="1" applyFill="1" applyBorder="1" applyAlignment="1">
      <alignment horizontal="left"/>
    </xf>
    <xf numFmtId="15" fontId="25" fillId="5" borderId="4" xfId="0" applyNumberFormat="1" applyFont="1" applyFill="1" applyBorder="1"/>
    <xf numFmtId="0" fontId="28" fillId="5" borderId="14" xfId="0" applyFont="1" applyFill="1" applyBorder="1" applyAlignment="1">
      <alignment wrapText="1"/>
    </xf>
    <xf numFmtId="0" fontId="28" fillId="5" borderId="1" xfId="0" applyFont="1" applyFill="1" applyBorder="1" applyAlignment="1">
      <alignment horizontal="left"/>
    </xf>
    <xf numFmtId="15" fontId="25" fillId="5" borderId="1" xfId="0" applyNumberFormat="1" applyFont="1" applyFill="1" applyBorder="1"/>
    <xf numFmtId="15" fontId="28" fillId="5" borderId="1" xfId="0" applyNumberFormat="1" applyFont="1" applyFill="1" applyBorder="1"/>
    <xf numFmtId="0" fontId="28" fillId="5" borderId="14" xfId="0" applyFont="1" applyFill="1" applyBorder="1"/>
    <xf numFmtId="15" fontId="28" fillId="5" borderId="4" xfId="0" applyNumberFormat="1" applyFont="1" applyFill="1" applyBorder="1"/>
    <xf numFmtId="15" fontId="24" fillId="5" borderId="1" xfId="0" applyNumberFormat="1" applyFont="1" applyFill="1" applyBorder="1"/>
    <xf numFmtId="0" fontId="30" fillId="5" borderId="1" xfId="0" applyFont="1" applyFill="1" applyBorder="1"/>
    <xf numFmtId="0" fontId="10" fillId="0" borderId="0" xfId="0" applyFont="1"/>
    <xf numFmtId="15" fontId="10" fillId="0" borderId="0" xfId="0" applyNumberFormat="1" applyFont="1"/>
    <xf numFmtId="164" fontId="1" fillId="2" borderId="1" xfId="0" applyNumberFormat="1" applyFont="1" applyFill="1" applyBorder="1" applyAlignment="1">
      <alignment horizontal="left"/>
    </xf>
    <xf numFmtId="164" fontId="4" fillId="0" borderId="4" xfId="0" applyNumberFormat="1" applyFont="1" applyBorder="1" applyAlignment="1">
      <alignment horizontal="left"/>
    </xf>
    <xf numFmtId="164" fontId="4" fillId="0" borderId="1" xfId="0" applyNumberFormat="1" applyFont="1" applyBorder="1" applyAlignment="1">
      <alignment horizontal="left" vertical="center"/>
    </xf>
    <xf numFmtId="0" fontId="4" fillId="0" borderId="5" xfId="0" applyFont="1" applyBorder="1" applyAlignment="1">
      <alignment wrapText="1"/>
    </xf>
    <xf numFmtId="15" fontId="10" fillId="0" borderId="4" xfId="0" applyNumberFormat="1" applyFont="1" applyBorder="1"/>
    <xf numFmtId="15" fontId="10" fillId="4" borderId="4" xfId="0" applyNumberFormat="1" applyFont="1" applyFill="1" applyBorder="1"/>
    <xf numFmtId="0" fontId="4" fillId="4" borderId="4" xfId="0" applyFont="1" applyFill="1" applyBorder="1" applyAlignment="1">
      <alignment wrapText="1"/>
    </xf>
    <xf numFmtId="0" fontId="10" fillId="0" borderId="8" xfId="0" applyFont="1" applyBorder="1" applyAlignment="1">
      <alignment wrapText="1"/>
    </xf>
    <xf numFmtId="0" fontId="4" fillId="0" borderId="8" xfId="0" applyFont="1" applyBorder="1" applyAlignment="1">
      <alignment wrapText="1"/>
    </xf>
    <xf numFmtId="0" fontId="4" fillId="0" borderId="4" xfId="0" applyFont="1" applyBorder="1" applyAlignment="1">
      <alignment horizontal="left" wrapText="1"/>
    </xf>
    <xf numFmtId="0" fontId="4" fillId="4" borderId="1" xfId="0" applyFont="1" applyFill="1" applyBorder="1" applyAlignment="1">
      <alignment horizontal="left" wrapText="1"/>
    </xf>
    <xf numFmtId="164" fontId="4" fillId="0" borderId="5" xfId="0" applyNumberFormat="1" applyFont="1" applyBorder="1" applyAlignment="1">
      <alignment horizontal="left"/>
    </xf>
    <xf numFmtId="0" fontId="7" fillId="0" borderId="4" xfId="0" applyFont="1" applyBorder="1"/>
    <xf numFmtId="0" fontId="1" fillId="0" borderId="12" xfId="0" applyFont="1" applyBorder="1"/>
    <xf numFmtId="0" fontId="1" fillId="0" borderId="11" xfId="0" applyFont="1" applyBorder="1"/>
    <xf numFmtId="0" fontId="7" fillId="0" borderId="11" xfId="0" applyFont="1" applyBorder="1"/>
    <xf numFmtId="0" fontId="7" fillId="0" borderId="1" xfId="0" applyFont="1" applyBorder="1"/>
    <xf numFmtId="0" fontId="20" fillId="0" borderId="1" xfId="0" applyFont="1" applyBorder="1" applyAlignment="1">
      <alignment horizontal="center"/>
    </xf>
    <xf numFmtId="0" fontId="20" fillId="0" borderId="7" xfId="0" applyFont="1" applyBorder="1" applyAlignment="1">
      <alignment horizontal="center"/>
    </xf>
    <xf numFmtId="0" fontId="28" fillId="3" borderId="1" xfId="0" applyFont="1" applyFill="1" applyBorder="1" applyAlignment="1">
      <alignment wrapText="1"/>
    </xf>
    <xf numFmtId="0" fontId="28" fillId="3" borderId="1" xfId="0" applyFont="1" applyFill="1" applyBorder="1"/>
    <xf numFmtId="0" fontId="0" fillId="3" borderId="1" xfId="0" applyFill="1" applyBorder="1"/>
    <xf numFmtId="15" fontId="4" fillId="3" borderId="1" xfId="0" applyNumberFormat="1" applyFont="1" applyFill="1" applyBorder="1"/>
    <xf numFmtId="15" fontId="28" fillId="3" borderId="4" xfId="0" applyNumberFormat="1" applyFont="1" applyFill="1" applyBorder="1"/>
    <xf numFmtId="0" fontId="3" fillId="4" borderId="22" xfId="0" applyFont="1" applyFill="1" applyBorder="1"/>
    <xf numFmtId="0" fontId="28" fillId="3" borderId="4" xfId="0" applyFont="1" applyFill="1" applyBorder="1"/>
    <xf numFmtId="0" fontId="3" fillId="3" borderId="4" xfId="0" applyFont="1" applyFill="1" applyBorder="1"/>
    <xf numFmtId="0" fontId="29" fillId="3" borderId="4" xfId="0" applyFont="1" applyFill="1" applyBorder="1"/>
    <xf numFmtId="0" fontId="29" fillId="3" borderId="4" xfId="0" applyFont="1" applyFill="1" applyBorder="1" applyAlignment="1">
      <alignment wrapText="1"/>
    </xf>
    <xf numFmtId="15" fontId="25" fillId="3" borderId="4" xfId="0" applyNumberFormat="1" applyFont="1" applyFill="1" applyBorder="1"/>
    <xf numFmtId="0" fontId="29" fillId="3" borderId="1" xfId="0" applyFont="1" applyFill="1" applyBorder="1" applyAlignment="1">
      <alignment wrapText="1"/>
    </xf>
    <xf numFmtId="0" fontId="4" fillId="0" borderId="22" xfId="0" applyFont="1" applyBorder="1"/>
    <xf numFmtId="164" fontId="4" fillId="0" borderId="4" xfId="0" applyNumberFormat="1" applyFont="1" applyBorder="1" applyAlignment="1">
      <alignment horizontal="left" wrapText="1"/>
    </xf>
    <xf numFmtId="0" fontId="1" fillId="3" borderId="0" xfId="0" applyFont="1" applyFill="1" applyAlignment="1">
      <alignment wrapText="1"/>
    </xf>
    <xf numFmtId="0" fontId="29" fillId="3" borderId="11" xfId="0" applyFont="1" applyFill="1" applyBorder="1"/>
    <xf numFmtId="0" fontId="31" fillId="5" borderId="1" xfId="0" applyFont="1" applyFill="1" applyBorder="1"/>
    <xf numFmtId="15" fontId="31" fillId="5" borderId="1" xfId="0" applyNumberFormat="1" applyFont="1" applyFill="1" applyBorder="1"/>
    <xf numFmtId="0" fontId="2" fillId="4" borderId="1" xfId="0" applyFont="1" applyFill="1" applyBorder="1" applyAlignment="1">
      <alignment wrapText="1"/>
    </xf>
    <xf numFmtId="0" fontId="29" fillId="4" borderId="4" xfId="0" applyFont="1" applyFill="1" applyBorder="1" applyAlignment="1">
      <alignment wrapText="1"/>
    </xf>
    <xf numFmtId="15" fontId="29" fillId="3" borderId="4" xfId="0" applyNumberFormat="1" applyFont="1" applyFill="1" applyBorder="1"/>
    <xf numFmtId="0" fontId="10" fillId="0" borderId="4" xfId="0" applyFont="1" applyBorder="1"/>
    <xf numFmtId="0" fontId="29" fillId="4" borderId="4" xfId="0" applyFont="1" applyFill="1" applyBorder="1"/>
    <xf numFmtId="15" fontId="29" fillId="4" borderId="4" xfId="0" applyNumberFormat="1" applyFont="1" applyFill="1" applyBorder="1"/>
    <xf numFmtId="0" fontId="3" fillId="3" borderId="1" xfId="0" applyFont="1" applyFill="1" applyBorder="1"/>
    <xf numFmtId="15" fontId="28" fillId="3" borderId="1" xfId="0" applyNumberFormat="1" applyFont="1" applyFill="1" applyBorder="1"/>
    <xf numFmtId="15" fontId="29" fillId="3" borderId="1" xfId="0" applyNumberFormat="1" applyFont="1" applyFill="1" applyBorder="1"/>
    <xf numFmtId="0" fontId="29" fillId="4" borderId="1" xfId="0" applyFont="1" applyFill="1" applyBorder="1"/>
    <xf numFmtId="0" fontId="28" fillId="4" borderId="1" xfId="0" applyFont="1" applyFill="1" applyBorder="1"/>
    <xf numFmtId="0" fontId="4" fillId="3" borderId="1" xfId="0" applyFont="1" applyFill="1" applyBorder="1"/>
    <xf numFmtId="164" fontId="4" fillId="3" borderId="1" xfId="0" applyNumberFormat="1" applyFont="1" applyFill="1" applyBorder="1" applyAlignment="1">
      <alignment horizontal="left" wrapText="1"/>
    </xf>
    <xf numFmtId="0" fontId="29" fillId="3" borderId="1" xfId="0" applyFont="1" applyFill="1" applyBorder="1"/>
    <xf numFmtId="15" fontId="10" fillId="3" borderId="1" xfId="0" applyNumberFormat="1" applyFont="1" applyFill="1" applyBorder="1"/>
    <xf numFmtId="0" fontId="3" fillId="4" borderId="4" xfId="0" applyFont="1" applyFill="1" applyBorder="1"/>
    <xf numFmtId="0" fontId="28" fillId="4" borderId="4" xfId="0" applyFont="1" applyFill="1" applyBorder="1"/>
    <xf numFmtId="15" fontId="4" fillId="4" borderId="4" xfId="0" applyNumberFormat="1" applyFont="1" applyFill="1" applyBorder="1"/>
    <xf numFmtId="0" fontId="18" fillId="3" borderId="3" xfId="0" applyFont="1" applyFill="1" applyBorder="1" applyAlignment="1">
      <alignment wrapText="1"/>
    </xf>
    <xf numFmtId="15" fontId="25" fillId="3" borderId="1" xfId="0" applyNumberFormat="1" applyFont="1" applyFill="1" applyBorder="1"/>
    <xf numFmtId="15" fontId="24" fillId="3" borderId="1" xfId="0" applyNumberFormat="1" applyFont="1" applyFill="1" applyBorder="1"/>
    <xf numFmtId="0" fontId="28" fillId="4" borderId="1" xfId="0" applyFont="1" applyFill="1" applyBorder="1" applyAlignment="1">
      <alignment horizontal="left"/>
    </xf>
    <xf numFmtId="0" fontId="28" fillId="3" borderId="4" xfId="0" applyFont="1" applyFill="1" applyBorder="1" applyAlignment="1">
      <alignment wrapText="1"/>
    </xf>
    <xf numFmtId="0" fontId="4" fillId="0" borderId="1" xfId="0" applyFont="1" applyBorder="1" applyAlignment="1">
      <alignment vertical="center"/>
    </xf>
    <xf numFmtId="0" fontId="15" fillId="0" borderId="1" xfId="0" applyFont="1" applyBorder="1" applyAlignment="1">
      <alignment vertical="center" wrapText="1"/>
    </xf>
    <xf numFmtId="0" fontId="4" fillId="0" borderId="1" xfId="0" applyFont="1" applyBorder="1" applyAlignment="1">
      <alignment vertical="center" wrapText="1"/>
    </xf>
    <xf numFmtId="0" fontId="4" fillId="3" borderId="1" xfId="0" applyFont="1" applyFill="1" applyBorder="1" applyAlignment="1">
      <alignment horizontal="left" vertical="center"/>
    </xf>
    <xf numFmtId="164" fontId="13" fillId="0" borderId="1" xfId="0" applyNumberFormat="1" applyFont="1" applyBorder="1" applyAlignment="1">
      <alignment horizontal="left" vertical="center"/>
    </xf>
    <xf numFmtId="0" fontId="3" fillId="4" borderId="14" xfId="0" applyFont="1" applyFill="1" applyBorder="1"/>
    <xf numFmtId="0" fontId="29" fillId="4" borderId="7" xfId="0" applyFont="1" applyFill="1" applyBorder="1"/>
    <xf numFmtId="0" fontId="29" fillId="3" borderId="8" xfId="0" applyFont="1" applyFill="1" applyBorder="1"/>
    <xf numFmtId="15" fontId="24" fillId="3" borderId="4" xfId="0" applyNumberFormat="1" applyFont="1" applyFill="1" applyBorder="1"/>
    <xf numFmtId="15" fontId="29" fillId="3" borderId="8" xfId="0" applyNumberFormat="1" applyFont="1" applyFill="1" applyBorder="1"/>
    <xf numFmtId="0" fontId="29" fillId="3" borderId="25" xfId="0" applyFont="1" applyFill="1" applyBorder="1"/>
    <xf numFmtId="164" fontId="29" fillId="3" borderId="4" xfId="0" applyNumberFormat="1" applyFont="1" applyFill="1" applyBorder="1" applyAlignment="1">
      <alignment horizontal="left"/>
    </xf>
    <xf numFmtId="0" fontId="29" fillId="3" borderId="7" xfId="0" applyFont="1" applyFill="1" applyBorder="1"/>
    <xf numFmtId="15" fontId="4" fillId="3" borderId="4" xfId="0" applyNumberFormat="1" applyFont="1" applyFill="1" applyBorder="1"/>
    <xf numFmtId="0" fontId="32" fillId="3" borderId="11" xfId="0" applyFont="1" applyFill="1" applyBorder="1"/>
    <xf numFmtId="0" fontId="4" fillId="3" borderId="7" xfId="0" applyFont="1" applyFill="1" applyBorder="1"/>
    <xf numFmtId="0" fontId="29" fillId="4" borderId="1" xfId="0" applyFont="1" applyFill="1" applyBorder="1" applyAlignment="1">
      <alignment wrapText="1"/>
    </xf>
    <xf numFmtId="15" fontId="29" fillId="3" borderId="4" xfId="0" applyNumberFormat="1" applyFont="1" applyFill="1" applyBorder="1" applyAlignment="1">
      <alignment wrapText="1"/>
    </xf>
    <xf numFmtId="15" fontId="29" fillId="3" borderId="1" xfId="0" applyNumberFormat="1" applyFont="1" applyFill="1" applyBorder="1" applyAlignment="1">
      <alignment wrapText="1"/>
    </xf>
    <xf numFmtId="15" fontId="24" fillId="4" borderId="1" xfId="0" applyNumberFormat="1" applyFont="1" applyFill="1" applyBorder="1"/>
    <xf numFmtId="0" fontId="29" fillId="4" borderId="10" xfId="0" applyFont="1" applyFill="1" applyBorder="1" applyAlignment="1">
      <alignment wrapText="1"/>
    </xf>
    <xf numFmtId="0" fontId="26" fillId="4" borderId="4" xfId="0" applyFont="1" applyFill="1" applyBorder="1"/>
    <xf numFmtId="15" fontId="24" fillId="4" borderId="4" xfId="0" applyNumberFormat="1" applyFont="1" applyFill="1" applyBorder="1"/>
    <xf numFmtId="0" fontId="28" fillId="4" borderId="1" xfId="0" applyFont="1" applyFill="1" applyBorder="1" applyAlignment="1">
      <alignment wrapText="1"/>
    </xf>
    <xf numFmtId="15" fontId="25" fillId="4" borderId="1" xfId="0" applyNumberFormat="1" applyFont="1" applyFill="1" applyBorder="1"/>
    <xf numFmtId="0" fontId="26" fillId="4" borderId="1" xfId="0" applyFont="1" applyFill="1" applyBorder="1" applyAlignment="1">
      <alignment wrapText="1"/>
    </xf>
    <xf numFmtId="164" fontId="29" fillId="4" borderId="1" xfId="0" applyNumberFormat="1" applyFont="1" applyFill="1" applyBorder="1" applyAlignment="1">
      <alignment horizontal="left" wrapText="1"/>
    </xf>
    <xf numFmtId="164" fontId="29" fillId="4" borderId="1" xfId="0" applyNumberFormat="1" applyFont="1" applyFill="1" applyBorder="1" applyAlignment="1">
      <alignment horizontal="left"/>
    </xf>
    <xf numFmtId="15" fontId="29" fillId="4" borderId="1" xfId="0" applyNumberFormat="1" applyFont="1" applyFill="1" applyBorder="1"/>
    <xf numFmtId="0" fontId="25" fillId="4" borderId="1" xfId="0" applyFont="1" applyFill="1" applyBorder="1"/>
    <xf numFmtId="0" fontId="4" fillId="0" borderId="14" xfId="0" applyFont="1" applyBorder="1"/>
    <xf numFmtId="164" fontId="4" fillId="0" borderId="5" xfId="0" applyNumberFormat="1" applyFont="1" applyBorder="1" applyAlignment="1">
      <alignment horizontal="left" wrapText="1"/>
    </xf>
    <xf numFmtId="0" fontId="4" fillId="3" borderId="4" xfId="0" applyFont="1" applyFill="1" applyBorder="1"/>
    <xf numFmtId="15" fontId="10" fillId="3" borderId="4" xfId="0" applyNumberFormat="1" applyFont="1" applyFill="1" applyBorder="1"/>
    <xf numFmtId="0" fontId="29" fillId="3" borderId="10" xfId="0" applyFont="1" applyFill="1" applyBorder="1"/>
    <xf numFmtId="15" fontId="25" fillId="4" borderId="4" xfId="0" applyNumberFormat="1" applyFont="1" applyFill="1" applyBorder="1"/>
    <xf numFmtId="0" fontId="29" fillId="4" borderId="1" xfId="0" applyFont="1" applyFill="1" applyBorder="1" applyAlignment="1">
      <alignment horizontal="left"/>
    </xf>
    <xf numFmtId="0" fontId="9" fillId="3" borderId="27" xfId="0" applyFont="1" applyFill="1" applyBorder="1"/>
    <xf numFmtId="0" fontId="28" fillId="3" borderId="1" xfId="0" applyFont="1" applyFill="1" applyBorder="1" applyAlignment="1">
      <alignment horizontal="left"/>
    </xf>
    <xf numFmtId="0" fontId="18" fillId="3" borderId="1" xfId="0" applyFont="1" applyFill="1" applyBorder="1" applyAlignment="1">
      <alignment wrapText="1"/>
    </xf>
    <xf numFmtId="0" fontId="26" fillId="3" borderId="1" xfId="0" applyFont="1" applyFill="1" applyBorder="1" applyAlignment="1">
      <alignment wrapText="1"/>
    </xf>
    <xf numFmtId="164" fontId="29" fillId="3" borderId="1" xfId="0" applyNumberFormat="1" applyFont="1" applyFill="1" applyBorder="1" applyAlignment="1">
      <alignment horizontal="left" wrapText="1"/>
    </xf>
    <xf numFmtId="164" fontId="29" fillId="3" borderId="1" xfId="0" applyNumberFormat="1" applyFont="1" applyFill="1" applyBorder="1" applyAlignment="1">
      <alignment horizontal="left"/>
    </xf>
    <xf numFmtId="0" fontId="33" fillId="4" borderId="1" xfId="0" applyFont="1" applyFill="1" applyBorder="1"/>
    <xf numFmtId="0" fontId="10" fillId="4" borderId="4" xfId="0" applyFont="1" applyFill="1" applyBorder="1"/>
    <xf numFmtId="0" fontId="26" fillId="4" borderId="4" xfId="0" applyFont="1" applyFill="1" applyBorder="1" applyAlignment="1">
      <alignment wrapText="1"/>
    </xf>
    <xf numFmtId="0" fontId="29" fillId="0" borderId="1" xfId="0" applyFont="1" applyBorder="1"/>
    <xf numFmtId="0" fontId="18" fillId="4" borderId="4" xfId="0" applyFont="1" applyFill="1" applyBorder="1" applyAlignment="1">
      <alignment wrapText="1"/>
    </xf>
    <xf numFmtId="0" fontId="26" fillId="3" borderId="4" xfId="0" applyFont="1" applyFill="1" applyBorder="1" applyAlignment="1">
      <alignment wrapText="1"/>
    </xf>
    <xf numFmtId="0" fontId="24" fillId="4" borderId="1" xfId="0" applyFont="1" applyFill="1" applyBorder="1"/>
    <xf numFmtId="0" fontId="25" fillId="4" borderId="0" xfId="0" applyFont="1" applyFill="1"/>
    <xf numFmtId="15" fontId="25" fillId="4" borderId="0" xfId="0" applyNumberFormat="1" applyFont="1" applyFill="1"/>
    <xf numFmtId="0" fontId="29" fillId="4" borderId="3" xfId="0" applyFont="1" applyFill="1" applyBorder="1"/>
    <xf numFmtId="0" fontId="4" fillId="4" borderId="11" xfId="0" applyFont="1" applyFill="1" applyBorder="1"/>
    <xf numFmtId="164" fontId="4" fillId="4" borderId="4" xfId="0" applyNumberFormat="1" applyFont="1" applyFill="1" applyBorder="1" applyAlignment="1">
      <alignment horizontal="left" wrapText="1"/>
    </xf>
    <xf numFmtId="0" fontId="4" fillId="4" borderId="4" xfId="0" applyFont="1" applyFill="1" applyBorder="1" applyAlignment="1">
      <alignment horizontal="left"/>
    </xf>
    <xf numFmtId="0" fontId="4" fillId="4" borderId="4" xfId="0" applyFont="1" applyFill="1" applyBorder="1" applyAlignment="1">
      <alignment horizontal="left" wrapText="1"/>
    </xf>
    <xf numFmtId="0" fontId="26" fillId="0" borderId="1" xfId="0" applyFont="1" applyBorder="1" applyAlignment="1">
      <alignment wrapText="1"/>
    </xf>
    <xf numFmtId="15" fontId="24" fillId="0" borderId="1" xfId="0" applyNumberFormat="1" applyFont="1" applyBorder="1"/>
    <xf numFmtId="0" fontId="24" fillId="0" borderId="1" xfId="0" applyFont="1" applyBorder="1"/>
    <xf numFmtId="0" fontId="29" fillId="0" borderId="1" xfId="0" applyFont="1" applyBorder="1" applyAlignment="1">
      <alignment wrapText="1"/>
    </xf>
    <xf numFmtId="164" fontId="29" fillId="0" borderId="1" xfId="0" applyNumberFormat="1" applyFont="1" applyBorder="1" applyAlignment="1">
      <alignment horizontal="left" wrapText="1"/>
    </xf>
    <xf numFmtId="0" fontId="29" fillId="0" borderId="1" xfId="0" applyFont="1" applyBorder="1" applyAlignment="1">
      <alignment horizontal="left"/>
    </xf>
    <xf numFmtId="0" fontId="24" fillId="0" borderId="1" xfId="0" applyFont="1" applyBorder="1" applyAlignment="1">
      <alignment wrapText="1"/>
    </xf>
    <xf numFmtId="0" fontId="25" fillId="0" borderId="1" xfId="0" applyFont="1" applyBorder="1"/>
    <xf numFmtId="15" fontId="25" fillId="0" borderId="1" xfId="0" applyNumberFormat="1" applyFont="1" applyBorder="1"/>
    <xf numFmtId="0" fontId="29" fillId="0" borderId="1" xfId="0" applyFont="1" applyBorder="1" applyAlignment="1">
      <alignment horizontal="left" wrapText="1"/>
    </xf>
    <xf numFmtId="0" fontId="25" fillId="0" borderId="4" xfId="0" applyFont="1" applyBorder="1"/>
    <xf numFmtId="15" fontId="25" fillId="0" borderId="4" xfId="0" applyNumberFormat="1" applyFont="1" applyBorder="1"/>
    <xf numFmtId="0" fontId="29" fillId="0" borderId="4" xfId="0" applyFont="1" applyBorder="1"/>
    <xf numFmtId="0" fontId="29" fillId="0" borderId="4" xfId="0" applyFont="1" applyBorder="1" applyAlignment="1">
      <alignment wrapText="1"/>
    </xf>
    <xf numFmtId="164" fontId="29" fillId="0" borderId="4" xfId="0" applyNumberFormat="1" applyFont="1" applyBorder="1" applyAlignment="1">
      <alignment horizontal="left" wrapText="1"/>
    </xf>
    <xf numFmtId="0" fontId="29" fillId="0" borderId="4" xfId="0" applyFont="1" applyBorder="1" applyAlignment="1">
      <alignment horizontal="left"/>
    </xf>
    <xf numFmtId="0" fontId="18" fillId="0" borderId="8" xfId="0" applyFont="1" applyBorder="1" applyAlignment="1">
      <alignment wrapText="1"/>
    </xf>
    <xf numFmtId="15" fontId="4" fillId="0" borderId="8" xfId="0" applyNumberFormat="1" applyFont="1" applyBorder="1" applyAlignment="1">
      <alignment wrapText="1"/>
    </xf>
    <xf numFmtId="0" fontId="4" fillId="0" borderId="17" xfId="0" applyFont="1" applyBorder="1"/>
    <xf numFmtId="164" fontId="4" fillId="0" borderId="8" xfId="0" applyNumberFormat="1" applyFont="1" applyBorder="1" applyAlignment="1">
      <alignment horizontal="left" wrapText="1"/>
    </xf>
    <xf numFmtId="0" fontId="25" fillId="4" borderId="4" xfId="0" applyFont="1" applyFill="1" applyBorder="1"/>
    <xf numFmtId="0" fontId="29" fillId="4" borderId="1" xfId="0" applyFont="1" applyFill="1" applyBorder="1" applyAlignment="1">
      <alignment horizontal="left" wrapText="1"/>
    </xf>
    <xf numFmtId="0" fontId="29" fillId="4" borderId="10" xfId="0" applyFont="1" applyFill="1" applyBorder="1"/>
    <xf numFmtId="0" fontId="4" fillId="4" borderId="8" xfId="0" applyFont="1" applyFill="1" applyBorder="1"/>
    <xf numFmtId="15" fontId="4" fillId="3" borderId="1" xfId="0" applyNumberFormat="1" applyFont="1" applyFill="1" applyBorder="1" applyAlignment="1">
      <alignment wrapText="1"/>
    </xf>
    <xf numFmtId="0" fontId="29" fillId="4" borderId="14" xfId="0" applyFont="1" applyFill="1" applyBorder="1"/>
    <xf numFmtId="15" fontId="29" fillId="3" borderId="5" xfId="0" applyNumberFormat="1" applyFont="1" applyFill="1" applyBorder="1"/>
    <xf numFmtId="0" fontId="28" fillId="3" borderId="5" xfId="0" applyFont="1" applyFill="1" applyBorder="1"/>
    <xf numFmtId="15" fontId="24" fillId="3" borderId="5" xfId="0" applyNumberFormat="1" applyFont="1" applyFill="1" applyBorder="1"/>
    <xf numFmtId="0" fontId="1" fillId="8" borderId="0" xfId="0" applyFont="1" applyFill="1" applyAlignment="1">
      <alignment horizontal="center" vertical="center"/>
    </xf>
    <xf numFmtId="0" fontId="1" fillId="8" borderId="23" xfId="0" applyFont="1" applyFill="1" applyBorder="1" applyAlignment="1">
      <alignment horizontal="center" vertical="center"/>
    </xf>
    <xf numFmtId="0" fontId="29" fillId="0" borderId="7" xfId="0" applyFont="1" applyBorder="1"/>
    <xf numFmtId="0" fontId="25" fillId="3" borderId="1" xfId="0" applyFont="1" applyFill="1" applyBorder="1"/>
    <xf numFmtId="0" fontId="29" fillId="3" borderId="5" xfId="0" applyFont="1" applyFill="1" applyBorder="1"/>
    <xf numFmtId="0" fontId="29" fillId="3" borderId="5" xfId="0" applyFont="1" applyFill="1" applyBorder="1" applyAlignment="1">
      <alignment wrapText="1"/>
    </xf>
    <xf numFmtId="0" fontId="1" fillId="3" borderId="0" xfId="0" applyFont="1" applyFill="1" applyAlignment="1">
      <alignment vertical="top" wrapText="1"/>
    </xf>
    <xf numFmtId="0" fontId="28" fillId="3" borderId="1" xfId="0" applyFont="1" applyFill="1" applyBorder="1" applyAlignment="1">
      <alignment horizontal="left" wrapText="1"/>
    </xf>
    <xf numFmtId="0" fontId="0" fillId="3" borderId="7" xfId="0" applyFill="1" applyBorder="1"/>
    <xf numFmtId="0" fontId="28" fillId="3" borderId="7" xfId="0" applyFont="1" applyFill="1" applyBorder="1"/>
    <xf numFmtId="0" fontId="1" fillId="4" borderId="1" xfId="0" applyFont="1" applyFill="1" applyBorder="1" applyAlignment="1">
      <alignment horizontal="left" vertical="center"/>
    </xf>
    <xf numFmtId="0" fontId="29" fillId="3" borderId="3" xfId="0" applyFont="1" applyFill="1" applyBorder="1"/>
    <xf numFmtId="0" fontId="29" fillId="3" borderId="3" xfId="0" applyFont="1" applyFill="1" applyBorder="1" applyAlignment="1">
      <alignment wrapText="1"/>
    </xf>
    <xf numFmtId="0" fontId="28" fillId="3" borderId="3" xfId="0" applyFont="1" applyFill="1" applyBorder="1" applyAlignment="1">
      <alignment wrapText="1"/>
    </xf>
    <xf numFmtId="0" fontId="3" fillId="3" borderId="3" xfId="0" applyFont="1" applyFill="1" applyBorder="1"/>
    <xf numFmtId="0" fontId="29" fillId="3" borderId="12" xfId="0" applyFont="1" applyFill="1" applyBorder="1"/>
    <xf numFmtId="15" fontId="28" fillId="4" borderId="4" xfId="0" applyNumberFormat="1" applyFont="1" applyFill="1" applyBorder="1"/>
    <xf numFmtId="0" fontId="26" fillId="3" borderId="1" xfId="0" applyFont="1" applyFill="1" applyBorder="1"/>
    <xf numFmtId="0" fontId="1" fillId="4" borderId="5" xfId="0" applyFont="1" applyFill="1" applyBorder="1" applyAlignment="1">
      <alignment horizontal="center" wrapText="1"/>
    </xf>
    <xf numFmtId="15" fontId="3" fillId="3" borderId="1" xfId="0" applyNumberFormat="1" applyFont="1" applyFill="1" applyBorder="1"/>
    <xf numFmtId="0" fontId="4" fillId="0" borderId="10" xfId="0" applyFont="1" applyBorder="1"/>
    <xf numFmtId="0" fontId="4" fillId="0" borderId="5" xfId="0" applyFont="1" applyBorder="1"/>
    <xf numFmtId="0" fontId="4" fillId="0" borderId="6" xfId="0" applyFont="1" applyBorder="1"/>
    <xf numFmtId="0" fontId="4" fillId="0" borderId="2" xfId="0" applyFont="1" applyBorder="1"/>
    <xf numFmtId="0" fontId="18" fillId="0" borderId="5" xfId="0" applyFont="1" applyBorder="1" applyAlignment="1">
      <alignment wrapText="1"/>
    </xf>
    <xf numFmtId="15" fontId="10" fillId="0" borderId="5" xfId="0" applyNumberFormat="1" applyFont="1" applyBorder="1"/>
    <xf numFmtId="0" fontId="10" fillId="0" borderId="5" xfId="0" applyFont="1" applyBorder="1"/>
    <xf numFmtId="0" fontId="12" fillId="0" borderId="1" xfId="0" applyFont="1" applyBorder="1"/>
    <xf numFmtId="0" fontId="0" fillId="0" borderId="1" xfId="0" applyBorder="1" applyAlignment="1">
      <alignment horizontal="center"/>
    </xf>
    <xf numFmtId="0" fontId="7" fillId="0" borderId="1" xfId="0" applyFont="1" applyBorder="1" applyAlignment="1">
      <alignment horizontal="center"/>
    </xf>
    <xf numFmtId="0" fontId="1" fillId="7" borderId="1" xfId="0" applyFont="1" applyFill="1" applyBorder="1" applyAlignment="1">
      <alignment horizontal="center" vertical="center"/>
    </xf>
    <xf numFmtId="0" fontId="4" fillId="0" borderId="1" xfId="0" applyFont="1" applyBorder="1" applyAlignment="1">
      <alignment horizontal="left" vertical="center"/>
    </xf>
    <xf numFmtId="3" fontId="1" fillId="0" borderId="1" xfId="0" applyNumberFormat="1" applyFont="1" applyBorder="1" applyAlignment="1">
      <alignment horizontal="left"/>
    </xf>
    <xf numFmtId="0" fontId="4" fillId="0" borderId="22" xfId="0" applyFont="1" applyBorder="1" applyAlignment="1">
      <alignment horizontal="left" vertical="center"/>
    </xf>
    <xf numFmtId="0" fontId="12" fillId="0" borderId="13" xfId="0" applyFont="1" applyBorder="1"/>
    <xf numFmtId="3" fontId="1" fillId="0" borderId="13" xfId="0" applyNumberFormat="1" applyFont="1" applyBorder="1" applyAlignment="1">
      <alignment horizontal="left"/>
    </xf>
    <xf numFmtId="0" fontId="8" fillId="0" borderId="1" xfId="0" applyFont="1" applyBorder="1"/>
    <xf numFmtId="15" fontId="28" fillId="3" borderId="19" xfId="0" applyNumberFormat="1" applyFont="1" applyFill="1" applyBorder="1"/>
    <xf numFmtId="0" fontId="12" fillId="0" borderId="1" xfId="0" applyFont="1" applyBorder="1" applyAlignment="1">
      <alignment horizontal="center"/>
    </xf>
    <xf numFmtId="0" fontId="28" fillId="11" borderId="4" xfId="0" applyFont="1" applyFill="1" applyBorder="1"/>
    <xf numFmtId="0" fontId="25" fillId="11" borderId="4" xfId="0" applyFont="1" applyFill="1" applyBorder="1"/>
    <xf numFmtId="0" fontId="29" fillId="11" borderId="4" xfId="0" applyFont="1" applyFill="1" applyBorder="1" applyAlignment="1">
      <alignment wrapText="1"/>
    </xf>
    <xf numFmtId="15" fontId="28" fillId="11" borderId="4" xfId="0" applyNumberFormat="1" applyFont="1" applyFill="1" applyBorder="1"/>
    <xf numFmtId="0" fontId="28" fillId="11" borderId="1" xfId="0" applyFont="1" applyFill="1" applyBorder="1"/>
    <xf numFmtId="0" fontId="28" fillId="3" borderId="3" xfId="0" applyFont="1" applyFill="1" applyBorder="1"/>
    <xf numFmtId="0" fontId="28" fillId="11" borderId="14" xfId="0" applyFont="1" applyFill="1" applyBorder="1"/>
    <xf numFmtId="0" fontId="19" fillId="0" borderId="3" xfId="0" applyFont="1" applyBorder="1"/>
    <xf numFmtId="0" fontId="20" fillId="0" borderId="5" xfId="0" applyFont="1" applyBorder="1" applyAlignment="1">
      <alignment horizontal="center"/>
    </xf>
    <xf numFmtId="0" fontId="20" fillId="0" borderId="6" xfId="0" applyFont="1" applyBorder="1" applyAlignment="1">
      <alignment horizontal="center"/>
    </xf>
    <xf numFmtId="1" fontId="19" fillId="0" borderId="1" xfId="0" applyNumberFormat="1" applyFont="1" applyBorder="1" applyAlignment="1">
      <alignment horizontal="center" vertical="center"/>
    </xf>
    <xf numFmtId="0" fontId="0" fillId="3" borderId="4" xfId="0" applyFill="1" applyBorder="1"/>
    <xf numFmtId="0" fontId="0" fillId="3" borderId="11" xfId="0" applyFill="1" applyBorder="1"/>
    <xf numFmtId="0" fontId="3" fillId="4" borderId="0" xfId="0" applyFont="1" applyFill="1"/>
    <xf numFmtId="15" fontId="24" fillId="3" borderId="7" xfId="0" applyNumberFormat="1" applyFont="1" applyFill="1" applyBorder="1"/>
    <xf numFmtId="15" fontId="25" fillId="3" borderId="7" xfId="0" applyNumberFormat="1" applyFont="1" applyFill="1" applyBorder="1"/>
    <xf numFmtId="15" fontId="25" fillId="3" borderId="10" xfId="0" applyNumberFormat="1" applyFont="1" applyFill="1" applyBorder="1"/>
    <xf numFmtId="15" fontId="28" fillId="3" borderId="7" xfId="0" applyNumberFormat="1" applyFont="1" applyFill="1" applyBorder="1"/>
    <xf numFmtId="15" fontId="28" fillId="3" borderId="21" xfId="0" applyNumberFormat="1" applyFont="1" applyFill="1" applyBorder="1"/>
    <xf numFmtId="15" fontId="28" fillId="3" borderId="10" xfId="0" applyNumberFormat="1" applyFont="1" applyFill="1" applyBorder="1"/>
    <xf numFmtId="15" fontId="24" fillId="3" borderId="10" xfId="0" applyNumberFormat="1" applyFont="1" applyFill="1" applyBorder="1"/>
    <xf numFmtId="15" fontId="29" fillId="3" borderId="7" xfId="0" applyNumberFormat="1" applyFont="1" applyFill="1" applyBorder="1"/>
    <xf numFmtId="164" fontId="4" fillId="4" borderId="1" xfId="0" applyNumberFormat="1" applyFont="1" applyFill="1" applyBorder="1" applyAlignment="1">
      <alignment horizontal="left" wrapText="1"/>
    </xf>
    <xf numFmtId="0" fontId="28" fillId="4" borderId="0" xfId="0" applyFont="1" applyFill="1"/>
    <xf numFmtId="15" fontId="28" fillId="4" borderId="1" xfId="0" applyNumberFormat="1" applyFont="1" applyFill="1" applyBorder="1"/>
    <xf numFmtId="0" fontId="28" fillId="4" borderId="7" xfId="0" applyFont="1" applyFill="1" applyBorder="1"/>
    <xf numFmtId="15" fontId="0" fillId="3" borderId="22" xfId="0" applyNumberFormat="1" applyFill="1" applyBorder="1"/>
    <xf numFmtId="0" fontId="28" fillId="3" borderId="0" xfId="0" applyFont="1" applyFill="1"/>
    <xf numFmtId="0" fontId="28" fillId="3" borderId="11" xfId="0" applyFont="1" applyFill="1" applyBorder="1"/>
    <xf numFmtId="0" fontId="28" fillId="4" borderId="19" xfId="0" applyFont="1" applyFill="1" applyBorder="1"/>
    <xf numFmtId="15" fontId="28" fillId="4" borderId="19" xfId="0" applyNumberFormat="1" applyFont="1" applyFill="1" applyBorder="1"/>
    <xf numFmtId="4" fontId="28" fillId="4" borderId="1" xfId="0" applyNumberFormat="1" applyFont="1" applyFill="1" applyBorder="1" applyAlignment="1">
      <alignment horizontal="left"/>
    </xf>
    <xf numFmtId="15" fontId="28" fillId="3" borderId="11" xfId="0" applyNumberFormat="1" applyFont="1" applyFill="1" applyBorder="1"/>
    <xf numFmtId="0" fontId="25" fillId="11" borderId="1" xfId="0" applyFont="1" applyFill="1" applyBorder="1"/>
    <xf numFmtId="15" fontId="25" fillId="11" borderId="1" xfId="0" applyNumberFormat="1" applyFont="1" applyFill="1" applyBorder="1"/>
    <xf numFmtId="3" fontId="28" fillId="4" borderId="1" xfId="0" applyNumberFormat="1" applyFont="1" applyFill="1" applyBorder="1" applyAlignment="1">
      <alignment horizontal="left"/>
    </xf>
    <xf numFmtId="0" fontId="1" fillId="5" borderId="1" xfId="0" applyFont="1" applyFill="1" applyBorder="1" applyAlignment="1">
      <alignment wrapText="1"/>
    </xf>
    <xf numFmtId="0" fontId="1" fillId="5" borderId="1" xfId="0" applyFont="1" applyFill="1" applyBorder="1" applyAlignment="1">
      <alignment horizontal="left" wrapText="1"/>
    </xf>
    <xf numFmtId="166" fontId="1" fillId="5" borderId="1" xfId="0" applyNumberFormat="1" applyFont="1" applyFill="1" applyBorder="1" applyAlignment="1">
      <alignment wrapText="1"/>
    </xf>
    <xf numFmtId="1" fontId="1" fillId="5" borderId="1" xfId="0" applyNumberFormat="1" applyFont="1" applyFill="1" applyBorder="1" applyAlignment="1">
      <alignment wrapText="1"/>
    </xf>
    <xf numFmtId="0" fontId="1" fillId="4" borderId="1" xfId="0" applyFont="1" applyFill="1" applyBorder="1" applyAlignment="1">
      <alignment horizontal="center" wrapText="1"/>
    </xf>
    <xf numFmtId="15" fontId="4" fillId="4" borderId="1" xfId="0" applyNumberFormat="1" applyFont="1" applyFill="1" applyBorder="1"/>
    <xf numFmtId="0" fontId="26" fillId="4" borderId="1" xfId="0" applyFont="1" applyFill="1" applyBorder="1"/>
    <xf numFmtId="14" fontId="28" fillId="4" borderId="1" xfId="0" applyNumberFormat="1" applyFont="1" applyFill="1" applyBorder="1"/>
    <xf numFmtId="0" fontId="28" fillId="4" borderId="13" xfId="0" applyFont="1" applyFill="1" applyBorder="1"/>
    <xf numFmtId="0" fontId="28" fillId="4" borderId="28" xfId="0" applyFont="1" applyFill="1" applyBorder="1"/>
    <xf numFmtId="0" fontId="0" fillId="4" borderId="4" xfId="0" applyFill="1" applyBorder="1"/>
    <xf numFmtId="0" fontId="28" fillId="4" borderId="4" xfId="0" applyFont="1" applyFill="1" applyBorder="1" applyAlignment="1">
      <alignment wrapText="1"/>
    </xf>
    <xf numFmtId="0" fontId="28" fillId="4" borderId="10" xfId="0" applyFont="1" applyFill="1" applyBorder="1"/>
    <xf numFmtId="0" fontId="25" fillId="4" borderId="5" xfId="0" applyFont="1" applyFill="1" applyBorder="1"/>
    <xf numFmtId="0" fontId="28" fillId="4" borderId="5" xfId="0" applyFont="1" applyFill="1" applyBorder="1"/>
    <xf numFmtId="0" fontId="29" fillId="4" borderId="8" xfId="0" applyFont="1" applyFill="1" applyBorder="1" applyAlignment="1">
      <alignment wrapText="1"/>
    </xf>
    <xf numFmtId="0" fontId="29" fillId="4" borderId="5" xfId="0" applyFont="1" applyFill="1" applyBorder="1"/>
    <xf numFmtId="3" fontId="3" fillId="0" borderId="0" xfId="0" applyNumberFormat="1" applyFont="1"/>
    <xf numFmtId="15" fontId="25" fillId="3" borderId="0" xfId="0" applyNumberFormat="1" applyFont="1" applyFill="1"/>
    <xf numFmtId="16" fontId="28" fillId="3" borderId="1" xfId="0" applyNumberFormat="1" applyFont="1" applyFill="1" applyBorder="1"/>
    <xf numFmtId="0" fontId="1" fillId="3" borderId="9" xfId="0" applyFont="1" applyFill="1" applyBorder="1" applyAlignment="1">
      <alignment horizontal="center" wrapText="1"/>
    </xf>
    <xf numFmtId="0" fontId="25" fillId="3" borderId="7" xfId="0" applyFont="1" applyFill="1" applyBorder="1"/>
    <xf numFmtId="0" fontId="25" fillId="3" borderId="9" xfId="0" applyFont="1" applyFill="1" applyBorder="1"/>
    <xf numFmtId="0" fontId="28" fillId="3" borderId="10" xfId="0" applyFont="1" applyFill="1" applyBorder="1"/>
    <xf numFmtId="0" fontId="29" fillId="3" borderId="24" xfId="0" applyFont="1" applyFill="1" applyBorder="1"/>
    <xf numFmtId="0" fontId="29" fillId="3" borderId="2" xfId="0" applyFont="1" applyFill="1" applyBorder="1"/>
    <xf numFmtId="0" fontId="29" fillId="3" borderId="29" xfId="0" applyFont="1" applyFill="1" applyBorder="1"/>
    <xf numFmtId="0" fontId="28" fillId="3" borderId="9" xfId="0" applyFont="1" applyFill="1" applyBorder="1"/>
    <xf numFmtId="0" fontId="0" fillId="3" borderId="10" xfId="0" applyFill="1" applyBorder="1"/>
    <xf numFmtId="0" fontId="25" fillId="3" borderId="4" xfId="0" applyFont="1" applyFill="1" applyBorder="1"/>
    <xf numFmtId="0" fontId="28" fillId="3" borderId="25" xfId="0" applyFont="1" applyFill="1" applyBorder="1"/>
    <xf numFmtId="0" fontId="3" fillId="3" borderId="23" xfId="0" applyFont="1" applyFill="1" applyBorder="1"/>
    <xf numFmtId="0" fontId="0" fillId="0" borderId="13" xfId="0" applyBorder="1"/>
    <xf numFmtId="0" fontId="28" fillId="3" borderId="22" xfId="0" applyFont="1" applyFill="1" applyBorder="1"/>
    <xf numFmtId="15" fontId="28" fillId="3" borderId="22" xfId="0" applyNumberFormat="1" applyFont="1" applyFill="1" applyBorder="1"/>
    <xf numFmtId="15" fontId="3" fillId="4" borderId="1" xfId="0" applyNumberFormat="1" applyFont="1" applyFill="1" applyBorder="1"/>
    <xf numFmtId="4" fontId="28" fillId="4" borderId="1" xfId="0" applyNumberFormat="1" applyFont="1" applyFill="1" applyBorder="1" applyAlignment="1">
      <alignment horizontal="center"/>
    </xf>
    <xf numFmtId="3" fontId="28" fillId="4" borderId="1" xfId="0" applyNumberFormat="1" applyFont="1" applyFill="1" applyBorder="1" applyAlignment="1">
      <alignment horizontal="center"/>
    </xf>
    <xf numFmtId="43" fontId="28" fillId="4" borderId="1" xfId="0" applyNumberFormat="1" applyFont="1" applyFill="1" applyBorder="1" applyAlignment="1">
      <alignment horizontal="center"/>
    </xf>
    <xf numFmtId="0" fontId="28" fillId="4" borderId="1" xfId="0" applyFont="1" applyFill="1" applyBorder="1" applyAlignment="1">
      <alignment horizontal="center"/>
    </xf>
    <xf numFmtId="0" fontId="28" fillId="4" borderId="5" xfId="0" applyFont="1" applyFill="1" applyBorder="1" applyAlignment="1">
      <alignment horizontal="center"/>
    </xf>
    <xf numFmtId="0" fontId="28" fillId="4" borderId="4" xfId="0" applyFont="1" applyFill="1" applyBorder="1" applyAlignment="1">
      <alignment horizontal="center"/>
    </xf>
    <xf numFmtId="15" fontId="25" fillId="3" borderId="14" xfId="0" applyNumberFormat="1" applyFont="1" applyFill="1" applyBorder="1"/>
    <xf numFmtId="15" fontId="28" fillId="3" borderId="8" xfId="0" applyNumberFormat="1" applyFont="1" applyFill="1" applyBorder="1"/>
    <xf numFmtId="15" fontId="28" fillId="3" borderId="5" xfId="0" applyNumberFormat="1" applyFont="1" applyFill="1" applyBorder="1"/>
    <xf numFmtId="0" fontId="25" fillId="3" borderId="8" xfId="0" applyFont="1" applyFill="1" applyBorder="1"/>
    <xf numFmtId="0" fontId="28" fillId="3" borderId="8" xfId="0" applyFont="1" applyFill="1" applyBorder="1"/>
    <xf numFmtId="0" fontId="25" fillId="3" borderId="5" xfId="0" applyFont="1" applyFill="1" applyBorder="1"/>
    <xf numFmtId="15" fontId="34" fillId="4" borderId="4" xfId="0" applyNumberFormat="1" applyFont="1" applyFill="1" applyBorder="1"/>
    <xf numFmtId="15" fontId="34" fillId="3" borderId="1" xfId="0" applyNumberFormat="1" applyFont="1" applyFill="1" applyBorder="1"/>
    <xf numFmtId="0" fontId="0" fillId="3" borderId="0" xfId="0" applyFill="1"/>
    <xf numFmtId="0" fontId="0" fillId="3" borderId="22" xfId="0" applyFill="1" applyBorder="1"/>
    <xf numFmtId="15" fontId="34" fillId="3" borderId="4" xfId="0" applyNumberFormat="1" applyFont="1" applyFill="1" applyBorder="1"/>
    <xf numFmtId="0" fontId="29" fillId="11" borderId="1" xfId="0" applyFont="1" applyFill="1" applyBorder="1" applyAlignment="1">
      <alignment wrapText="1"/>
    </xf>
    <xf numFmtId="0" fontId="28" fillId="3" borderId="19" xfId="0" applyFont="1" applyFill="1" applyBorder="1"/>
    <xf numFmtId="43" fontId="28" fillId="4" borderId="4" xfId="0" applyNumberFormat="1" applyFont="1" applyFill="1" applyBorder="1" applyAlignment="1">
      <alignment horizontal="center"/>
    </xf>
    <xf numFmtId="0" fontId="28" fillId="3" borderId="13" xfId="0" applyFont="1" applyFill="1" applyBorder="1"/>
    <xf numFmtId="0" fontId="28" fillId="4" borderId="8" xfId="0" applyFont="1" applyFill="1" applyBorder="1"/>
    <xf numFmtId="15" fontId="25" fillId="4" borderId="5" xfId="0" applyNumberFormat="1" applyFont="1" applyFill="1" applyBorder="1"/>
    <xf numFmtId="0" fontId="29" fillId="4" borderId="8" xfId="0" applyFont="1" applyFill="1" applyBorder="1"/>
    <xf numFmtId="15" fontId="25" fillId="3" borderId="1" xfId="0" applyNumberFormat="1" applyFont="1" applyFill="1" applyBorder="1" applyAlignment="1">
      <alignment horizontal="center"/>
    </xf>
    <xf numFmtId="0" fontId="0" fillId="4" borderId="22" xfId="0" applyFill="1" applyBorder="1"/>
    <xf numFmtId="0" fontId="35" fillId="3" borderId="0" xfId="0" applyFont="1" applyFill="1" applyAlignment="1">
      <alignment horizontal="left"/>
    </xf>
    <xf numFmtId="0" fontId="29" fillId="4" borderId="12" xfId="0" applyFont="1" applyFill="1" applyBorder="1"/>
    <xf numFmtId="0" fontId="37" fillId="4" borderId="1" xfId="0" applyFont="1" applyFill="1" applyBorder="1" applyAlignment="1">
      <alignment wrapText="1"/>
    </xf>
    <xf numFmtId="0" fontId="36" fillId="4" borderId="4" xfId="0" applyFont="1" applyFill="1" applyBorder="1"/>
    <xf numFmtId="4" fontId="29" fillId="3" borderId="1" xfId="0" applyNumberFormat="1" applyFont="1" applyFill="1" applyBorder="1" applyAlignment="1">
      <alignment horizontal="left" vertical="center"/>
    </xf>
    <xf numFmtId="164" fontId="4" fillId="3" borderId="1" xfId="0" applyNumberFormat="1" applyFont="1" applyFill="1" applyBorder="1" applyAlignment="1">
      <alignment horizontal="left" vertical="center" wrapText="1"/>
    </xf>
    <xf numFmtId="0" fontId="29" fillId="3" borderId="1" xfId="0" applyFont="1" applyFill="1" applyBorder="1" applyAlignment="1">
      <alignment horizontal="left" vertical="center"/>
    </xf>
    <xf numFmtId="4" fontId="28" fillId="3" borderId="1" xfId="0" applyNumberFormat="1" applyFont="1" applyFill="1" applyBorder="1" applyAlignment="1">
      <alignment horizontal="left"/>
    </xf>
    <xf numFmtId="0" fontId="28" fillId="3" borderId="4" xfId="0" applyFont="1" applyFill="1" applyBorder="1" applyAlignment="1">
      <alignment horizontal="left"/>
    </xf>
    <xf numFmtId="43" fontId="28" fillId="3" borderId="4" xfId="0" applyNumberFormat="1" applyFont="1" applyFill="1" applyBorder="1" applyAlignment="1">
      <alignment horizontal="left"/>
    </xf>
    <xf numFmtId="43" fontId="28" fillId="3" borderId="1" xfId="0" applyNumberFormat="1" applyFont="1" applyFill="1" applyBorder="1" applyAlignment="1">
      <alignment horizontal="left"/>
    </xf>
    <xf numFmtId="3" fontId="28" fillId="4" borderId="9" xfId="0" applyNumberFormat="1" applyFont="1" applyFill="1" applyBorder="1" applyAlignment="1">
      <alignment horizontal="left" wrapText="1"/>
    </xf>
    <xf numFmtId="0" fontId="28" fillId="11" borderId="4" xfId="0" applyFont="1" applyFill="1" applyBorder="1" applyAlignment="1">
      <alignment horizontal="left"/>
    </xf>
    <xf numFmtId="3" fontId="28" fillId="4" borderId="4" xfId="0" applyNumberFormat="1" applyFont="1" applyFill="1" applyBorder="1" applyAlignment="1">
      <alignment horizontal="left"/>
    </xf>
    <xf numFmtId="0" fontId="28" fillId="11" borderId="1" xfId="0" applyFont="1" applyFill="1" applyBorder="1" applyAlignment="1">
      <alignment horizontal="left"/>
    </xf>
    <xf numFmtId="43" fontId="28" fillId="4" borderId="1" xfId="0" applyNumberFormat="1" applyFont="1" applyFill="1" applyBorder="1" applyAlignment="1">
      <alignment horizontal="left"/>
    </xf>
    <xf numFmtId="0" fontId="28" fillId="4" borderId="4" xfId="0" applyFont="1" applyFill="1" applyBorder="1" applyAlignment="1">
      <alignment horizontal="left"/>
    </xf>
    <xf numFmtId="43" fontId="28" fillId="4" borderId="4" xfId="0" applyNumberFormat="1" applyFont="1" applyFill="1" applyBorder="1" applyAlignment="1">
      <alignment horizontal="left"/>
    </xf>
    <xf numFmtId="0" fontId="28" fillId="3" borderId="4" xfId="0" applyFont="1" applyFill="1" applyBorder="1" applyAlignment="1">
      <alignment horizontal="left" vertical="center"/>
    </xf>
    <xf numFmtId="0" fontId="28" fillId="4" borderId="1" xfId="0" applyFont="1" applyFill="1" applyBorder="1" applyAlignment="1">
      <alignment horizontal="left" vertical="center"/>
    </xf>
    <xf numFmtId="0" fontId="28" fillId="4" borderId="4" xfId="0" applyFont="1" applyFill="1" applyBorder="1" applyAlignment="1">
      <alignment horizontal="left" vertical="center"/>
    </xf>
    <xf numFmtId="0" fontId="35" fillId="3" borderId="1" xfId="0" applyFont="1" applyFill="1" applyBorder="1"/>
    <xf numFmtId="0" fontId="35" fillId="3" borderId="1" xfId="0" applyFont="1" applyFill="1" applyBorder="1" applyAlignment="1">
      <alignment horizontal="center"/>
    </xf>
    <xf numFmtId="0" fontId="35" fillId="3" borderId="1" xfId="0" applyFont="1" applyFill="1" applyBorder="1" applyAlignment="1">
      <alignment horizontal="left"/>
    </xf>
    <xf numFmtId="15" fontId="35" fillId="3" borderId="1" xfId="0" applyNumberFormat="1" applyFont="1" applyFill="1" applyBorder="1" applyAlignment="1">
      <alignment horizontal="center"/>
    </xf>
    <xf numFmtId="15" fontId="35" fillId="3" borderId="4" xfId="0" applyNumberFormat="1" applyFont="1" applyFill="1" applyBorder="1" applyAlignment="1">
      <alignment horizontal="right"/>
    </xf>
    <xf numFmtId="0" fontId="35" fillId="3" borderId="1" xfId="0" applyFont="1" applyFill="1" applyBorder="1" applyAlignment="1">
      <alignment horizontal="center" vertical="center"/>
    </xf>
    <xf numFmtId="0" fontId="35" fillId="3" borderId="1" xfId="0" applyFont="1" applyFill="1" applyBorder="1" applyAlignment="1">
      <alignment horizontal="left" vertical="center"/>
    </xf>
    <xf numFmtId="15" fontId="35" fillId="3" borderId="1" xfId="0" applyNumberFormat="1" applyFont="1" applyFill="1" applyBorder="1" applyAlignment="1">
      <alignment horizontal="left"/>
    </xf>
    <xf numFmtId="0" fontId="28" fillId="3" borderId="1" xfId="0" applyFont="1" applyFill="1" applyBorder="1" applyAlignment="1">
      <alignment horizontal="left" vertical="center"/>
    </xf>
    <xf numFmtId="15" fontId="0" fillId="3" borderId="11" xfId="0" applyNumberFormat="1" applyFill="1" applyBorder="1"/>
    <xf numFmtId="3" fontId="28" fillId="3" borderId="4" xfId="0" applyNumberFormat="1" applyFont="1" applyFill="1" applyBorder="1" applyAlignment="1">
      <alignment horizontal="left"/>
    </xf>
    <xf numFmtId="3" fontId="28" fillId="3" borderId="1" xfId="0" applyNumberFormat="1" applyFont="1" applyFill="1" applyBorder="1" applyAlignment="1">
      <alignment horizontal="left"/>
    </xf>
    <xf numFmtId="4" fontId="28" fillId="3" borderId="1" xfId="0" applyNumberFormat="1" applyFont="1" applyFill="1" applyBorder="1" applyAlignment="1">
      <alignment horizontal="left" vertical="center"/>
    </xf>
    <xf numFmtId="43" fontId="28" fillId="3" borderId="4" xfId="0" applyNumberFormat="1" applyFont="1" applyFill="1" applyBorder="1" applyAlignment="1">
      <alignment horizontal="left" wrapText="1"/>
    </xf>
    <xf numFmtId="0" fontId="28" fillId="3" borderId="4" xfId="0" applyFont="1" applyFill="1" applyBorder="1" applyAlignment="1">
      <alignment horizontal="left" wrapText="1"/>
    </xf>
    <xf numFmtId="0" fontId="35" fillId="3" borderId="1" xfId="0" applyFont="1" applyFill="1" applyBorder="1" applyAlignment="1">
      <alignment horizontal="left" wrapText="1"/>
    </xf>
    <xf numFmtId="0" fontId="28" fillId="3" borderId="1" xfId="0" applyFont="1" applyFill="1" applyBorder="1" applyAlignment="1">
      <alignment horizontal="left" vertical="center" wrapText="1"/>
    </xf>
    <xf numFmtId="0" fontId="28" fillId="3" borderId="4" xfId="0" applyFont="1" applyFill="1" applyBorder="1" applyAlignment="1">
      <alignment horizontal="left" vertical="center" wrapText="1"/>
    </xf>
    <xf numFmtId="15" fontId="0" fillId="3" borderId="1" xfId="0" applyNumberFormat="1" applyFill="1" applyBorder="1"/>
    <xf numFmtId="167" fontId="28" fillId="3" borderId="4" xfId="0" applyNumberFormat="1" applyFont="1" applyFill="1" applyBorder="1" applyAlignment="1">
      <alignment horizontal="left" wrapText="1"/>
    </xf>
    <xf numFmtId="0" fontId="28" fillId="3" borderId="4" xfId="0" applyFont="1" applyFill="1" applyBorder="1" applyAlignment="1">
      <alignment horizontal="right" wrapText="1"/>
    </xf>
    <xf numFmtId="0" fontId="28" fillId="3" borderId="8" xfId="0" applyFont="1" applyFill="1" applyBorder="1" applyAlignment="1">
      <alignment horizontal="left" vertical="center"/>
    </xf>
    <xf numFmtId="4" fontId="28" fillId="3" borderId="4" xfId="0" applyNumberFormat="1" applyFont="1" applyFill="1" applyBorder="1" applyAlignment="1">
      <alignment horizontal="left" vertical="center"/>
    </xf>
    <xf numFmtId="0" fontId="39" fillId="3" borderId="1" xfId="0" applyFont="1" applyFill="1" applyBorder="1" applyAlignment="1">
      <alignment horizontal="left"/>
    </xf>
    <xf numFmtId="0" fontId="0" fillId="4" borderId="0" xfId="0" applyFill="1"/>
    <xf numFmtId="4" fontId="29" fillId="3" borderId="4" xfId="0" applyNumberFormat="1" applyFont="1" applyFill="1" applyBorder="1"/>
    <xf numFmtId="0" fontId="28" fillId="11" borderId="1" xfId="0" applyFont="1" applyFill="1" applyBorder="1" applyAlignment="1">
      <alignment horizontal="left" vertical="center"/>
    </xf>
    <xf numFmtId="0" fontId="28" fillId="4" borderId="9" xfId="0" applyFont="1" applyFill="1" applyBorder="1"/>
    <xf numFmtId="0" fontId="26" fillId="3" borderId="3" xfId="0" applyFont="1" applyFill="1" applyBorder="1" applyAlignment="1">
      <alignment wrapText="1"/>
    </xf>
    <xf numFmtId="0" fontId="28" fillId="3" borderId="3" xfId="0" applyFont="1" applyFill="1" applyBorder="1" applyAlignment="1">
      <alignment horizontal="left" wrapText="1"/>
    </xf>
    <xf numFmtId="0" fontId="26" fillId="3" borderId="14" xfId="0" applyFont="1" applyFill="1" applyBorder="1" applyAlignment="1">
      <alignment wrapText="1"/>
    </xf>
    <xf numFmtId="0" fontId="26" fillId="3" borderId="24" xfId="0" applyFont="1" applyFill="1" applyBorder="1" applyAlignment="1">
      <alignment wrapText="1"/>
    </xf>
    <xf numFmtId="0" fontId="26" fillId="3" borderId="2" xfId="0" applyFont="1" applyFill="1" applyBorder="1" applyAlignment="1">
      <alignment wrapText="1"/>
    </xf>
    <xf numFmtId="0" fontId="28" fillId="3" borderId="7" xfId="0" applyFont="1" applyFill="1" applyBorder="1" applyAlignment="1">
      <alignment wrapText="1"/>
    </xf>
    <xf numFmtId="0" fontId="25" fillId="3" borderId="0" xfId="0" applyFont="1" applyFill="1"/>
    <xf numFmtId="0" fontId="28" fillId="3" borderId="8" xfId="0" applyFont="1" applyFill="1" applyBorder="1" applyAlignment="1">
      <alignment wrapText="1"/>
    </xf>
    <xf numFmtId="0" fontId="28" fillId="3" borderId="5" xfId="0" applyFont="1" applyFill="1" applyBorder="1" applyAlignment="1">
      <alignment wrapText="1"/>
    </xf>
    <xf numFmtId="0" fontId="28" fillId="3" borderId="12" xfId="0" applyFont="1" applyFill="1" applyBorder="1" applyAlignment="1">
      <alignment wrapText="1"/>
    </xf>
    <xf numFmtId="4" fontId="29" fillId="3" borderId="5" xfId="0" applyNumberFormat="1" applyFont="1" applyFill="1" applyBorder="1" applyAlignment="1">
      <alignment horizontal="left" vertical="center"/>
    </xf>
    <xf numFmtId="0" fontId="28" fillId="3" borderId="6" xfId="0" applyFont="1" applyFill="1" applyBorder="1"/>
    <xf numFmtId="15" fontId="4" fillId="3" borderId="5" xfId="0" applyNumberFormat="1" applyFont="1" applyFill="1" applyBorder="1"/>
    <xf numFmtId="0" fontId="1" fillId="4" borderId="1" xfId="0" applyFont="1" applyFill="1" applyBorder="1" applyAlignment="1">
      <alignment wrapText="1"/>
    </xf>
    <xf numFmtId="166" fontId="1" fillId="4" borderId="7" xfId="0" applyNumberFormat="1" applyFont="1" applyFill="1" applyBorder="1" applyAlignment="1">
      <alignment wrapText="1"/>
    </xf>
    <xf numFmtId="15" fontId="25" fillId="11" borderId="4" xfId="0" applyNumberFormat="1" applyFont="1" applyFill="1" applyBorder="1"/>
    <xf numFmtId="15" fontId="25" fillId="3" borderId="5" xfId="0" applyNumberFormat="1" applyFont="1" applyFill="1" applyBorder="1"/>
    <xf numFmtId="15" fontId="25" fillId="3" borderId="8" xfId="0" applyNumberFormat="1" applyFont="1" applyFill="1" applyBorder="1"/>
    <xf numFmtId="0" fontId="0" fillId="3" borderId="8" xfId="0" applyFill="1" applyBorder="1"/>
    <xf numFmtId="0" fontId="3" fillId="4" borderId="3" xfId="0" applyFont="1" applyFill="1" applyBorder="1"/>
    <xf numFmtId="0" fontId="28" fillId="4" borderId="14" xfId="0" applyFont="1" applyFill="1" applyBorder="1"/>
    <xf numFmtId="0" fontId="28" fillId="11" borderId="3" xfId="0" applyFont="1" applyFill="1" applyBorder="1"/>
    <xf numFmtId="0" fontId="28" fillId="4" borderId="3" xfId="0" applyFont="1" applyFill="1" applyBorder="1"/>
    <xf numFmtId="0" fontId="1" fillId="4" borderId="7" xfId="0" applyFont="1" applyFill="1" applyBorder="1" applyAlignment="1">
      <alignment wrapText="1"/>
    </xf>
    <xf numFmtId="0" fontId="29" fillId="3" borderId="6" xfId="0" applyFont="1" applyFill="1" applyBorder="1"/>
    <xf numFmtId="0" fontId="3" fillId="3" borderId="6" xfId="0" applyFont="1" applyFill="1" applyBorder="1"/>
    <xf numFmtId="0" fontId="3" fillId="3" borderId="7" xfId="0" applyFont="1" applyFill="1" applyBorder="1"/>
    <xf numFmtId="0" fontId="0" fillId="3" borderId="6" xfId="0" applyFill="1" applyBorder="1"/>
    <xf numFmtId="0" fontId="35" fillId="3" borderId="7" xfId="0" applyFont="1" applyFill="1" applyBorder="1" applyAlignment="1">
      <alignment horizontal="left"/>
    </xf>
    <xf numFmtId="0" fontId="3" fillId="4" borderId="7" xfId="0" applyFont="1" applyFill="1" applyBorder="1"/>
    <xf numFmtId="0" fontId="28" fillId="11" borderId="7" xfId="0" applyFont="1" applyFill="1" applyBorder="1"/>
    <xf numFmtId="0" fontId="28" fillId="12" borderId="1" xfId="0" applyFont="1" applyFill="1" applyBorder="1"/>
    <xf numFmtId="0" fontId="28" fillId="12" borderId="1" xfId="0" applyFont="1" applyFill="1" applyBorder="1" applyAlignment="1">
      <alignment horizontal="left" vertical="center"/>
    </xf>
    <xf numFmtId="15" fontId="25" fillId="12" borderId="1" xfId="0" applyNumberFormat="1" applyFont="1" applyFill="1" applyBorder="1"/>
    <xf numFmtId="0" fontId="28" fillId="12" borderId="7" xfId="0" applyFont="1" applyFill="1" applyBorder="1"/>
    <xf numFmtId="0" fontId="28" fillId="12" borderId="4" xfId="0" applyFont="1" applyFill="1" applyBorder="1"/>
    <xf numFmtId="0" fontId="25" fillId="12" borderId="1" xfId="0" applyFont="1" applyFill="1" applyBorder="1"/>
    <xf numFmtId="0" fontId="28" fillId="12" borderId="8" xfId="0" applyFont="1" applyFill="1" applyBorder="1"/>
    <xf numFmtId="15" fontId="25" fillId="12" borderId="8" xfId="0" applyNumberFormat="1" applyFont="1" applyFill="1" applyBorder="1"/>
    <xf numFmtId="3" fontId="15" fillId="13" borderId="11" xfId="0" applyNumberFormat="1" applyFont="1" applyFill="1" applyBorder="1"/>
    <xf numFmtId="4" fontId="15" fillId="13" borderId="16" xfId="0" applyNumberFormat="1" applyFont="1" applyFill="1" applyBorder="1"/>
    <xf numFmtId="3" fontId="15" fillId="3" borderId="11" xfId="0" applyNumberFormat="1" applyFont="1" applyFill="1" applyBorder="1"/>
    <xf numFmtId="3" fontId="15" fillId="3" borderId="16" xfId="0" applyNumberFormat="1" applyFont="1" applyFill="1" applyBorder="1"/>
    <xf numFmtId="4" fontId="15" fillId="3" borderId="16" xfId="0" applyNumberFormat="1" applyFont="1" applyFill="1" applyBorder="1"/>
    <xf numFmtId="3" fontId="15" fillId="4" borderId="11" xfId="0" applyNumberFormat="1" applyFont="1" applyFill="1" applyBorder="1"/>
    <xf numFmtId="4" fontId="15" fillId="4" borderId="16" xfId="0" applyNumberFormat="1" applyFont="1" applyFill="1" applyBorder="1"/>
    <xf numFmtId="3" fontId="15" fillId="14" borderId="11" xfId="0" applyNumberFormat="1" applyFont="1" applyFill="1" applyBorder="1"/>
    <xf numFmtId="3" fontId="15" fillId="14" borderId="16" xfId="0" applyNumberFormat="1" applyFont="1" applyFill="1" applyBorder="1"/>
    <xf numFmtId="0" fontId="28" fillId="3" borderId="14" xfId="0" applyFont="1" applyFill="1" applyBorder="1"/>
    <xf numFmtId="0" fontId="28" fillId="3" borderId="17" xfId="0" applyFont="1" applyFill="1" applyBorder="1"/>
    <xf numFmtId="0" fontId="28" fillId="12" borderId="9" xfId="0" applyFont="1" applyFill="1" applyBorder="1"/>
    <xf numFmtId="4" fontId="15" fillId="3" borderId="25" xfId="0" applyNumberFormat="1" applyFont="1" applyFill="1" applyBorder="1"/>
    <xf numFmtId="0" fontId="28" fillId="3" borderId="5" xfId="0" applyFont="1" applyFill="1" applyBorder="1" applyAlignment="1">
      <alignment horizontal="left" vertical="center"/>
    </xf>
    <xf numFmtId="3" fontId="31" fillId="4" borderId="11" xfId="0" applyNumberFormat="1" applyFont="1" applyFill="1" applyBorder="1"/>
    <xf numFmtId="3" fontId="31" fillId="4" borderId="16" xfId="0" applyNumberFormat="1" applyFont="1" applyFill="1" applyBorder="1"/>
    <xf numFmtId="0" fontId="25" fillId="12" borderId="17" xfId="0" applyFont="1" applyFill="1" applyBorder="1"/>
    <xf numFmtId="0" fontId="25" fillId="12" borderId="5" xfId="0" applyFont="1" applyFill="1" applyBorder="1"/>
    <xf numFmtId="0" fontId="28" fillId="12" borderId="5" xfId="0" applyFont="1" applyFill="1" applyBorder="1"/>
    <xf numFmtId="0" fontId="0" fillId="9" borderId="0" xfId="0" applyFill="1"/>
    <xf numFmtId="4" fontId="40" fillId="13" borderId="21" xfId="0" applyNumberFormat="1" applyFont="1" applyFill="1" applyBorder="1"/>
    <xf numFmtId="0" fontId="28" fillId="4" borderId="5" xfId="0" applyFont="1" applyFill="1" applyBorder="1" applyAlignment="1">
      <alignment horizontal="left" vertical="center"/>
    </xf>
    <xf numFmtId="0" fontId="29" fillId="4" borderId="5" xfId="0" applyFont="1" applyFill="1" applyBorder="1" applyAlignment="1">
      <alignment wrapText="1"/>
    </xf>
    <xf numFmtId="0" fontId="29" fillId="3" borderId="14" xfId="0" applyFont="1" applyFill="1" applyBorder="1"/>
    <xf numFmtId="0" fontId="0" fillId="3" borderId="1" xfId="0" applyFill="1" applyBorder="1" applyAlignment="1">
      <alignment horizontal="left" vertical="center"/>
    </xf>
    <xf numFmtId="0" fontId="29" fillId="4" borderId="17" xfId="0" applyFont="1" applyFill="1" applyBorder="1"/>
    <xf numFmtId="0" fontId="28" fillId="4" borderId="6" xfId="0" applyFont="1" applyFill="1" applyBorder="1"/>
    <xf numFmtId="15" fontId="28" fillId="4" borderId="5" xfId="0" applyNumberFormat="1" applyFont="1" applyFill="1" applyBorder="1"/>
    <xf numFmtId="15" fontId="28" fillId="11" borderId="5" xfId="0" applyNumberFormat="1" applyFont="1" applyFill="1" applyBorder="1"/>
    <xf numFmtId="0" fontId="38" fillId="3" borderId="1" xfId="0" applyFont="1" applyFill="1" applyBorder="1" applyAlignment="1">
      <alignment wrapText="1"/>
    </xf>
    <xf numFmtId="0" fontId="3" fillId="3" borderId="1" xfId="0" applyFont="1" applyFill="1" applyBorder="1" applyAlignment="1">
      <alignment wrapText="1"/>
    </xf>
    <xf numFmtId="0" fontId="1" fillId="4" borderId="3" xfId="0" applyFont="1" applyFill="1" applyBorder="1" applyAlignment="1">
      <alignment wrapText="1"/>
    </xf>
    <xf numFmtId="0" fontId="32" fillId="3" borderId="3" xfId="0" applyFont="1" applyFill="1" applyBorder="1"/>
    <xf numFmtId="0" fontId="0" fillId="3" borderId="3" xfId="0" applyFill="1" applyBorder="1"/>
    <xf numFmtId="0" fontId="35" fillId="3" borderId="3" xfId="0" applyFont="1" applyFill="1" applyBorder="1" applyAlignment="1">
      <alignment horizontal="left"/>
    </xf>
    <xf numFmtId="0" fontId="29" fillId="11" borderId="3" xfId="0" applyFont="1" applyFill="1" applyBorder="1"/>
    <xf numFmtId="0" fontId="29" fillId="4" borderId="3" xfId="0" applyFont="1" applyFill="1" applyBorder="1" applyAlignment="1">
      <alignment wrapText="1"/>
    </xf>
    <xf numFmtId="0" fontId="0" fillId="0" borderId="3" xfId="0" applyBorder="1"/>
    <xf numFmtId="43" fontId="35" fillId="3" borderId="7" xfId="0" applyNumberFormat="1" applyFont="1" applyFill="1" applyBorder="1" applyAlignment="1">
      <alignment horizontal="left"/>
    </xf>
    <xf numFmtId="0" fontId="0" fillId="4" borderId="7" xfId="0" applyFill="1" applyBorder="1"/>
    <xf numFmtId="0" fontId="0" fillId="4" borderId="1" xfId="0" applyFill="1" applyBorder="1" applyAlignment="1">
      <alignment horizontal="left" vertical="center"/>
    </xf>
    <xf numFmtId="4" fontId="4" fillId="13" borderId="16" xfId="0" applyNumberFormat="1" applyFont="1" applyFill="1" applyBorder="1"/>
    <xf numFmtId="3" fontId="28" fillId="3" borderId="5" xfId="0" applyNumberFormat="1" applyFont="1" applyFill="1" applyBorder="1"/>
    <xf numFmtId="0" fontId="29" fillId="3" borderId="8" xfId="0" applyFont="1" applyFill="1" applyBorder="1" applyAlignment="1">
      <alignment wrapText="1"/>
    </xf>
    <xf numFmtId="15" fontId="28" fillId="3" borderId="6" xfId="0" applyNumberFormat="1" applyFont="1" applyFill="1" applyBorder="1"/>
    <xf numFmtId="0" fontId="29" fillId="3" borderId="17" xfId="0" applyFont="1" applyFill="1" applyBorder="1"/>
    <xf numFmtId="0" fontId="25" fillId="12" borderId="12" xfId="0" applyFont="1" applyFill="1" applyBorder="1"/>
    <xf numFmtId="15" fontId="25" fillId="12" borderId="5" xfId="0" applyNumberFormat="1" applyFont="1" applyFill="1" applyBorder="1"/>
    <xf numFmtId="0" fontId="28" fillId="12" borderId="6" xfId="0" applyFont="1" applyFill="1" applyBorder="1"/>
    <xf numFmtId="0" fontId="28" fillId="12" borderId="5" xfId="0" applyFont="1" applyFill="1" applyBorder="1" applyAlignment="1">
      <alignment horizontal="left" vertical="center"/>
    </xf>
    <xf numFmtId="3" fontId="15" fillId="14" borderId="28" xfId="0" applyNumberFormat="1" applyFont="1" applyFill="1" applyBorder="1"/>
    <xf numFmtId="4" fontId="4" fillId="13" borderId="7" xfId="0" applyNumberFormat="1" applyFont="1" applyFill="1" applyBorder="1"/>
    <xf numFmtId="0" fontId="0" fillId="3" borderId="4" xfId="0" applyFill="1" applyBorder="1" applyAlignment="1">
      <alignment horizontal="left" vertical="center"/>
    </xf>
    <xf numFmtId="0" fontId="31" fillId="3" borderId="4" xfId="0" applyFont="1" applyFill="1" applyBorder="1"/>
    <xf numFmtId="0" fontId="38" fillId="3" borderId="7" xfId="0" applyFont="1" applyFill="1" applyBorder="1" applyAlignment="1">
      <alignment wrapText="1"/>
    </xf>
    <xf numFmtId="0" fontId="29" fillId="3" borderId="7" xfId="0" applyFont="1" applyFill="1" applyBorder="1" applyAlignment="1">
      <alignment wrapText="1"/>
    </xf>
    <xf numFmtId="0" fontId="3" fillId="3" borderId="7" xfId="0" applyFont="1" applyFill="1" applyBorder="1" applyAlignment="1">
      <alignment wrapText="1"/>
    </xf>
    <xf numFmtId="0" fontId="28" fillId="14" borderId="11" xfId="0" applyFont="1" applyFill="1" applyBorder="1"/>
    <xf numFmtId="0" fontId="28" fillId="14" borderId="16" xfId="0" applyFont="1" applyFill="1" applyBorder="1"/>
    <xf numFmtId="4" fontId="4" fillId="13" borderId="6" xfId="0" applyNumberFormat="1" applyFont="1" applyFill="1" applyBorder="1"/>
    <xf numFmtId="0" fontId="29" fillId="12" borderId="17" xfId="0" applyFont="1" applyFill="1" applyBorder="1"/>
    <xf numFmtId="0" fontId="25" fillId="12" borderId="8" xfId="0" applyFont="1" applyFill="1" applyBorder="1"/>
    <xf numFmtId="0" fontId="28" fillId="12" borderId="8" xfId="0" applyFont="1" applyFill="1" applyBorder="1" applyAlignment="1">
      <alignment horizontal="left" vertical="center"/>
    </xf>
    <xf numFmtId="0" fontId="35" fillId="3" borderId="8" xfId="0" applyFont="1" applyFill="1" applyBorder="1" applyAlignment="1">
      <alignment horizontal="center"/>
    </xf>
    <xf numFmtId="0" fontId="35" fillId="3" borderId="8" xfId="0" applyFont="1" applyFill="1" applyBorder="1" applyAlignment="1">
      <alignment horizontal="left"/>
    </xf>
    <xf numFmtId="0" fontId="35" fillId="3" borderId="8" xfId="0" applyFont="1" applyFill="1" applyBorder="1" applyAlignment="1">
      <alignment horizontal="left" vertical="center"/>
    </xf>
    <xf numFmtId="0" fontId="35" fillId="3" borderId="8" xfId="0" applyFont="1" applyFill="1" applyBorder="1"/>
    <xf numFmtId="0" fontId="0" fillId="3" borderId="5" xfId="0" applyFill="1" applyBorder="1"/>
    <xf numFmtId="15" fontId="0" fillId="3" borderId="5" xfId="0" applyNumberFormat="1" applyFill="1" applyBorder="1"/>
    <xf numFmtId="0" fontId="0" fillId="3" borderId="12" xfId="0" applyFill="1" applyBorder="1"/>
    <xf numFmtId="0" fontId="0" fillId="3" borderId="5" xfId="0" applyFill="1" applyBorder="1" applyAlignment="1">
      <alignment horizontal="left" vertical="center"/>
    </xf>
    <xf numFmtId="4" fontId="4" fillId="13" borderId="10" xfId="0" applyNumberFormat="1" applyFont="1" applyFill="1" applyBorder="1"/>
    <xf numFmtId="0" fontId="31" fillId="3" borderId="1" xfId="0" applyFont="1" applyFill="1" applyBorder="1"/>
    <xf numFmtId="3" fontId="0" fillId="0" borderId="1" xfId="0" applyNumberFormat="1" applyBorder="1" applyAlignment="1">
      <alignment horizontal="center"/>
    </xf>
    <xf numFmtId="0" fontId="0" fillId="0" borderId="4" xfId="0" applyBorder="1"/>
    <xf numFmtId="0" fontId="0" fillId="0" borderId="4" xfId="0" applyBorder="1" applyAlignment="1">
      <alignment horizontal="center"/>
    </xf>
    <xf numFmtId="0" fontId="7" fillId="0" borderId="4" xfId="0" applyFont="1" applyBorder="1" applyAlignment="1">
      <alignment horizontal="center"/>
    </xf>
    <xf numFmtId="0" fontId="26" fillId="4" borderId="14" xfId="0" applyFont="1" applyFill="1" applyBorder="1" applyAlignment="1">
      <alignment wrapText="1"/>
    </xf>
    <xf numFmtId="0" fontId="44" fillId="4" borderId="1" xfId="0" applyFont="1" applyFill="1" applyBorder="1"/>
    <xf numFmtId="0" fontId="28" fillId="0" borderId="11" xfId="0" applyFont="1" applyBorder="1"/>
    <xf numFmtId="0" fontId="28" fillId="0" borderId="0" xfId="0" applyFont="1"/>
    <xf numFmtId="4" fontId="31" fillId="3" borderId="30" xfId="0" applyNumberFormat="1" applyFont="1" applyFill="1" applyBorder="1"/>
    <xf numFmtId="0" fontId="28" fillId="0" borderId="13" xfId="0" applyFont="1" applyBorder="1"/>
    <xf numFmtId="0" fontId="0" fillId="0" borderId="6" xfId="0" applyBorder="1"/>
    <xf numFmtId="0" fontId="0" fillId="0" borderId="12" xfId="0" applyBorder="1"/>
    <xf numFmtId="0" fontId="0" fillId="0" borderId="5" xfId="0" applyBorder="1"/>
    <xf numFmtId="0" fontId="28" fillId="4" borderId="3" xfId="0" applyFont="1" applyFill="1" applyBorder="1" applyAlignment="1">
      <alignment horizontal="left" wrapText="1"/>
    </xf>
    <xf numFmtId="0" fontId="28" fillId="4" borderId="12" xfId="0" applyFont="1" applyFill="1" applyBorder="1" applyAlignment="1">
      <alignment wrapText="1"/>
    </xf>
    <xf numFmtId="0" fontId="28" fillId="4" borderId="8" xfId="0" applyFont="1" applyFill="1" applyBorder="1" applyAlignment="1">
      <alignment horizontal="center" vertical="center"/>
    </xf>
    <xf numFmtId="0" fontId="28" fillId="4" borderId="5" xfId="0" applyFont="1" applyFill="1" applyBorder="1" applyAlignment="1">
      <alignment vertical="center"/>
    </xf>
    <xf numFmtId="15" fontId="28" fillId="12" borderId="5" xfId="0" applyNumberFormat="1" applyFont="1" applyFill="1" applyBorder="1"/>
    <xf numFmtId="0" fontId="29" fillId="12" borderId="3" xfId="0" applyFont="1" applyFill="1" applyBorder="1"/>
    <xf numFmtId="0" fontId="28" fillId="15" borderId="1" xfId="0" applyFont="1" applyFill="1" applyBorder="1"/>
    <xf numFmtId="0" fontId="0" fillId="15" borderId="1" xfId="0" applyFill="1" applyBorder="1"/>
    <xf numFmtId="0" fontId="29" fillId="15" borderId="1" xfId="0" applyFont="1" applyFill="1" applyBorder="1" applyAlignment="1">
      <alignment wrapText="1"/>
    </xf>
    <xf numFmtId="15" fontId="25" fillId="15" borderId="1" xfId="0" applyNumberFormat="1" applyFont="1" applyFill="1" applyBorder="1"/>
    <xf numFmtId="15" fontId="28" fillId="15" borderId="5" xfId="0" applyNumberFormat="1" applyFont="1" applyFill="1" applyBorder="1"/>
    <xf numFmtId="0" fontId="29" fillId="15" borderId="1" xfId="0" applyFont="1" applyFill="1" applyBorder="1"/>
    <xf numFmtId="0" fontId="0" fillId="15" borderId="1" xfId="0" applyFill="1" applyBorder="1" applyAlignment="1">
      <alignment horizontal="left" vertical="center"/>
    </xf>
    <xf numFmtId="15" fontId="28" fillId="12" borderId="1" xfId="0" applyNumberFormat="1" applyFont="1" applyFill="1" applyBorder="1"/>
    <xf numFmtId="0" fontId="29" fillId="12" borderId="1" xfId="0" applyFont="1" applyFill="1" applyBorder="1"/>
    <xf numFmtId="0" fontId="28" fillId="3" borderId="1" xfId="0" applyFont="1" applyFill="1" applyBorder="1" applyAlignment="1">
      <alignment vertical="center"/>
    </xf>
    <xf numFmtId="0" fontId="3" fillId="3" borderId="14" xfId="0" applyFont="1" applyFill="1" applyBorder="1"/>
    <xf numFmtId="0" fontId="29" fillId="3" borderId="0" xfId="0" applyFont="1" applyFill="1"/>
    <xf numFmtId="3" fontId="28" fillId="3" borderId="9" xfId="0" applyNumberFormat="1" applyFont="1" applyFill="1" applyBorder="1" applyAlignment="1">
      <alignment horizontal="left" wrapText="1"/>
    </xf>
    <xf numFmtId="0" fontId="29" fillId="3" borderId="1" xfId="0" applyFont="1" applyFill="1" applyBorder="1" applyAlignment="1">
      <alignment horizontal="left"/>
    </xf>
    <xf numFmtId="0" fontId="28" fillId="3" borderId="24" xfId="0" applyFont="1" applyFill="1" applyBorder="1"/>
    <xf numFmtId="0" fontId="28" fillId="3" borderId="2" xfId="0" applyFont="1" applyFill="1" applyBorder="1"/>
    <xf numFmtId="0" fontId="28" fillId="4" borderId="12" xfId="0" applyFont="1" applyFill="1" applyBorder="1"/>
    <xf numFmtId="0" fontId="28" fillId="15" borderId="3" xfId="0" applyFont="1" applyFill="1" applyBorder="1"/>
    <xf numFmtId="0" fontId="28" fillId="3" borderId="2" xfId="0" applyFont="1" applyFill="1" applyBorder="1" applyAlignment="1">
      <alignment wrapText="1"/>
    </xf>
    <xf numFmtId="4" fontId="29" fillId="3" borderId="7" xfId="0" applyNumberFormat="1" applyFont="1" applyFill="1" applyBorder="1" applyAlignment="1">
      <alignment horizontal="left" vertical="center"/>
    </xf>
    <xf numFmtId="0" fontId="28" fillId="3" borderId="7" xfId="0" applyFont="1" applyFill="1" applyBorder="1" applyAlignment="1">
      <alignment horizontal="left" vertical="center"/>
    </xf>
    <xf numFmtId="43" fontId="28" fillId="3" borderId="7" xfId="0" applyNumberFormat="1" applyFont="1" applyFill="1" applyBorder="1" applyAlignment="1">
      <alignment horizontal="left" wrapText="1"/>
    </xf>
    <xf numFmtId="0" fontId="28" fillId="3" borderId="6" xfId="0" applyFont="1" applyFill="1" applyBorder="1" applyAlignment="1">
      <alignment horizontal="left" vertical="center"/>
    </xf>
    <xf numFmtId="3" fontId="28" fillId="3" borderId="7" xfId="0" applyNumberFormat="1" applyFont="1" applyFill="1" applyBorder="1" applyAlignment="1">
      <alignment horizontal="right"/>
    </xf>
    <xf numFmtId="0" fontId="31" fillId="13" borderId="7" xfId="0" applyFont="1" applyFill="1" applyBorder="1"/>
    <xf numFmtId="3" fontId="28" fillId="3" borderId="9" xfId="0" applyNumberFormat="1" applyFont="1" applyFill="1" applyBorder="1"/>
    <xf numFmtId="0" fontId="28" fillId="3" borderId="9" xfId="0" applyFont="1" applyFill="1" applyBorder="1" applyAlignment="1">
      <alignment wrapText="1"/>
    </xf>
    <xf numFmtId="3" fontId="28" fillId="3" borderId="10" xfId="0" applyNumberFormat="1" applyFont="1" applyFill="1" applyBorder="1"/>
    <xf numFmtId="3" fontId="28" fillId="3" borderId="6" xfId="0" applyNumberFormat="1" applyFont="1" applyFill="1" applyBorder="1" applyAlignment="1">
      <alignment horizontal="right"/>
    </xf>
    <xf numFmtId="3" fontId="28" fillId="3" borderId="10" xfId="0" applyNumberFormat="1" applyFont="1" applyFill="1" applyBorder="1" applyAlignment="1">
      <alignment horizontal="right"/>
    </xf>
    <xf numFmtId="0" fontId="28" fillId="3" borderId="10" xfId="0" applyFont="1" applyFill="1" applyBorder="1" applyAlignment="1">
      <alignment horizontal="left" vertical="center"/>
    </xf>
    <xf numFmtId="3" fontId="28" fillId="3" borderId="9" xfId="0" applyNumberFormat="1" applyFont="1" applyFill="1" applyBorder="1" applyAlignment="1">
      <alignment horizontal="right"/>
    </xf>
    <xf numFmtId="3" fontId="28" fillId="3" borderId="7" xfId="0" applyNumberFormat="1" applyFont="1" applyFill="1" applyBorder="1"/>
    <xf numFmtId="3" fontId="15" fillId="3" borderId="7" xfId="0" applyNumberFormat="1" applyFont="1" applyFill="1" applyBorder="1"/>
    <xf numFmtId="3" fontId="33" fillId="3" borderId="9" xfId="0" applyNumberFormat="1" applyFont="1" applyFill="1" applyBorder="1" applyAlignment="1">
      <alignment horizontal="right"/>
    </xf>
    <xf numFmtId="4" fontId="28" fillId="3" borderId="9" xfId="0" applyNumberFormat="1" applyFont="1" applyFill="1" applyBorder="1" applyAlignment="1">
      <alignment horizontal="left" vertical="center"/>
    </xf>
    <xf numFmtId="3" fontId="28" fillId="3" borderId="7" xfId="0" applyNumberFormat="1" applyFont="1" applyFill="1" applyBorder="1" applyAlignment="1">
      <alignment horizontal="right" vertical="center"/>
    </xf>
    <xf numFmtId="43" fontId="28" fillId="3" borderId="7" xfId="0" applyNumberFormat="1" applyFont="1" applyFill="1" applyBorder="1"/>
    <xf numFmtId="3" fontId="33" fillId="3" borderId="7" xfId="0" applyNumberFormat="1" applyFont="1" applyFill="1" applyBorder="1" applyAlignment="1">
      <alignment horizontal="right"/>
    </xf>
    <xf numFmtId="3" fontId="31" fillId="3" borderId="7" xfId="0" applyNumberFormat="1" applyFont="1" applyFill="1" applyBorder="1"/>
    <xf numFmtId="0" fontId="28" fillId="3" borderId="7" xfId="0" applyFont="1" applyFill="1" applyBorder="1" applyAlignment="1">
      <alignment horizontal="right" vertical="center"/>
    </xf>
    <xf numFmtId="4" fontId="31" fillId="3" borderId="7" xfId="0" applyNumberFormat="1" applyFont="1" applyFill="1" applyBorder="1"/>
    <xf numFmtId="4" fontId="28" fillId="3" borderId="7" xfId="0" applyNumberFormat="1" applyFont="1" applyFill="1" applyBorder="1"/>
    <xf numFmtId="4" fontId="31" fillId="3" borderId="10" xfId="0" applyNumberFormat="1" applyFont="1" applyFill="1" applyBorder="1"/>
    <xf numFmtId="43" fontId="28" fillId="3" borderId="10" xfId="0" applyNumberFormat="1" applyFont="1" applyFill="1" applyBorder="1" applyAlignment="1">
      <alignment horizontal="right"/>
    </xf>
    <xf numFmtId="0" fontId="28" fillId="12" borderId="7" xfId="0" applyFont="1" applyFill="1" applyBorder="1" applyAlignment="1">
      <alignment horizontal="right" vertical="center"/>
    </xf>
    <xf numFmtId="43" fontId="28" fillId="3" borderId="10" xfId="0" applyNumberFormat="1" applyFont="1" applyFill="1" applyBorder="1" applyAlignment="1">
      <alignment horizontal="right" vertical="center"/>
    </xf>
    <xf numFmtId="0" fontId="28" fillId="4" borderId="10" xfId="0" applyFont="1" applyFill="1" applyBorder="1" applyAlignment="1">
      <alignment horizontal="right" vertical="center"/>
    </xf>
    <xf numFmtId="43" fontId="28" fillId="4" borderId="7" xfId="0" applyNumberFormat="1" applyFont="1" applyFill="1" applyBorder="1"/>
    <xf numFmtId="3" fontId="28" fillId="15" borderId="7" xfId="0" applyNumberFormat="1" applyFont="1" applyFill="1" applyBorder="1"/>
    <xf numFmtId="0" fontId="29" fillId="3" borderId="11" xfId="0" applyFont="1" applyFill="1" applyBorder="1" applyAlignment="1">
      <alignment wrapText="1"/>
    </xf>
    <xf numFmtId="0" fontId="28" fillId="3" borderId="11" xfId="0" applyFont="1" applyFill="1" applyBorder="1" applyAlignment="1">
      <alignment wrapText="1"/>
    </xf>
    <xf numFmtId="0" fontId="3" fillId="3" borderId="11" xfId="0" applyFont="1" applyFill="1" applyBorder="1"/>
    <xf numFmtId="4" fontId="29" fillId="3" borderId="11" xfId="0" applyNumberFormat="1" applyFont="1" applyFill="1" applyBorder="1" applyAlignment="1">
      <alignment horizontal="left" vertical="center"/>
    </xf>
    <xf numFmtId="43" fontId="28" fillId="3" borderId="11" xfId="0" applyNumberFormat="1" applyFont="1" applyFill="1" applyBorder="1" applyAlignment="1">
      <alignment horizontal="left" wrapText="1"/>
    </xf>
    <xf numFmtId="0" fontId="28" fillId="3" borderId="11" xfId="0" applyFont="1" applyFill="1" applyBorder="1" applyAlignment="1">
      <alignment horizontal="left" vertical="center"/>
    </xf>
    <xf numFmtId="3" fontId="28" fillId="3" borderId="11" xfId="0" applyNumberFormat="1" applyFont="1" applyFill="1" applyBorder="1" applyAlignment="1">
      <alignment horizontal="right"/>
    </xf>
    <xf numFmtId="0" fontId="31" fillId="13" borderId="11" xfId="0" applyFont="1" applyFill="1" applyBorder="1"/>
    <xf numFmtId="3" fontId="40" fillId="13" borderId="11" xfId="0" applyNumberFormat="1" applyFont="1" applyFill="1" applyBorder="1"/>
    <xf numFmtId="3" fontId="28" fillId="3" borderId="11" xfId="0" applyNumberFormat="1" applyFont="1" applyFill="1" applyBorder="1"/>
    <xf numFmtId="4" fontId="4" fillId="13" borderId="11" xfId="0" applyNumberFormat="1" applyFont="1" applyFill="1" applyBorder="1"/>
    <xf numFmtId="167" fontId="31" fillId="13" borderId="11" xfId="0" applyNumberFormat="1" applyFont="1" applyFill="1" applyBorder="1"/>
    <xf numFmtId="0" fontId="28" fillId="12" borderId="11" xfId="0" applyFont="1" applyFill="1" applyBorder="1"/>
    <xf numFmtId="0" fontId="4" fillId="13" borderId="11" xfId="0" applyFont="1" applyFill="1" applyBorder="1"/>
    <xf numFmtId="3" fontId="28" fillId="3" borderId="11" xfId="0" applyNumberFormat="1" applyFont="1" applyFill="1" applyBorder="1" applyAlignment="1">
      <alignment horizontal="right" vertical="center"/>
    </xf>
    <xf numFmtId="3" fontId="33" fillId="3" borderId="11" xfId="0" applyNumberFormat="1" applyFont="1" applyFill="1" applyBorder="1" applyAlignment="1">
      <alignment horizontal="right"/>
    </xf>
    <xf numFmtId="4" fontId="28" fillId="3" borderId="11" xfId="0" applyNumberFormat="1" applyFont="1" applyFill="1" applyBorder="1"/>
    <xf numFmtId="0" fontId="28" fillId="3" borderId="11" xfId="0" applyFont="1" applyFill="1" applyBorder="1" applyAlignment="1">
      <alignment horizontal="right" vertical="center"/>
    </xf>
    <xf numFmtId="43" fontId="28" fillId="3" borderId="11" xfId="0" applyNumberFormat="1" applyFont="1" applyFill="1" applyBorder="1"/>
    <xf numFmtId="3" fontId="31" fillId="3" borderId="11" xfId="0" applyNumberFormat="1" applyFont="1" applyFill="1" applyBorder="1"/>
    <xf numFmtId="43" fontId="28" fillId="3" borderId="11" xfId="0" applyNumberFormat="1" applyFont="1" applyFill="1" applyBorder="1" applyAlignment="1">
      <alignment horizontal="right" vertical="center"/>
    </xf>
    <xf numFmtId="4" fontId="31" fillId="3" borderId="11" xfId="0" applyNumberFormat="1" applyFont="1" applyFill="1" applyBorder="1"/>
    <xf numFmtId="0" fontId="28" fillId="12" borderId="11" xfId="0" applyFont="1" applyFill="1" applyBorder="1" applyAlignment="1">
      <alignment horizontal="right" vertical="center"/>
    </xf>
    <xf numFmtId="4" fontId="28" fillId="3" borderId="11" xfId="0" applyNumberFormat="1" applyFont="1" applyFill="1" applyBorder="1" applyAlignment="1">
      <alignment horizontal="right" vertical="center"/>
    </xf>
    <xf numFmtId="0" fontId="31" fillId="3" borderId="11" xfId="0" applyFont="1" applyFill="1" applyBorder="1"/>
    <xf numFmtId="43" fontId="28" fillId="3" borderId="11" xfId="0" applyNumberFormat="1" applyFont="1" applyFill="1" applyBorder="1" applyAlignment="1">
      <alignment horizontal="right"/>
    </xf>
    <xf numFmtId="167" fontId="28" fillId="3" borderId="11" xfId="0" applyNumberFormat="1" applyFont="1" applyFill="1" applyBorder="1" applyAlignment="1">
      <alignment vertical="center"/>
    </xf>
    <xf numFmtId="0" fontId="28" fillId="3" borderId="11" xfId="0" applyFont="1" applyFill="1" applyBorder="1" applyAlignment="1">
      <alignment horizontal="right"/>
    </xf>
    <xf numFmtId="167" fontId="28" fillId="3" borderId="11" xfId="0" applyNumberFormat="1" applyFont="1" applyFill="1" applyBorder="1" applyAlignment="1">
      <alignment horizontal="right" vertical="center"/>
    </xf>
    <xf numFmtId="0" fontId="28" fillId="4" borderId="11" xfId="0" applyFont="1" applyFill="1" applyBorder="1"/>
    <xf numFmtId="0" fontId="29" fillId="4" borderId="11" xfId="0" applyFont="1" applyFill="1" applyBorder="1"/>
    <xf numFmtId="0" fontId="28" fillId="11" borderId="11" xfId="0" applyFont="1" applyFill="1" applyBorder="1"/>
    <xf numFmtId="0" fontId="28" fillId="4" borderId="11" xfId="0" applyFont="1" applyFill="1" applyBorder="1" applyAlignment="1">
      <alignment horizontal="right"/>
    </xf>
    <xf numFmtId="0" fontId="28" fillId="4" borderId="11" xfId="0" applyFont="1" applyFill="1" applyBorder="1" applyAlignment="1">
      <alignment horizontal="right" vertical="center"/>
    </xf>
    <xf numFmtId="3" fontId="28" fillId="4" borderId="11" xfId="0" applyNumberFormat="1" applyFont="1" applyFill="1" applyBorder="1"/>
    <xf numFmtId="43" fontId="28" fillId="4" borderId="11" xfId="0" applyNumberFormat="1" applyFont="1" applyFill="1" applyBorder="1"/>
    <xf numFmtId="3" fontId="28" fillId="15" borderId="11" xfId="0" applyNumberFormat="1" applyFont="1" applyFill="1" applyBorder="1"/>
    <xf numFmtId="167" fontId="28" fillId="4" borderId="11" xfId="0" applyNumberFormat="1" applyFont="1" applyFill="1" applyBorder="1" applyAlignment="1">
      <alignment horizontal="right" vertical="center"/>
    </xf>
    <xf numFmtId="167" fontId="28" fillId="4" borderId="11" xfId="0" applyNumberFormat="1" applyFont="1" applyFill="1" applyBorder="1" applyAlignment="1">
      <alignment vertical="center"/>
    </xf>
    <xf numFmtId="0" fontId="44" fillId="4" borderId="3" xfId="0" applyFont="1" applyFill="1" applyBorder="1"/>
    <xf numFmtId="0" fontId="26" fillId="3" borderId="2" xfId="0" applyFont="1" applyFill="1" applyBorder="1"/>
    <xf numFmtId="0" fontId="25" fillId="3" borderId="2" xfId="0" applyFont="1" applyFill="1" applyBorder="1"/>
    <xf numFmtId="0" fontId="25" fillId="3" borderId="24" xfId="0" applyFont="1" applyFill="1" applyBorder="1"/>
    <xf numFmtId="0" fontId="28" fillId="3" borderId="24" xfId="0" applyFont="1" applyFill="1" applyBorder="1" applyAlignment="1">
      <alignment wrapText="1"/>
    </xf>
    <xf numFmtId="0" fontId="25" fillId="3" borderId="3" xfId="0" applyFont="1" applyFill="1" applyBorder="1"/>
    <xf numFmtId="0" fontId="25" fillId="3" borderId="14" xfId="0" applyFont="1" applyFill="1" applyBorder="1"/>
    <xf numFmtId="0" fontId="25" fillId="3" borderId="17" xfId="0" applyFont="1" applyFill="1" applyBorder="1"/>
    <xf numFmtId="0" fontId="28" fillId="3" borderId="17" xfId="0" applyFont="1" applyFill="1" applyBorder="1" applyAlignment="1">
      <alignment wrapText="1"/>
    </xf>
    <xf numFmtId="0" fontId="25" fillId="3" borderId="12" xfId="0" applyFont="1" applyFill="1" applyBorder="1"/>
    <xf numFmtId="0" fontId="28" fillId="3" borderId="14" xfId="0" applyFont="1" applyFill="1" applyBorder="1" applyAlignment="1">
      <alignment wrapText="1"/>
    </xf>
    <xf numFmtId="0" fontId="25" fillId="12" borderId="14" xfId="0" applyFont="1" applyFill="1" applyBorder="1"/>
    <xf numFmtId="0" fontId="25" fillId="12" borderId="3" xfId="0" applyFont="1" applyFill="1" applyBorder="1"/>
    <xf numFmtId="0" fontId="28" fillId="3" borderId="14" xfId="0" applyFont="1" applyFill="1" applyBorder="1" applyAlignment="1">
      <alignment horizontal="left"/>
    </xf>
    <xf numFmtId="0" fontId="25" fillId="11" borderId="14" xfId="0" applyFont="1" applyFill="1" applyBorder="1"/>
    <xf numFmtId="0" fontId="25" fillId="4" borderId="14" xfId="0" applyFont="1" applyFill="1" applyBorder="1"/>
    <xf numFmtId="0" fontId="25" fillId="11" borderId="3" xfId="0" applyFont="1" applyFill="1" applyBorder="1"/>
    <xf numFmtId="0" fontId="25" fillId="4" borderId="3" xfId="0" applyFont="1" applyFill="1" applyBorder="1"/>
    <xf numFmtId="0" fontId="25" fillId="4" borderId="24" xfId="0" applyFont="1" applyFill="1" applyBorder="1"/>
    <xf numFmtId="0" fontId="25" fillId="4" borderId="12" xfId="0" applyFont="1" applyFill="1" applyBorder="1"/>
    <xf numFmtId="0" fontId="1" fillId="4" borderId="2" xfId="0" applyFont="1" applyFill="1" applyBorder="1" applyAlignment="1">
      <alignment horizontal="left" wrapText="1"/>
    </xf>
    <xf numFmtId="0" fontId="28" fillId="3" borderId="29" xfId="0" applyFont="1" applyFill="1" applyBorder="1"/>
    <xf numFmtId="0" fontId="28" fillId="3" borderId="32" xfId="0" applyFont="1" applyFill="1" applyBorder="1"/>
    <xf numFmtId="0" fontId="28" fillId="3" borderId="33" xfId="0" applyFont="1" applyFill="1" applyBorder="1"/>
    <xf numFmtId="0" fontId="35" fillId="3" borderId="2" xfId="0" applyFont="1" applyFill="1" applyBorder="1" applyAlignment="1">
      <alignment horizontal="left"/>
    </xf>
    <xf numFmtId="0" fontId="28" fillId="12" borderId="2" xfId="0" applyFont="1" applyFill="1" applyBorder="1"/>
    <xf numFmtId="0" fontId="28" fillId="12" borderId="29" xfId="0" applyFont="1" applyFill="1" applyBorder="1"/>
    <xf numFmtId="0" fontId="28" fillId="12" borderId="0" xfId="0" applyFont="1" applyFill="1"/>
    <xf numFmtId="168" fontId="28" fillId="3" borderId="2" xfId="0" applyNumberFormat="1" applyFont="1" applyFill="1" applyBorder="1"/>
    <xf numFmtId="0" fontId="29" fillId="4" borderId="2" xfId="0" applyFont="1" applyFill="1" applyBorder="1"/>
    <xf numFmtId="0" fontId="29" fillId="11" borderId="24" xfId="0" applyFont="1" applyFill="1" applyBorder="1"/>
    <xf numFmtId="0" fontId="28" fillId="4" borderId="24" xfId="0" applyFont="1" applyFill="1" applyBorder="1"/>
    <xf numFmtId="0" fontId="28" fillId="11" borderId="2" xfId="0" applyFont="1" applyFill="1" applyBorder="1"/>
    <xf numFmtId="0" fontId="28" fillId="4" borderId="2" xfId="0" applyFont="1" applyFill="1" applyBorder="1"/>
    <xf numFmtId="0" fontId="28" fillId="4" borderId="29" xfId="0" applyFont="1" applyFill="1" applyBorder="1"/>
    <xf numFmtId="0" fontId="28" fillId="11" borderId="24" xfId="0" applyFont="1" applyFill="1" applyBorder="1"/>
    <xf numFmtId="0" fontId="28" fillId="15" borderId="2" xfId="0" applyFont="1" applyFill="1" applyBorder="1"/>
    <xf numFmtId="0" fontId="0" fillId="0" borderId="34" xfId="0" applyBorder="1"/>
    <xf numFmtId="0" fontId="0" fillId="0" borderId="32" xfId="0" applyBorder="1"/>
    <xf numFmtId="0" fontId="1" fillId="4" borderId="11" xfId="0" applyFont="1" applyFill="1" applyBorder="1" applyAlignment="1">
      <alignment wrapText="1"/>
    </xf>
    <xf numFmtId="0" fontId="4" fillId="3" borderId="11" xfId="0" applyFont="1" applyFill="1" applyBorder="1" applyAlignment="1">
      <alignment wrapText="1"/>
    </xf>
    <xf numFmtId="0" fontId="26" fillId="3" borderId="11" xfId="0" applyFont="1" applyFill="1" applyBorder="1" applyAlignment="1">
      <alignment wrapText="1"/>
    </xf>
    <xf numFmtId="0" fontId="28" fillId="3" borderId="11" xfId="0" applyFont="1" applyFill="1" applyBorder="1" applyAlignment="1">
      <alignment horizontal="left" wrapText="1"/>
    </xf>
    <xf numFmtId="0" fontId="18" fillId="3" borderId="11" xfId="0" applyFont="1" applyFill="1" applyBorder="1" applyAlignment="1">
      <alignment wrapText="1"/>
    </xf>
    <xf numFmtId="0" fontId="4" fillId="3" borderId="11" xfId="0" applyFont="1" applyFill="1" applyBorder="1"/>
    <xf numFmtId="0" fontId="25" fillId="3" borderId="11" xfId="0" applyFont="1" applyFill="1" applyBorder="1"/>
    <xf numFmtId="0" fontId="35" fillId="3" borderId="11" xfId="0" applyFont="1" applyFill="1" applyBorder="1" applyAlignment="1">
      <alignment horizontal="left"/>
    </xf>
    <xf numFmtId="0" fontId="39" fillId="3" borderId="11" xfId="0" applyFont="1" applyFill="1" applyBorder="1" applyAlignment="1">
      <alignment horizontal="left"/>
    </xf>
    <xf numFmtId="0" fontId="25" fillId="12" borderId="11" xfId="0" applyFont="1" applyFill="1" applyBorder="1"/>
    <xf numFmtId="0" fontId="45" fillId="3" borderId="11" xfId="0" applyFont="1" applyFill="1" applyBorder="1"/>
    <xf numFmtId="0" fontId="25" fillId="4" borderId="11" xfId="0" applyFont="1" applyFill="1" applyBorder="1"/>
    <xf numFmtId="0" fontId="18" fillId="4" borderId="11" xfId="0" applyFont="1" applyFill="1" applyBorder="1" applyAlignment="1">
      <alignment wrapText="1"/>
    </xf>
    <xf numFmtId="0" fontId="25" fillId="11" borderId="11" xfId="0" applyFont="1" applyFill="1" applyBorder="1"/>
    <xf numFmtId="0" fontId="25" fillId="15" borderId="11" xfId="0" applyFont="1" applyFill="1" applyBorder="1"/>
    <xf numFmtId="3" fontId="31" fillId="13" borderId="7" xfId="0" applyNumberFormat="1" applyFont="1" applyFill="1" applyBorder="1"/>
    <xf numFmtId="3" fontId="31" fillId="13" borderId="10" xfId="0" applyNumberFormat="1" applyFont="1" applyFill="1" applyBorder="1"/>
    <xf numFmtId="43" fontId="28" fillId="3" borderId="7" xfId="0" applyNumberFormat="1" applyFont="1" applyFill="1" applyBorder="1" applyAlignment="1">
      <alignment horizontal="right" vertical="center"/>
    </xf>
    <xf numFmtId="0" fontId="28" fillId="3" borderId="10" xfId="0" applyFont="1" applyFill="1" applyBorder="1" applyAlignment="1">
      <alignment horizontal="right" vertical="center"/>
    </xf>
    <xf numFmtId="4" fontId="28" fillId="3" borderId="7" xfId="0" applyNumberFormat="1" applyFont="1" applyFill="1" applyBorder="1" applyAlignment="1">
      <alignment horizontal="right" vertical="center"/>
    </xf>
    <xf numFmtId="3" fontId="28" fillId="3" borderId="10" xfId="0" applyNumberFormat="1" applyFont="1" applyFill="1" applyBorder="1" applyAlignment="1">
      <alignment horizontal="right" vertical="center"/>
    </xf>
    <xf numFmtId="0" fontId="28" fillId="4" borderId="7" xfId="0" applyFont="1" applyFill="1" applyBorder="1" applyAlignment="1">
      <alignment horizontal="right" vertical="center"/>
    </xf>
    <xf numFmtId="0" fontId="28" fillId="4" borderId="6" xfId="0" applyFont="1" applyFill="1" applyBorder="1" applyAlignment="1">
      <alignment horizontal="right" vertical="center"/>
    </xf>
    <xf numFmtId="4" fontId="46" fillId="13" borderId="11" xfId="0" applyNumberFormat="1" applyFont="1" applyFill="1" applyBorder="1"/>
    <xf numFmtId="4" fontId="28" fillId="3" borderId="11" xfId="0" applyNumberFormat="1" applyFont="1" applyFill="1" applyBorder="1" applyAlignment="1">
      <alignment horizontal="left" vertical="center"/>
    </xf>
    <xf numFmtId="4" fontId="4" fillId="14" borderId="11" xfId="0" applyNumberFormat="1" applyFont="1" applyFill="1" applyBorder="1"/>
    <xf numFmtId="4" fontId="28" fillId="3" borderId="11" xfId="0" applyNumberFormat="1" applyFont="1" applyFill="1" applyBorder="1" applyAlignment="1">
      <alignment horizontal="right"/>
    </xf>
    <xf numFmtId="0" fontId="28" fillId="12" borderId="11" xfId="0" applyFont="1" applyFill="1" applyBorder="1" applyAlignment="1">
      <alignment horizontal="right"/>
    </xf>
    <xf numFmtId="4" fontId="28" fillId="4" borderId="11" xfId="0" applyNumberFormat="1" applyFont="1" applyFill="1" applyBorder="1"/>
    <xf numFmtId="43" fontId="28" fillId="4" borderId="11" xfId="0" applyNumberFormat="1" applyFont="1" applyFill="1" applyBorder="1" applyAlignment="1">
      <alignment horizontal="right"/>
    </xf>
    <xf numFmtId="4" fontId="29" fillId="3" borderId="6" xfId="0" applyNumberFormat="1" applyFont="1" applyFill="1" applyBorder="1" applyAlignment="1">
      <alignment horizontal="left" vertical="center"/>
    </xf>
    <xf numFmtId="4" fontId="29" fillId="3" borderId="7" xfId="0" applyNumberFormat="1" applyFont="1" applyFill="1" applyBorder="1" applyAlignment="1">
      <alignment horizontal="left" vertical="center" wrapText="1"/>
    </xf>
    <xf numFmtId="0" fontId="4" fillId="3" borderId="7" xfId="0" applyFont="1" applyFill="1" applyBorder="1" applyAlignment="1">
      <alignment horizontal="left" vertical="center"/>
    </xf>
    <xf numFmtId="0" fontId="28" fillId="3" borderId="7" xfId="0" applyFont="1" applyFill="1" applyBorder="1" applyAlignment="1">
      <alignment horizontal="left"/>
    </xf>
    <xf numFmtId="43" fontId="28" fillId="3" borderId="6" xfId="0" applyNumberFormat="1" applyFont="1" applyFill="1" applyBorder="1" applyAlignment="1">
      <alignment horizontal="left" wrapText="1"/>
    </xf>
    <xf numFmtId="3" fontId="28" fillId="3" borderId="10" xfId="0" applyNumberFormat="1" applyFont="1" applyFill="1" applyBorder="1" applyAlignment="1">
      <alignment horizontal="left"/>
    </xf>
    <xf numFmtId="3" fontId="28" fillId="3" borderId="7" xfId="0" applyNumberFormat="1" applyFont="1" applyFill="1" applyBorder="1" applyAlignment="1">
      <alignment horizontal="left" vertical="center" wrapText="1"/>
    </xf>
    <xf numFmtId="0" fontId="28" fillId="3" borderId="10" xfId="0" applyFont="1" applyFill="1" applyBorder="1" applyAlignment="1">
      <alignment horizontal="left" vertical="center" wrapText="1"/>
    </xf>
    <xf numFmtId="3" fontId="28" fillId="3" borderId="9" xfId="0" applyNumberFormat="1" applyFont="1" applyFill="1" applyBorder="1" applyAlignment="1">
      <alignment horizontal="left" vertical="center" wrapText="1"/>
    </xf>
    <xf numFmtId="3" fontId="28" fillId="3" borderId="6" xfId="0" applyNumberFormat="1" applyFont="1" applyFill="1" applyBorder="1" applyAlignment="1">
      <alignment horizontal="left" vertical="center" wrapText="1"/>
    </xf>
    <xf numFmtId="3" fontId="28" fillId="3" borderId="10" xfId="0" applyNumberFormat="1" applyFont="1" applyFill="1" applyBorder="1" applyAlignment="1">
      <alignment horizontal="left" vertical="center" wrapText="1"/>
    </xf>
    <xf numFmtId="4" fontId="28" fillId="3" borderId="6" xfId="0" applyNumberFormat="1" applyFont="1" applyFill="1" applyBorder="1" applyAlignment="1">
      <alignment horizontal="left" vertical="center"/>
    </xf>
    <xf numFmtId="43" fontId="28" fillId="3" borderId="7" xfId="0" applyNumberFormat="1" applyFont="1" applyFill="1" applyBorder="1" applyAlignment="1">
      <alignment horizontal="left"/>
    </xf>
    <xf numFmtId="43" fontId="28" fillId="3" borderId="7" xfId="0" applyNumberFormat="1" applyFont="1" applyFill="1" applyBorder="1" applyAlignment="1">
      <alignment horizontal="left" vertical="center"/>
    </xf>
    <xf numFmtId="0" fontId="29" fillId="3" borderId="7" xfId="0" applyFont="1" applyFill="1" applyBorder="1" applyAlignment="1">
      <alignment horizontal="left"/>
    </xf>
    <xf numFmtId="4" fontId="28" fillId="3" borderId="6" xfId="0" applyNumberFormat="1" applyFont="1" applyFill="1" applyBorder="1" applyAlignment="1">
      <alignment horizontal="right" vertical="center"/>
    </xf>
    <xf numFmtId="43" fontId="28" fillId="3" borderId="7" xfId="0" applyNumberFormat="1" applyFont="1" applyFill="1" applyBorder="1" applyAlignment="1">
      <alignment vertical="center"/>
    </xf>
    <xf numFmtId="0" fontId="29" fillId="4" borderId="7" xfId="0" applyFont="1" applyFill="1" applyBorder="1" applyAlignment="1">
      <alignment horizontal="left"/>
    </xf>
    <xf numFmtId="3" fontId="28" fillId="4" borderId="10" xfId="0" applyNumberFormat="1" applyFont="1" applyFill="1" applyBorder="1" applyAlignment="1">
      <alignment horizontal="left"/>
    </xf>
    <xf numFmtId="4" fontId="28" fillId="4" borderId="7" xfId="0" applyNumberFormat="1" applyFont="1" applyFill="1" applyBorder="1" applyAlignment="1">
      <alignment horizontal="left"/>
    </xf>
    <xf numFmtId="0" fontId="28" fillId="4" borderId="7" xfId="0" applyFont="1" applyFill="1" applyBorder="1" applyAlignment="1">
      <alignment horizontal="left"/>
    </xf>
    <xf numFmtId="0" fontId="28" fillId="4" borderId="7" xfId="0" applyFont="1" applyFill="1" applyBorder="1" applyAlignment="1">
      <alignment horizontal="left" vertical="center"/>
    </xf>
    <xf numFmtId="3" fontId="28" fillId="4" borderId="10" xfId="0" applyNumberFormat="1" applyFont="1" applyFill="1" applyBorder="1" applyAlignment="1">
      <alignment horizontal="left" vertical="center"/>
    </xf>
    <xf numFmtId="0" fontId="28" fillId="4" borderId="9" xfId="0" applyFont="1" applyFill="1" applyBorder="1" applyAlignment="1">
      <alignment horizontal="left" vertical="center"/>
    </xf>
    <xf numFmtId="0" fontId="28" fillId="4" borderId="10" xfId="0" applyFont="1" applyFill="1" applyBorder="1" applyAlignment="1">
      <alignment horizontal="left" vertical="center"/>
    </xf>
    <xf numFmtId="43" fontId="28" fillId="4" borderId="7" xfId="0" applyNumberFormat="1" applyFont="1" applyFill="1" applyBorder="1" applyAlignment="1">
      <alignment horizontal="left" vertical="center"/>
    </xf>
    <xf numFmtId="43" fontId="28" fillId="4" borderId="7" xfId="0" applyNumberFormat="1" applyFont="1" applyFill="1" applyBorder="1" applyAlignment="1">
      <alignment horizontal="right" vertical="center"/>
    </xf>
    <xf numFmtId="43" fontId="28" fillId="4" borderId="7" xfId="0" applyNumberFormat="1" applyFont="1" applyFill="1" applyBorder="1" applyAlignment="1">
      <alignment vertical="center"/>
    </xf>
    <xf numFmtId="43" fontId="28" fillId="4" borderId="10" xfId="0" applyNumberFormat="1" applyFont="1" applyFill="1" applyBorder="1" applyAlignment="1">
      <alignment horizontal="right" vertical="center"/>
    </xf>
    <xf numFmtId="167" fontId="28" fillId="3" borderId="11" xfId="0" applyNumberFormat="1" applyFont="1" applyFill="1" applyBorder="1" applyAlignment="1">
      <alignment horizontal="left" wrapText="1"/>
    </xf>
    <xf numFmtId="3" fontId="31" fillId="13" borderId="11" xfId="0" applyNumberFormat="1" applyFont="1" applyFill="1" applyBorder="1"/>
    <xf numFmtId="4" fontId="40" fillId="13" borderId="11" xfId="0" applyNumberFormat="1" applyFont="1" applyFill="1" applyBorder="1"/>
    <xf numFmtId="4" fontId="15" fillId="13" borderId="11" xfId="0" applyNumberFormat="1" applyFont="1" applyFill="1" applyBorder="1"/>
    <xf numFmtId="3" fontId="43" fillId="13" borderId="11" xfId="0" applyNumberFormat="1" applyFont="1" applyFill="1" applyBorder="1"/>
    <xf numFmtId="4" fontId="15" fillId="3" borderId="11" xfId="0" applyNumberFormat="1" applyFont="1" applyFill="1" applyBorder="1"/>
    <xf numFmtId="3" fontId="28" fillId="3" borderId="11" xfId="0" applyNumberFormat="1" applyFont="1" applyFill="1" applyBorder="1" applyAlignment="1">
      <alignment wrapText="1"/>
    </xf>
    <xf numFmtId="3" fontId="28" fillId="3" borderId="11" xfId="0" applyNumberFormat="1" applyFont="1" applyFill="1" applyBorder="1" applyAlignment="1">
      <alignment horizontal="right" wrapText="1"/>
    </xf>
    <xf numFmtId="2" fontId="28" fillId="3" borderId="11" xfId="0" applyNumberFormat="1" applyFont="1" applyFill="1" applyBorder="1"/>
    <xf numFmtId="167" fontId="28" fillId="3" borderId="11" xfId="0" applyNumberFormat="1" applyFont="1" applyFill="1" applyBorder="1" applyAlignment="1">
      <alignment horizontal="right"/>
    </xf>
    <xf numFmtId="4" fontId="15" fillId="4" borderId="11" xfId="0" applyNumberFormat="1" applyFont="1" applyFill="1" applyBorder="1"/>
    <xf numFmtId="2" fontId="1" fillId="4" borderId="11" xfId="0" applyNumberFormat="1" applyFont="1" applyFill="1" applyBorder="1" applyAlignment="1">
      <alignment horizontal="right" vertical="center"/>
    </xf>
    <xf numFmtId="2" fontId="28" fillId="3" borderId="11" xfId="0" applyNumberFormat="1" applyFont="1" applyFill="1" applyBorder="1" applyAlignment="1">
      <alignment horizontal="left" vertical="center"/>
    </xf>
    <xf numFmtId="2" fontId="28" fillId="4" borderId="11" xfId="0" applyNumberFormat="1" applyFont="1" applyFill="1" applyBorder="1" applyAlignment="1">
      <alignment horizontal="right" vertical="center"/>
    </xf>
    <xf numFmtId="2" fontId="0" fillId="0" borderId="11" xfId="0" applyNumberFormat="1" applyBorder="1" applyAlignment="1">
      <alignment horizontal="right"/>
    </xf>
    <xf numFmtId="2" fontId="1" fillId="4" borderId="7" xfId="0" applyNumberFormat="1" applyFont="1" applyFill="1" applyBorder="1" applyAlignment="1">
      <alignment horizontal="right" vertical="center"/>
    </xf>
    <xf numFmtId="2" fontId="28" fillId="3" borderId="7" xfId="0" applyNumberFormat="1" applyFont="1" applyFill="1" applyBorder="1" applyAlignment="1">
      <alignment horizontal="left" vertical="center"/>
    </xf>
    <xf numFmtId="2" fontId="28" fillId="4" borderId="7" xfId="0" applyNumberFormat="1" applyFont="1" applyFill="1" applyBorder="1" applyAlignment="1">
      <alignment horizontal="right" vertical="center"/>
    </xf>
    <xf numFmtId="2" fontId="0" fillId="0" borderId="6" xfId="0" applyNumberFormat="1" applyBorder="1" applyAlignment="1">
      <alignment horizontal="right" vertical="center"/>
    </xf>
    <xf numFmtId="2" fontId="0" fillId="0" borderId="7" xfId="0" applyNumberFormat="1" applyBorder="1" applyAlignment="1">
      <alignment horizontal="right" vertical="center"/>
    </xf>
    <xf numFmtId="2" fontId="1" fillId="4" borderId="1" xfId="0" applyNumberFormat="1" applyFont="1" applyFill="1" applyBorder="1" applyAlignment="1">
      <alignment wrapText="1"/>
    </xf>
    <xf numFmtId="2" fontId="29" fillId="3" borderId="4" xfId="0" applyNumberFormat="1" applyFont="1" applyFill="1" applyBorder="1"/>
    <xf numFmtId="2" fontId="28" fillId="4" borderId="1" xfId="0" applyNumberFormat="1" applyFont="1" applyFill="1" applyBorder="1"/>
    <xf numFmtId="2" fontId="0" fillId="0" borderId="13" xfId="0" applyNumberFormat="1" applyBorder="1"/>
    <xf numFmtId="2" fontId="0" fillId="0" borderId="11" xfId="0" applyNumberFormat="1" applyBorder="1"/>
    <xf numFmtId="2" fontId="1" fillId="4" borderId="3" xfId="0" applyNumberFormat="1" applyFont="1" applyFill="1" applyBorder="1" applyAlignment="1">
      <alignment wrapText="1"/>
    </xf>
    <xf numFmtId="2" fontId="29" fillId="3" borderId="3" xfId="0" applyNumberFormat="1" applyFont="1" applyFill="1" applyBorder="1"/>
    <xf numFmtId="2" fontId="28" fillId="4" borderId="3" xfId="0" applyNumberFormat="1" applyFont="1" applyFill="1" applyBorder="1"/>
    <xf numFmtId="2" fontId="0" fillId="0" borderId="31" xfId="0" applyNumberFormat="1" applyBorder="1"/>
    <xf numFmtId="2" fontId="0" fillId="0" borderId="15" xfId="0" applyNumberFormat="1" applyBorder="1"/>
    <xf numFmtId="2" fontId="1" fillId="4" borderId="1" xfId="0" applyNumberFormat="1" applyFont="1" applyFill="1" applyBorder="1" applyAlignment="1">
      <alignment horizontal="left" vertical="center"/>
    </xf>
    <xf numFmtId="2" fontId="28" fillId="3" borderId="1" xfId="0" applyNumberFormat="1" applyFont="1" applyFill="1" applyBorder="1" applyAlignment="1">
      <alignment horizontal="left" vertical="center"/>
    </xf>
    <xf numFmtId="2" fontId="28" fillId="4" borderId="1" xfId="0" applyNumberFormat="1" applyFont="1" applyFill="1" applyBorder="1" applyAlignment="1">
      <alignment horizontal="left" vertical="center"/>
    </xf>
    <xf numFmtId="2" fontId="0" fillId="0" borderId="5" xfId="0" applyNumberFormat="1" applyBorder="1" applyAlignment="1">
      <alignment horizontal="left" vertical="center"/>
    </xf>
    <xf numFmtId="2" fontId="0" fillId="0" borderId="1" xfId="0" applyNumberFormat="1" applyBorder="1" applyAlignment="1">
      <alignment horizontal="left" vertical="center"/>
    </xf>
    <xf numFmtId="0" fontId="15" fillId="12" borderId="1" xfId="0" applyFont="1" applyFill="1" applyBorder="1"/>
    <xf numFmtId="0" fontId="4" fillId="0" borderId="1" xfId="0" applyFont="1" applyBorder="1" applyAlignment="1">
      <alignment horizontal="center" wrapText="1"/>
    </xf>
    <xf numFmtId="0" fontId="15" fillId="4" borderId="4" xfId="0" applyFont="1" applyFill="1" applyBorder="1" applyAlignment="1">
      <alignment horizontal="center"/>
    </xf>
    <xf numFmtId="0" fontId="15" fillId="4" borderId="5" xfId="0" applyFont="1" applyFill="1" applyBorder="1" applyAlignment="1">
      <alignment horizontal="center"/>
    </xf>
    <xf numFmtId="3" fontId="15" fillId="0" borderId="1" xfId="0" applyNumberFormat="1" applyFont="1" applyBorder="1" applyAlignment="1">
      <alignment horizontal="left" vertical="center"/>
    </xf>
    <xf numFmtId="0" fontId="15" fillId="4" borderId="1" xfId="0" applyFont="1" applyFill="1" applyBorder="1" applyAlignment="1">
      <alignment horizontal="center" wrapText="1"/>
    </xf>
    <xf numFmtId="0" fontId="4" fillId="4" borderId="4" xfId="0" applyFont="1" applyFill="1" applyBorder="1" applyAlignment="1">
      <alignment horizontal="center" wrapText="1"/>
    </xf>
    <xf numFmtId="0" fontId="4" fillId="4" borderId="8" xfId="0" applyFont="1" applyFill="1" applyBorder="1" applyAlignment="1">
      <alignment horizontal="center" wrapText="1"/>
    </xf>
    <xf numFmtId="0" fontId="4" fillId="4" borderId="5" xfId="0" applyFont="1" applyFill="1" applyBorder="1" applyAlignment="1">
      <alignment horizontal="center" wrapText="1"/>
    </xf>
    <xf numFmtId="164" fontId="4" fillId="4" borderId="4" xfId="0" applyNumberFormat="1" applyFont="1" applyFill="1" applyBorder="1" applyAlignment="1">
      <alignment horizontal="center" wrapText="1"/>
    </xf>
    <xf numFmtId="164" fontId="4" fillId="4" borderId="5" xfId="0" applyNumberFormat="1" applyFont="1" applyFill="1" applyBorder="1" applyAlignment="1">
      <alignment horizontal="center" wrapText="1"/>
    </xf>
    <xf numFmtId="164" fontId="4" fillId="0" borderId="4" xfId="0" applyNumberFormat="1" applyFont="1" applyBorder="1" applyAlignment="1">
      <alignment horizontal="center"/>
    </xf>
    <xf numFmtId="164" fontId="4" fillId="0" borderId="5"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15" fillId="4" borderId="8" xfId="0" applyFont="1" applyFill="1" applyBorder="1" applyAlignment="1">
      <alignment horizontal="center"/>
    </xf>
    <xf numFmtId="0" fontId="17" fillId="0" borderId="8" xfId="0" applyFont="1" applyBorder="1" applyAlignment="1">
      <alignment horizontal="center"/>
    </xf>
    <xf numFmtId="0" fontId="17" fillId="0" borderId="5" xfId="0" applyFont="1" applyBorder="1" applyAlignment="1">
      <alignment horizontal="center"/>
    </xf>
    <xf numFmtId="0" fontId="4" fillId="0" borderId="1" xfId="0" applyFont="1" applyBorder="1" applyAlignment="1">
      <alignment vertical="center"/>
    </xf>
    <xf numFmtId="3" fontId="10" fillId="0" borderId="1" xfId="0" applyNumberFormat="1" applyFont="1" applyBorder="1" applyAlignment="1">
      <alignment horizontal="center"/>
    </xf>
    <xf numFmtId="0" fontId="4" fillId="10" borderId="1" xfId="0" applyFont="1" applyFill="1" applyBorder="1" applyAlignment="1">
      <alignment horizontal="center" vertical="center" wrapText="1"/>
    </xf>
    <xf numFmtId="164" fontId="4" fillId="0" borderId="1" xfId="0" applyNumberFormat="1" applyFont="1" applyBorder="1" applyAlignment="1">
      <alignment horizontal="center" wrapText="1"/>
    </xf>
    <xf numFmtId="0" fontId="15" fillId="4" borderId="1" xfId="0" applyFont="1" applyFill="1" applyBorder="1" applyAlignment="1">
      <alignment horizontal="center"/>
    </xf>
    <xf numFmtId="165" fontId="4" fillId="0" borderId="1" xfId="0" applyNumberFormat="1" applyFont="1" applyBorder="1" applyAlignment="1">
      <alignment vertical="center" wrapText="1"/>
    </xf>
    <xf numFmtId="0" fontId="17" fillId="4" borderId="4" xfId="0" applyFont="1" applyFill="1" applyBorder="1" applyAlignment="1">
      <alignment horizontal="center"/>
    </xf>
    <xf numFmtId="0" fontId="17" fillId="4" borderId="5" xfId="0" applyFont="1" applyFill="1" applyBorder="1" applyAlignment="1">
      <alignment horizontal="center"/>
    </xf>
    <xf numFmtId="0" fontId="10" fillId="0" borderId="1" xfId="0" applyFont="1" applyBorder="1" applyAlignment="1">
      <alignment horizontal="center" vertical="center" wrapText="1"/>
    </xf>
    <xf numFmtId="4" fontId="0" fillId="0" borderId="1" xfId="0" applyNumberFormat="1" applyBorder="1" applyAlignment="1">
      <alignment horizontal="center" wrapText="1"/>
    </xf>
    <xf numFmtId="0" fontId="15" fillId="4" borderId="1" xfId="0" applyFont="1" applyFill="1" applyBorder="1" applyAlignment="1">
      <alignment horizontal="center" vertical="top"/>
    </xf>
    <xf numFmtId="0" fontId="13" fillId="0" borderId="4" xfId="0" applyFont="1" applyBorder="1" applyAlignment="1">
      <alignment horizontal="center" wrapText="1"/>
    </xf>
    <xf numFmtId="0" fontId="13" fillId="0" borderId="5" xfId="0" applyFont="1" applyBorder="1" applyAlignment="1">
      <alignment horizontal="center" wrapText="1"/>
    </xf>
    <xf numFmtId="0" fontId="10" fillId="4" borderId="4" xfId="0" applyFont="1" applyFill="1" applyBorder="1" applyAlignment="1">
      <alignment horizontal="center" wrapText="1"/>
    </xf>
    <xf numFmtId="0" fontId="10" fillId="4" borderId="5" xfId="0" applyFont="1" applyFill="1" applyBorder="1" applyAlignment="1">
      <alignment horizontal="center" wrapText="1"/>
    </xf>
    <xf numFmtId="0" fontId="15" fillId="4" borderId="4" xfId="0" applyFont="1" applyFill="1" applyBorder="1" applyAlignment="1">
      <alignment horizontal="center" wrapText="1"/>
    </xf>
    <xf numFmtId="0" fontId="15" fillId="4" borderId="8" xfId="0" applyFont="1" applyFill="1" applyBorder="1" applyAlignment="1">
      <alignment horizontal="center" wrapText="1"/>
    </xf>
    <xf numFmtId="0" fontId="15" fillId="4" borderId="5" xfId="0" applyFont="1" applyFill="1" applyBorder="1" applyAlignment="1">
      <alignment horizontal="center" wrapText="1"/>
    </xf>
    <xf numFmtId="0" fontId="10" fillId="0" borderId="4" xfId="0" applyFont="1" applyBorder="1" applyAlignment="1">
      <alignment horizontal="center" wrapText="1"/>
    </xf>
    <xf numFmtId="0" fontId="10" fillId="0" borderId="5" xfId="0" applyFont="1" applyBorder="1" applyAlignment="1">
      <alignment horizontal="center" wrapText="1"/>
    </xf>
    <xf numFmtId="0" fontId="10" fillId="4" borderId="8" xfId="0" applyFont="1" applyFill="1" applyBorder="1" applyAlignment="1">
      <alignment horizontal="center" wrapText="1"/>
    </xf>
    <xf numFmtId="0" fontId="15" fillId="0" borderId="1" xfId="0" applyFont="1" applyBorder="1" applyAlignment="1">
      <alignment horizontal="center"/>
    </xf>
    <xf numFmtId="0" fontId="15" fillId="0" borderId="1" xfId="0" applyFont="1" applyBorder="1" applyAlignment="1">
      <alignment horizontal="left" vertical="center"/>
    </xf>
    <xf numFmtId="164" fontId="29" fillId="4" borderId="4" xfId="0" applyNumberFormat="1" applyFont="1" applyFill="1" applyBorder="1" applyAlignment="1">
      <alignment horizontal="center" wrapText="1"/>
    </xf>
    <xf numFmtId="164" fontId="29" fillId="4" borderId="5" xfId="0" applyNumberFormat="1" applyFont="1" applyFill="1" applyBorder="1" applyAlignment="1">
      <alignment horizontal="center" wrapText="1"/>
    </xf>
    <xf numFmtId="164" fontId="4" fillId="4" borderId="4" xfId="0" applyNumberFormat="1" applyFont="1" applyFill="1" applyBorder="1" applyAlignment="1">
      <alignment horizontal="center"/>
    </xf>
    <xf numFmtId="164" fontId="4" fillId="4" borderId="5" xfId="0" applyNumberFormat="1" applyFont="1" applyFill="1" applyBorder="1" applyAlignment="1">
      <alignment horizontal="center"/>
    </xf>
    <xf numFmtId="164" fontId="4" fillId="4" borderId="4" xfId="0" applyNumberFormat="1" applyFont="1" applyFill="1" applyBorder="1" applyAlignment="1">
      <alignment horizontal="left" wrapText="1"/>
    </xf>
    <xf numFmtId="164" fontId="4" fillId="4" borderId="5" xfId="0" applyNumberFormat="1" applyFont="1" applyFill="1" applyBorder="1" applyAlignment="1">
      <alignment horizontal="left" wrapText="1"/>
    </xf>
    <xf numFmtId="0" fontId="17" fillId="4" borderId="4" xfId="0" applyFont="1" applyFill="1" applyBorder="1" applyAlignment="1">
      <alignment horizontal="center" wrapText="1"/>
    </xf>
    <xf numFmtId="0" fontId="17" fillId="4" borderId="5" xfId="0" applyFont="1" applyFill="1" applyBorder="1" applyAlignment="1">
      <alignment horizontal="center" wrapText="1"/>
    </xf>
    <xf numFmtId="4" fontId="4" fillId="4" borderId="4" xfId="0" applyNumberFormat="1" applyFont="1" applyFill="1" applyBorder="1" applyAlignment="1">
      <alignment horizontal="center"/>
    </xf>
    <xf numFmtId="4" fontId="4" fillId="4" borderId="5" xfId="0" applyNumberFormat="1" applyFont="1" applyFill="1" applyBorder="1" applyAlignment="1">
      <alignment horizontal="center"/>
    </xf>
    <xf numFmtId="164" fontId="4" fillId="4" borderId="1" xfId="0" applyNumberFormat="1" applyFont="1" applyFill="1" applyBorder="1" applyAlignment="1">
      <alignment horizontal="center" wrapText="1"/>
    </xf>
    <xf numFmtId="164" fontId="4" fillId="0" borderId="1" xfId="0" applyNumberFormat="1" applyFont="1" applyBorder="1" applyAlignment="1">
      <alignment horizontal="center" vertical="center"/>
    </xf>
    <xf numFmtId="164" fontId="4" fillId="0" borderId="1" xfId="0" applyNumberFormat="1" applyFont="1" applyBorder="1" applyAlignment="1">
      <alignment horizontal="left" vertical="center"/>
    </xf>
    <xf numFmtId="0" fontId="4" fillId="0" borderId="4" xfId="0" applyFont="1" applyBorder="1" applyAlignment="1">
      <alignment horizontal="center" wrapText="1"/>
    </xf>
    <xf numFmtId="0" fontId="4" fillId="0" borderId="8" xfId="0" applyFont="1" applyBorder="1" applyAlignment="1">
      <alignment horizontal="center" wrapText="1"/>
    </xf>
    <xf numFmtId="0" fontId="4" fillId="0" borderId="5" xfId="0" applyFont="1" applyBorder="1" applyAlignment="1">
      <alignment horizontal="center" wrapText="1"/>
    </xf>
    <xf numFmtId="0" fontId="1" fillId="3" borderId="1" xfId="0" applyFont="1" applyFill="1" applyBorder="1" applyAlignment="1">
      <alignment horizontal="center" vertical="top"/>
    </xf>
    <xf numFmtId="0" fontId="1" fillId="3" borderId="24" xfId="0" applyFont="1" applyFill="1" applyBorder="1" applyAlignment="1">
      <alignment horizontal="center" vertical="top"/>
    </xf>
    <xf numFmtId="0" fontId="1" fillId="3" borderId="0" xfId="0" applyFont="1" applyFill="1" applyAlignment="1">
      <alignment horizontal="center" vertical="top"/>
    </xf>
    <xf numFmtId="0" fontId="1" fillId="7" borderId="4"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 fillId="7" borderId="15" xfId="0" applyFont="1" applyFill="1" applyBorder="1" applyAlignment="1">
      <alignment horizontal="center" vertical="center"/>
    </xf>
    <xf numFmtId="0" fontId="1" fillId="7" borderId="16" xfId="0" applyFont="1" applyFill="1" applyBorder="1" applyAlignment="1">
      <alignment horizontal="center" vertical="center"/>
    </xf>
    <xf numFmtId="0" fontId="1" fillId="7" borderId="17" xfId="0" applyFont="1" applyFill="1" applyBorder="1" applyAlignment="1">
      <alignment horizontal="center" vertical="center"/>
    </xf>
    <xf numFmtId="0" fontId="5"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5" fillId="7" borderId="13" xfId="0" applyFont="1" applyFill="1" applyBorder="1" applyAlignment="1">
      <alignment horizontal="center" vertical="center"/>
    </xf>
    <xf numFmtId="0" fontId="1" fillId="7" borderId="8" xfId="0" applyFont="1" applyFill="1" applyBorder="1" applyAlignment="1">
      <alignment horizontal="center" vertical="center"/>
    </xf>
    <xf numFmtId="0" fontId="5" fillId="7" borderId="18" xfId="0" applyFont="1" applyFill="1" applyBorder="1" applyAlignment="1">
      <alignment horizontal="center" vertical="center"/>
    </xf>
    <xf numFmtId="0" fontId="1" fillId="7" borderId="1" xfId="0" applyFont="1" applyFill="1" applyBorder="1" applyAlignment="1">
      <alignment horizontal="center" vertical="center"/>
    </xf>
  </cellXfs>
  <cellStyles count="1">
    <cellStyle name="Normal" xfId="0" builtinId="0"/>
  </cellStyles>
  <dxfs count="1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123825</xdr:colOff>
      <xdr:row>3389</xdr:row>
      <xdr:rowOff>123825</xdr:rowOff>
    </xdr:from>
    <xdr:to>
      <xdr:col>8</xdr:col>
      <xdr:colOff>1076325</xdr:colOff>
      <xdr:row>3395</xdr:row>
      <xdr:rowOff>28575</xdr:rowOff>
    </xdr:to>
    <xdr:sp macro="" textlink="">
      <xdr:nvSpPr>
        <xdr:cNvPr id="2" name="TextBox 1">
          <a:extLst>
            <a:ext uri="{FF2B5EF4-FFF2-40B4-BE49-F238E27FC236}">
              <a16:creationId xmlns:a16="http://schemas.microsoft.com/office/drawing/2014/main" id="{82E3E52F-1E1E-8032-E7BA-08B226AC8062}"/>
            </a:ext>
          </a:extLst>
        </xdr:cNvPr>
        <xdr:cNvSpPr txBox="1"/>
      </xdr:nvSpPr>
      <xdr:spPr>
        <a:xfrm>
          <a:off x="12153900" y="6819900"/>
          <a:ext cx="952500" cy="95250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AAA3B76E-2376-4EC8-B250-45613DFA6A7C}"/>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EZ5200"/>
  <sheetViews>
    <sheetView zoomScale="90" zoomScaleNormal="90" workbookViewId="0">
      <pane xSplit="1" ySplit="1" topLeftCell="N6" activePane="bottomRight" state="frozen"/>
      <selection pane="topRight" activeCell="B1" sqref="B1"/>
      <selection pane="bottomLeft" activeCell="A3" sqref="A3"/>
      <selection pane="bottomRight" activeCell="N6" sqref="N6"/>
    </sheetView>
  </sheetViews>
  <sheetFormatPr defaultColWidth="9.1328125" defaultRowHeight="13.15" x14ac:dyDescent="0.4"/>
  <cols>
    <col min="1" max="1" width="90.265625" style="48" customWidth="1"/>
    <col min="2" max="2" width="14.59765625" style="18" customWidth="1"/>
    <col min="3" max="3" width="14.3984375" style="62" customWidth="1"/>
    <col min="4" max="4" width="20.73046875" style="13" customWidth="1"/>
    <col min="5" max="5" width="14.3984375" style="73" customWidth="1"/>
    <col min="6" max="6" width="14.3984375" style="18" customWidth="1"/>
    <col min="7" max="7" width="23.265625" style="34" bestFit="1" customWidth="1"/>
    <col min="8" max="8" width="25.1328125" style="22" bestFit="1" customWidth="1"/>
    <col min="9" max="9" width="30.3984375" style="13" customWidth="1"/>
    <col min="10" max="10" width="14.3984375" style="38" customWidth="1"/>
    <col min="11" max="11" width="68.59765625" style="46" customWidth="1"/>
    <col min="12" max="16380" width="14.3984375" style="13" customWidth="1"/>
    <col min="16381" max="16384" width="9.1328125" style="13" customWidth="1"/>
  </cols>
  <sheetData>
    <row r="1" spans="1:11" s="57" customFormat="1" ht="23.25" x14ac:dyDescent="0.35">
      <c r="A1" s="104" t="s">
        <v>0</v>
      </c>
      <c r="B1" s="27" t="s">
        <v>1</v>
      </c>
      <c r="C1" s="68" t="s">
        <v>2</v>
      </c>
      <c r="D1" s="23" t="s">
        <v>3</v>
      </c>
      <c r="E1" s="69" t="s">
        <v>4</v>
      </c>
      <c r="F1" s="29" t="s">
        <v>5</v>
      </c>
      <c r="G1" s="168" t="s">
        <v>6</v>
      </c>
      <c r="H1" s="26" t="s">
        <v>7</v>
      </c>
      <c r="I1" s="27" t="s">
        <v>8</v>
      </c>
      <c r="J1" s="66" t="s">
        <v>9</v>
      </c>
      <c r="K1" s="66" t="s">
        <v>10</v>
      </c>
    </row>
    <row r="2" spans="1:11" ht="11.65" x14ac:dyDescent="0.35">
      <c r="A2" s="199" t="s">
        <v>11</v>
      </c>
      <c r="B2" s="167">
        <v>44926</v>
      </c>
      <c r="C2" s="25" t="s">
        <v>12</v>
      </c>
      <c r="D2" s="166" t="s">
        <v>13</v>
      </c>
      <c r="E2" s="25">
        <v>0</v>
      </c>
      <c r="F2" s="61" t="s">
        <v>14</v>
      </c>
      <c r="G2" s="200" t="s">
        <v>15</v>
      </c>
      <c r="H2" s="64" t="s">
        <v>16</v>
      </c>
      <c r="I2" s="25" t="s">
        <v>17</v>
      </c>
      <c r="J2" s="61"/>
      <c r="K2" s="64"/>
    </row>
    <row r="3" spans="1:11" ht="11.65" x14ac:dyDescent="0.35">
      <c r="A3" s="13" t="s">
        <v>18</v>
      </c>
      <c r="B3" s="47">
        <v>44926</v>
      </c>
      <c r="C3" s="13" t="s">
        <v>12</v>
      </c>
      <c r="D3" s="30" t="s">
        <v>19</v>
      </c>
      <c r="E3" s="13"/>
      <c r="F3" s="18" t="s">
        <v>14</v>
      </c>
      <c r="G3" s="37"/>
      <c r="H3" s="22" t="s">
        <v>20</v>
      </c>
      <c r="I3" s="36"/>
      <c r="J3" s="7" t="s">
        <v>21</v>
      </c>
      <c r="K3" s="36" t="s">
        <v>22</v>
      </c>
    </row>
    <row r="4" spans="1:11" ht="23.25" x14ac:dyDescent="0.35">
      <c r="A4" s="13" t="s">
        <v>23</v>
      </c>
      <c r="B4" s="47">
        <v>44925</v>
      </c>
      <c r="C4" s="13" t="s">
        <v>12</v>
      </c>
      <c r="D4" s="30" t="s">
        <v>24</v>
      </c>
      <c r="E4" s="13"/>
      <c r="F4" s="18" t="s">
        <v>14</v>
      </c>
      <c r="G4" s="33"/>
      <c r="H4" s="22" t="s">
        <v>20</v>
      </c>
      <c r="J4" s="7" t="s">
        <v>21</v>
      </c>
      <c r="K4" s="36" t="s">
        <v>25</v>
      </c>
    </row>
    <row r="5" spans="1:11" ht="11.65" x14ac:dyDescent="0.35">
      <c r="A5" s="13" t="s">
        <v>26</v>
      </c>
      <c r="B5" s="47">
        <v>44925</v>
      </c>
      <c r="C5" s="13" t="s">
        <v>12</v>
      </c>
      <c r="D5" s="30" t="s">
        <v>27</v>
      </c>
      <c r="E5" s="13">
        <v>0</v>
      </c>
      <c r="F5" s="18" t="s">
        <v>14</v>
      </c>
      <c r="G5" s="33" t="s">
        <v>28</v>
      </c>
      <c r="H5" s="22" t="s">
        <v>16</v>
      </c>
      <c r="I5" s="22" t="s">
        <v>29</v>
      </c>
      <c r="J5" s="18"/>
      <c r="K5" s="22"/>
    </row>
    <row r="6" spans="1:11" ht="11.65" x14ac:dyDescent="0.35">
      <c r="A6" s="13" t="s">
        <v>30</v>
      </c>
      <c r="B6" s="47">
        <v>44925</v>
      </c>
      <c r="C6" s="13" t="s">
        <v>12</v>
      </c>
      <c r="D6" s="30" t="s">
        <v>31</v>
      </c>
      <c r="E6" s="13">
        <v>0</v>
      </c>
      <c r="F6" s="18" t="s">
        <v>14</v>
      </c>
      <c r="G6" s="33" t="s">
        <v>32</v>
      </c>
      <c r="H6" s="22" t="s">
        <v>16</v>
      </c>
      <c r="I6" s="25" t="s">
        <v>17</v>
      </c>
      <c r="J6" s="18"/>
      <c r="K6" s="22"/>
    </row>
    <row r="7" spans="1:11" s="17" customFormat="1" ht="23.25" x14ac:dyDescent="0.35">
      <c r="A7" s="17" t="s">
        <v>33</v>
      </c>
      <c r="B7" s="58">
        <v>44924</v>
      </c>
      <c r="C7" s="17" t="s">
        <v>12</v>
      </c>
      <c r="D7" s="50" t="s">
        <v>34</v>
      </c>
      <c r="E7" s="17">
        <v>0</v>
      </c>
      <c r="F7" s="6" t="s">
        <v>14</v>
      </c>
      <c r="G7" s="40" t="s">
        <v>35</v>
      </c>
      <c r="H7" s="41" t="s">
        <v>36</v>
      </c>
      <c r="I7" s="77" t="s">
        <v>17</v>
      </c>
      <c r="J7" s="6"/>
      <c r="K7" s="178" t="s">
        <v>37</v>
      </c>
    </row>
    <row r="8" spans="1:11" ht="11.65" x14ac:dyDescent="0.35">
      <c r="A8" s="13" t="s">
        <v>38</v>
      </c>
      <c r="B8" s="47">
        <v>44924</v>
      </c>
      <c r="C8" s="13" t="s">
        <v>12</v>
      </c>
      <c r="D8" s="30" t="s">
        <v>39</v>
      </c>
      <c r="E8" s="13">
        <v>0</v>
      </c>
      <c r="F8" s="18" t="s">
        <v>14</v>
      </c>
      <c r="G8" s="33" t="s">
        <v>40</v>
      </c>
      <c r="H8" s="22" t="s">
        <v>16</v>
      </c>
      <c r="I8" s="25" t="s">
        <v>17</v>
      </c>
      <c r="J8" s="18"/>
      <c r="K8" s="22"/>
    </row>
    <row r="9" spans="1:11" s="25" customFormat="1" ht="23.25" x14ac:dyDescent="0.35">
      <c r="A9" s="13" t="s">
        <v>41</v>
      </c>
      <c r="B9" s="47">
        <v>44924</v>
      </c>
      <c r="C9" s="13" t="s">
        <v>12</v>
      </c>
      <c r="D9" s="30" t="s">
        <v>42</v>
      </c>
      <c r="E9" s="13"/>
      <c r="F9" s="18" t="s">
        <v>14</v>
      </c>
      <c r="G9" s="33"/>
      <c r="H9" s="22" t="s">
        <v>20</v>
      </c>
      <c r="I9" s="22"/>
      <c r="J9" s="18" t="s">
        <v>21</v>
      </c>
      <c r="K9" s="36" t="s">
        <v>43</v>
      </c>
    </row>
    <row r="10" spans="1:11" ht="11.65" x14ac:dyDescent="0.35">
      <c r="A10" s="13" t="s">
        <v>44</v>
      </c>
      <c r="B10" s="47">
        <v>44923</v>
      </c>
      <c r="C10" s="13" t="s">
        <v>12</v>
      </c>
      <c r="D10" s="30" t="s">
        <v>45</v>
      </c>
      <c r="E10" s="13">
        <v>2</v>
      </c>
      <c r="F10" s="18" t="s">
        <v>14</v>
      </c>
      <c r="G10" s="33" t="s">
        <v>46</v>
      </c>
      <c r="H10" s="22" t="s">
        <v>16</v>
      </c>
      <c r="I10" s="22" t="s">
        <v>17</v>
      </c>
      <c r="J10" s="18"/>
      <c r="K10" s="22"/>
    </row>
    <row r="11" spans="1:11" ht="23.25" x14ac:dyDescent="0.35">
      <c r="A11" s="13" t="s">
        <v>47</v>
      </c>
      <c r="B11" s="47">
        <v>44923</v>
      </c>
      <c r="C11" s="13" t="s">
        <v>12</v>
      </c>
      <c r="D11" s="30" t="s">
        <v>48</v>
      </c>
      <c r="E11" s="13">
        <v>0</v>
      </c>
      <c r="F11" s="18" t="s">
        <v>14</v>
      </c>
      <c r="G11" s="37" t="s">
        <v>49</v>
      </c>
      <c r="H11" s="22" t="s">
        <v>16</v>
      </c>
      <c r="I11" s="22" t="s">
        <v>29</v>
      </c>
      <c r="J11" s="18"/>
      <c r="K11" s="22"/>
    </row>
    <row r="12" spans="1:11" s="17" customFormat="1" ht="11.65" x14ac:dyDescent="0.35">
      <c r="A12" s="17" t="s">
        <v>50</v>
      </c>
      <c r="B12" s="58">
        <v>44923</v>
      </c>
      <c r="C12" s="17" t="s">
        <v>12</v>
      </c>
      <c r="D12" s="50" t="s">
        <v>51</v>
      </c>
      <c r="E12" s="17">
        <v>0</v>
      </c>
      <c r="F12" s="6" t="s">
        <v>14</v>
      </c>
      <c r="G12" s="896" t="s">
        <v>52</v>
      </c>
      <c r="H12" s="41" t="s">
        <v>16</v>
      </c>
      <c r="I12" s="41" t="s">
        <v>17</v>
      </c>
      <c r="J12" s="6"/>
      <c r="K12" s="41"/>
    </row>
    <row r="13" spans="1:11" s="17" customFormat="1" ht="11.65" x14ac:dyDescent="0.35">
      <c r="A13" s="17" t="s">
        <v>53</v>
      </c>
      <c r="B13" s="58">
        <v>44925</v>
      </c>
      <c r="C13" s="17" t="s">
        <v>12</v>
      </c>
      <c r="D13" s="50" t="s">
        <v>54</v>
      </c>
      <c r="E13" s="17">
        <v>0</v>
      </c>
      <c r="F13" s="6" t="s">
        <v>14</v>
      </c>
      <c r="G13" s="897"/>
      <c r="H13" s="41" t="s">
        <v>16</v>
      </c>
      <c r="I13" s="41" t="s">
        <v>17</v>
      </c>
      <c r="J13" s="6"/>
      <c r="K13" s="41"/>
    </row>
    <row r="14" spans="1:11" ht="23.25" x14ac:dyDescent="0.35">
      <c r="A14" s="13" t="s">
        <v>55</v>
      </c>
      <c r="B14" s="47">
        <v>44923</v>
      </c>
      <c r="C14" s="13" t="s">
        <v>12</v>
      </c>
      <c r="D14" s="30" t="s">
        <v>56</v>
      </c>
      <c r="E14" s="13">
        <v>2</v>
      </c>
      <c r="F14" s="18" t="s">
        <v>14</v>
      </c>
      <c r="G14" s="33" t="s">
        <v>52</v>
      </c>
      <c r="H14" s="22" t="s">
        <v>20</v>
      </c>
      <c r="I14" s="22"/>
      <c r="J14" s="18"/>
      <c r="K14" s="36" t="s">
        <v>57</v>
      </c>
    </row>
    <row r="15" spans="1:11" ht="34.9" x14ac:dyDescent="0.35">
      <c r="A15" s="13" t="s">
        <v>58</v>
      </c>
      <c r="B15" s="47">
        <v>44922</v>
      </c>
      <c r="C15" s="13" t="s">
        <v>12</v>
      </c>
      <c r="D15" s="30" t="s">
        <v>59</v>
      </c>
      <c r="E15" s="13">
        <v>2</v>
      </c>
      <c r="F15" s="18" t="s">
        <v>14</v>
      </c>
      <c r="G15" s="33"/>
      <c r="H15" s="22" t="s">
        <v>20</v>
      </c>
      <c r="I15" s="22"/>
      <c r="J15" s="18" t="s">
        <v>60</v>
      </c>
      <c r="K15" s="36" t="s">
        <v>61</v>
      </c>
    </row>
    <row r="16" spans="1:11" ht="23.25" x14ac:dyDescent="0.35">
      <c r="A16" s="13" t="s">
        <v>62</v>
      </c>
      <c r="B16" s="47">
        <v>44919</v>
      </c>
      <c r="C16" s="13" t="s">
        <v>12</v>
      </c>
      <c r="D16" s="30" t="s">
        <v>63</v>
      </c>
      <c r="E16" s="13"/>
      <c r="F16" s="18" t="s">
        <v>14</v>
      </c>
      <c r="G16" s="33"/>
      <c r="H16" s="22" t="s">
        <v>20</v>
      </c>
      <c r="I16" s="22"/>
      <c r="J16" s="18" t="s">
        <v>21</v>
      </c>
      <c r="K16" s="36" t="s">
        <v>64</v>
      </c>
    </row>
    <row r="17" spans="1:11" ht="11.65" x14ac:dyDescent="0.35">
      <c r="A17" s="13" t="s">
        <v>65</v>
      </c>
      <c r="B17" s="47">
        <v>44917</v>
      </c>
      <c r="C17" s="13" t="s">
        <v>12</v>
      </c>
      <c r="D17" s="30" t="s">
        <v>66</v>
      </c>
      <c r="E17" s="13"/>
      <c r="F17" s="18" t="s">
        <v>14</v>
      </c>
      <c r="G17" s="33"/>
      <c r="H17" s="22" t="s">
        <v>20</v>
      </c>
      <c r="I17" s="22"/>
      <c r="J17" s="7" t="s">
        <v>21</v>
      </c>
      <c r="K17" s="22" t="s">
        <v>67</v>
      </c>
    </row>
    <row r="18" spans="1:11" ht="23.25" x14ac:dyDescent="0.35">
      <c r="A18" s="13" t="s">
        <v>68</v>
      </c>
      <c r="B18" s="47">
        <v>44916</v>
      </c>
      <c r="C18" s="13" t="s">
        <v>12</v>
      </c>
      <c r="D18" s="30" t="s">
        <v>69</v>
      </c>
      <c r="E18" s="13"/>
      <c r="F18" s="18" t="s">
        <v>14</v>
      </c>
      <c r="G18" s="33"/>
      <c r="H18" s="22" t="s">
        <v>20</v>
      </c>
      <c r="I18" s="22"/>
      <c r="J18" s="18" t="s">
        <v>21</v>
      </c>
      <c r="K18" s="36" t="s">
        <v>70</v>
      </c>
    </row>
    <row r="19" spans="1:11" ht="23.25" x14ac:dyDescent="0.35">
      <c r="A19" s="13" t="s">
        <v>71</v>
      </c>
      <c r="B19" s="47">
        <v>44916</v>
      </c>
      <c r="C19" s="13" t="s">
        <v>12</v>
      </c>
      <c r="D19" s="30" t="s">
        <v>72</v>
      </c>
      <c r="E19" s="13"/>
      <c r="F19" s="18" t="s">
        <v>14</v>
      </c>
      <c r="G19" s="33"/>
      <c r="H19" s="22" t="s">
        <v>20</v>
      </c>
      <c r="I19" s="22"/>
      <c r="J19" s="18" t="s">
        <v>21</v>
      </c>
      <c r="K19" s="36" t="s">
        <v>43</v>
      </c>
    </row>
    <row r="20" spans="1:11" ht="23.25" x14ac:dyDescent="0.35">
      <c r="A20" s="13" t="s">
        <v>73</v>
      </c>
      <c r="B20" s="47">
        <v>44916</v>
      </c>
      <c r="C20" s="13" t="s">
        <v>12</v>
      </c>
      <c r="D20" s="30" t="s">
        <v>74</v>
      </c>
      <c r="E20" s="13">
        <v>1</v>
      </c>
      <c r="F20" s="18" t="s">
        <v>14</v>
      </c>
      <c r="G20" s="37" t="s">
        <v>75</v>
      </c>
      <c r="H20" s="22" t="s">
        <v>16</v>
      </c>
      <c r="I20" s="25" t="s">
        <v>17</v>
      </c>
      <c r="J20" s="18"/>
      <c r="K20" s="22"/>
    </row>
    <row r="21" spans="1:11" ht="23.25" x14ac:dyDescent="0.35">
      <c r="A21" s="13" t="s">
        <v>76</v>
      </c>
      <c r="B21" s="47">
        <v>44915</v>
      </c>
      <c r="C21" s="13" t="s">
        <v>12</v>
      </c>
      <c r="D21" s="30" t="s">
        <v>77</v>
      </c>
      <c r="E21" s="13"/>
      <c r="F21" s="18" t="s">
        <v>14</v>
      </c>
      <c r="G21" s="33"/>
      <c r="H21" s="22" t="s">
        <v>20</v>
      </c>
      <c r="I21" s="22"/>
      <c r="J21" s="7" t="s">
        <v>78</v>
      </c>
      <c r="K21" s="36" t="s">
        <v>79</v>
      </c>
    </row>
    <row r="22" spans="1:11" ht="23.25" x14ac:dyDescent="0.35">
      <c r="A22" s="13" t="s">
        <v>80</v>
      </c>
      <c r="B22" s="47">
        <v>44915</v>
      </c>
      <c r="C22" s="13" t="s">
        <v>12</v>
      </c>
      <c r="D22" s="30" t="s">
        <v>81</v>
      </c>
      <c r="E22" s="13"/>
      <c r="F22" s="18" t="s">
        <v>14</v>
      </c>
      <c r="G22" s="33"/>
      <c r="H22" s="22" t="s">
        <v>20</v>
      </c>
      <c r="I22" s="22"/>
      <c r="J22" s="7" t="s">
        <v>78</v>
      </c>
      <c r="K22" s="36" t="s">
        <v>82</v>
      </c>
    </row>
    <row r="23" spans="1:11" ht="23.25" x14ac:dyDescent="0.35">
      <c r="A23" s="13" t="s">
        <v>83</v>
      </c>
      <c r="B23" s="47">
        <v>44914</v>
      </c>
      <c r="C23" s="13" t="s">
        <v>12</v>
      </c>
      <c r="D23" s="30" t="s">
        <v>84</v>
      </c>
      <c r="E23" s="13"/>
      <c r="F23" s="18" t="s">
        <v>14</v>
      </c>
      <c r="G23" s="33"/>
      <c r="H23" s="22" t="s">
        <v>20</v>
      </c>
      <c r="I23" s="22"/>
      <c r="J23" s="7" t="s">
        <v>60</v>
      </c>
      <c r="K23" s="36" t="s">
        <v>85</v>
      </c>
    </row>
    <row r="24" spans="1:11" ht="11.65" x14ac:dyDescent="0.35">
      <c r="A24" s="13" t="s">
        <v>86</v>
      </c>
      <c r="B24" s="47">
        <v>44914</v>
      </c>
      <c r="C24" s="13" t="s">
        <v>12</v>
      </c>
      <c r="D24" s="30" t="s">
        <v>87</v>
      </c>
      <c r="E24" s="13">
        <v>0</v>
      </c>
      <c r="F24" s="18" t="s">
        <v>14</v>
      </c>
      <c r="G24" s="33" t="s">
        <v>88</v>
      </c>
      <c r="H24" s="22" t="s">
        <v>16</v>
      </c>
      <c r="I24" s="22" t="s">
        <v>17</v>
      </c>
      <c r="J24" s="18"/>
      <c r="K24" s="22"/>
    </row>
    <row r="25" spans="1:11" ht="11.65" x14ac:dyDescent="0.35">
      <c r="A25" s="13" t="s">
        <v>89</v>
      </c>
      <c r="B25" s="47">
        <v>44562</v>
      </c>
      <c r="C25" s="13" t="s">
        <v>12</v>
      </c>
      <c r="D25" s="30" t="s">
        <v>90</v>
      </c>
      <c r="E25" s="13">
        <v>3</v>
      </c>
      <c r="F25" s="18" t="s">
        <v>14</v>
      </c>
      <c r="G25" s="33" t="s">
        <v>91</v>
      </c>
      <c r="H25" s="22" t="s">
        <v>16</v>
      </c>
      <c r="I25" s="22" t="s">
        <v>17</v>
      </c>
      <c r="J25" s="18"/>
      <c r="K25" s="22"/>
    </row>
    <row r="26" spans="1:11" ht="23.25" x14ac:dyDescent="0.35">
      <c r="A26" s="25" t="s">
        <v>92</v>
      </c>
      <c r="B26" s="172">
        <v>44562</v>
      </c>
      <c r="C26" s="25" t="s">
        <v>12</v>
      </c>
      <c r="D26" s="208" t="s">
        <v>93</v>
      </c>
      <c r="E26" s="25"/>
      <c r="F26" s="61" t="s">
        <v>14</v>
      </c>
      <c r="G26" s="169"/>
      <c r="H26" s="64" t="s">
        <v>20</v>
      </c>
      <c r="I26" s="64"/>
      <c r="J26" s="61" t="s">
        <v>21</v>
      </c>
      <c r="K26" s="177" t="s">
        <v>94</v>
      </c>
    </row>
    <row r="27" spans="1:11" ht="23.25" x14ac:dyDescent="0.35">
      <c r="A27" s="13" t="s">
        <v>95</v>
      </c>
      <c r="B27" s="47">
        <v>44928</v>
      </c>
      <c r="C27" s="13" t="s">
        <v>12</v>
      </c>
      <c r="D27" s="30" t="s">
        <v>96</v>
      </c>
      <c r="E27" s="13">
        <v>0</v>
      </c>
      <c r="F27" s="18" t="s">
        <v>14</v>
      </c>
      <c r="G27" s="37" t="s">
        <v>97</v>
      </c>
      <c r="H27" s="22" t="s">
        <v>16</v>
      </c>
      <c r="I27" s="25" t="s">
        <v>17</v>
      </c>
      <c r="J27" s="18"/>
      <c r="K27" s="22"/>
    </row>
    <row r="28" spans="1:11" ht="11.65" x14ac:dyDescent="0.35">
      <c r="A28" s="13" t="s">
        <v>98</v>
      </c>
      <c r="B28" s="47">
        <v>44928</v>
      </c>
      <c r="C28" s="13" t="s">
        <v>12</v>
      </c>
      <c r="D28" s="30" t="s">
        <v>99</v>
      </c>
      <c r="E28" s="13">
        <v>2</v>
      </c>
      <c r="F28" s="18" t="s">
        <v>14</v>
      </c>
      <c r="G28" s="33" t="s">
        <v>100</v>
      </c>
      <c r="H28" s="22" t="s">
        <v>16</v>
      </c>
      <c r="I28" s="22" t="s">
        <v>29</v>
      </c>
      <c r="J28" s="18"/>
      <c r="K28" s="22"/>
    </row>
    <row r="29" spans="1:11" ht="23.25" x14ac:dyDescent="0.35">
      <c r="A29" s="13" t="s">
        <v>101</v>
      </c>
      <c r="B29" s="47">
        <v>44928</v>
      </c>
      <c r="C29" s="13" t="s">
        <v>12</v>
      </c>
      <c r="D29" s="30" t="s">
        <v>102</v>
      </c>
      <c r="E29" s="13">
        <v>0</v>
      </c>
      <c r="F29" s="18" t="s">
        <v>14</v>
      </c>
      <c r="G29" s="37" t="s">
        <v>103</v>
      </c>
      <c r="H29" s="22" t="s">
        <v>16</v>
      </c>
      <c r="I29" s="36" t="s">
        <v>17</v>
      </c>
      <c r="J29" s="18"/>
      <c r="K29" s="22"/>
    </row>
    <row r="30" spans="1:11" ht="23.25" x14ac:dyDescent="0.35">
      <c r="A30" s="13" t="s">
        <v>104</v>
      </c>
      <c r="B30" s="47">
        <v>44928</v>
      </c>
      <c r="C30" s="13" t="s">
        <v>12</v>
      </c>
      <c r="D30" s="30" t="s">
        <v>105</v>
      </c>
      <c r="E30" s="13"/>
      <c r="F30" s="18" t="s">
        <v>14</v>
      </c>
      <c r="G30" s="33"/>
      <c r="H30" s="22" t="s">
        <v>20</v>
      </c>
      <c r="I30" s="22"/>
      <c r="J30" s="7" t="s">
        <v>21</v>
      </c>
      <c r="K30" s="36" t="s">
        <v>106</v>
      </c>
    </row>
    <row r="31" spans="1:11" ht="11.65" x14ac:dyDescent="0.35">
      <c r="A31" s="13" t="s">
        <v>107</v>
      </c>
      <c r="B31" s="47">
        <v>44928</v>
      </c>
      <c r="C31" s="13" t="s">
        <v>12</v>
      </c>
      <c r="D31" s="30" t="s">
        <v>108</v>
      </c>
      <c r="E31" s="13">
        <v>1</v>
      </c>
      <c r="F31" s="18" t="s">
        <v>14</v>
      </c>
      <c r="G31" s="33" t="s">
        <v>109</v>
      </c>
      <c r="H31" s="22" t="s">
        <v>16</v>
      </c>
      <c r="I31" s="22" t="s">
        <v>17</v>
      </c>
      <c r="J31" s="18"/>
      <c r="K31" s="22"/>
    </row>
    <row r="32" spans="1:11" ht="23.25" x14ac:dyDescent="0.35">
      <c r="A32" s="13" t="s">
        <v>110</v>
      </c>
      <c r="B32" s="47">
        <v>44928</v>
      </c>
      <c r="C32" s="13" t="s">
        <v>12</v>
      </c>
      <c r="D32" s="30" t="s">
        <v>111</v>
      </c>
      <c r="E32" s="13">
        <v>1</v>
      </c>
      <c r="F32" s="18" t="s">
        <v>14</v>
      </c>
      <c r="G32" s="37" t="s">
        <v>112</v>
      </c>
      <c r="H32" s="22" t="s">
        <v>16</v>
      </c>
      <c r="I32" s="25" t="s">
        <v>17</v>
      </c>
      <c r="J32" s="18"/>
      <c r="K32" s="22"/>
    </row>
    <row r="33" spans="1:11" ht="11.65" x14ac:dyDescent="0.35">
      <c r="A33" s="13" t="s">
        <v>113</v>
      </c>
      <c r="B33" s="47">
        <v>44928</v>
      </c>
      <c r="C33" s="13" t="s">
        <v>12</v>
      </c>
      <c r="D33" s="30" t="s">
        <v>114</v>
      </c>
      <c r="E33" s="13">
        <v>0</v>
      </c>
      <c r="F33" s="18" t="s">
        <v>14</v>
      </c>
      <c r="G33" s="33" t="s">
        <v>115</v>
      </c>
      <c r="H33" s="22" t="s">
        <v>16</v>
      </c>
      <c r="I33" s="22" t="s">
        <v>17</v>
      </c>
      <c r="J33" s="18"/>
      <c r="K33" s="22"/>
    </row>
    <row r="34" spans="1:11" ht="23.25" x14ac:dyDescent="0.35">
      <c r="A34" s="13" t="s">
        <v>116</v>
      </c>
      <c r="B34" s="47">
        <v>44928</v>
      </c>
      <c r="C34" s="13" t="s">
        <v>12</v>
      </c>
      <c r="D34" s="30" t="s">
        <v>117</v>
      </c>
      <c r="E34" s="13"/>
      <c r="F34" s="18" t="s">
        <v>14</v>
      </c>
      <c r="G34" s="33"/>
      <c r="H34" s="22" t="s">
        <v>20</v>
      </c>
      <c r="I34" s="22"/>
      <c r="J34" s="7" t="s">
        <v>21</v>
      </c>
      <c r="K34" s="36" t="s">
        <v>118</v>
      </c>
    </row>
    <row r="35" spans="1:11" ht="11.65" x14ac:dyDescent="0.35">
      <c r="A35" s="13" t="s">
        <v>119</v>
      </c>
      <c r="B35" s="47">
        <v>44928</v>
      </c>
      <c r="C35" s="13" t="s">
        <v>12</v>
      </c>
      <c r="D35" s="30" t="s">
        <v>120</v>
      </c>
      <c r="E35" s="13">
        <v>1</v>
      </c>
      <c r="F35" s="18" t="s">
        <v>14</v>
      </c>
      <c r="G35" s="33" t="s">
        <v>121</v>
      </c>
      <c r="H35" s="22" t="s">
        <v>16</v>
      </c>
      <c r="I35" s="22" t="s">
        <v>17</v>
      </c>
      <c r="J35" s="18"/>
      <c r="K35" s="22"/>
    </row>
    <row r="36" spans="1:11" ht="11.65" x14ac:dyDescent="0.35">
      <c r="A36" s="13" t="s">
        <v>122</v>
      </c>
      <c r="B36" s="47">
        <v>44929</v>
      </c>
      <c r="C36" s="22" t="s">
        <v>123</v>
      </c>
      <c r="D36" s="30" t="s">
        <v>124</v>
      </c>
      <c r="E36" s="13">
        <v>0</v>
      </c>
      <c r="F36" s="22" t="s">
        <v>14</v>
      </c>
      <c r="G36" s="33" t="s">
        <v>125</v>
      </c>
      <c r="H36" s="22" t="s">
        <v>16</v>
      </c>
      <c r="I36" s="25" t="s">
        <v>17</v>
      </c>
      <c r="J36" s="18"/>
      <c r="K36" s="22"/>
    </row>
    <row r="37" spans="1:11" ht="11.65" x14ac:dyDescent="0.35">
      <c r="A37" s="13" t="s">
        <v>126</v>
      </c>
      <c r="B37" s="47">
        <v>44929</v>
      </c>
      <c r="C37" s="13" t="s">
        <v>12</v>
      </c>
      <c r="D37" s="30" t="s">
        <v>127</v>
      </c>
      <c r="E37" s="13">
        <v>2</v>
      </c>
      <c r="F37" s="18" t="s">
        <v>14</v>
      </c>
      <c r="G37" s="33" t="s">
        <v>128</v>
      </c>
      <c r="H37" s="22" t="s">
        <v>16</v>
      </c>
      <c r="I37" s="36" t="s">
        <v>29</v>
      </c>
      <c r="J37" s="18"/>
      <c r="K37" s="22"/>
    </row>
    <row r="38" spans="1:11" ht="23.25" x14ac:dyDescent="0.35">
      <c r="A38" s="13" t="s">
        <v>129</v>
      </c>
      <c r="B38" s="47">
        <v>44929</v>
      </c>
      <c r="C38" s="13" t="s">
        <v>12</v>
      </c>
      <c r="D38" s="30" t="s">
        <v>130</v>
      </c>
      <c r="E38" s="13"/>
      <c r="F38" s="18" t="s">
        <v>14</v>
      </c>
      <c r="G38" s="33"/>
      <c r="H38" s="22" t="s">
        <v>20</v>
      </c>
      <c r="I38" s="22"/>
      <c r="J38" s="7" t="s">
        <v>21</v>
      </c>
      <c r="K38" s="36" t="s">
        <v>131</v>
      </c>
    </row>
    <row r="39" spans="1:11" ht="11.65" x14ac:dyDescent="0.35">
      <c r="A39" s="13" t="s">
        <v>132</v>
      </c>
      <c r="B39" s="47">
        <v>44929</v>
      </c>
      <c r="C39" s="13" t="s">
        <v>12</v>
      </c>
      <c r="D39" s="30" t="s">
        <v>133</v>
      </c>
      <c r="E39" s="13">
        <v>0</v>
      </c>
      <c r="F39" s="18" t="s">
        <v>14</v>
      </c>
      <c r="G39" s="33" t="s">
        <v>134</v>
      </c>
      <c r="H39" s="22" t="s">
        <v>16</v>
      </c>
      <c r="I39" s="22" t="s">
        <v>29</v>
      </c>
      <c r="J39" s="18"/>
      <c r="K39" s="22"/>
    </row>
    <row r="40" spans="1:11" ht="11.65" x14ac:dyDescent="0.35">
      <c r="A40" s="13" t="s">
        <v>135</v>
      </c>
      <c r="B40" s="47">
        <v>44929</v>
      </c>
      <c r="C40" s="13" t="s">
        <v>12</v>
      </c>
      <c r="D40" s="30" t="s">
        <v>136</v>
      </c>
      <c r="E40" s="13">
        <v>0</v>
      </c>
      <c r="F40" s="18" t="s">
        <v>14</v>
      </c>
      <c r="G40" s="37" t="s">
        <v>137</v>
      </c>
      <c r="H40" s="22" t="s">
        <v>16</v>
      </c>
      <c r="I40" s="25" t="s">
        <v>17</v>
      </c>
      <c r="J40" s="18"/>
      <c r="K40" s="22"/>
    </row>
    <row r="41" spans="1:11" ht="11.65" x14ac:dyDescent="0.35">
      <c r="A41" s="13" t="s">
        <v>138</v>
      </c>
      <c r="B41" s="47">
        <v>44929</v>
      </c>
      <c r="C41" s="22" t="s">
        <v>123</v>
      </c>
      <c r="D41" s="30" t="s">
        <v>139</v>
      </c>
      <c r="E41" s="13">
        <v>0</v>
      </c>
      <c r="F41" s="18" t="s">
        <v>14</v>
      </c>
      <c r="G41" s="33" t="s">
        <v>125</v>
      </c>
      <c r="H41" s="22" t="s">
        <v>16</v>
      </c>
      <c r="I41" s="25" t="s">
        <v>17</v>
      </c>
      <c r="J41" s="18"/>
      <c r="K41" s="22"/>
    </row>
    <row r="42" spans="1:11" ht="11.65" x14ac:dyDescent="0.35">
      <c r="A42" s="13" t="s">
        <v>140</v>
      </c>
      <c r="B42" s="47">
        <v>44929</v>
      </c>
      <c r="C42" s="13" t="s">
        <v>12</v>
      </c>
      <c r="D42" s="30" t="s">
        <v>141</v>
      </c>
      <c r="E42" s="13">
        <v>0</v>
      </c>
      <c r="F42" s="18" t="s">
        <v>14</v>
      </c>
      <c r="G42" s="33" t="s">
        <v>125</v>
      </c>
      <c r="H42" s="22" t="s">
        <v>16</v>
      </c>
      <c r="I42" s="22" t="s">
        <v>29</v>
      </c>
      <c r="J42" s="18"/>
      <c r="K42" s="22"/>
    </row>
    <row r="43" spans="1:11" ht="23.25" x14ac:dyDescent="0.35">
      <c r="A43" s="13" t="s">
        <v>142</v>
      </c>
      <c r="B43" s="47">
        <v>44929</v>
      </c>
      <c r="C43" s="13" t="s">
        <v>12</v>
      </c>
      <c r="D43" s="30" t="s">
        <v>143</v>
      </c>
      <c r="E43" s="13">
        <v>0</v>
      </c>
      <c r="F43" s="18" t="s">
        <v>14</v>
      </c>
      <c r="G43" s="37" t="s">
        <v>144</v>
      </c>
      <c r="H43" s="22" t="s">
        <v>16</v>
      </c>
      <c r="I43" s="25" t="s">
        <v>17</v>
      </c>
      <c r="J43" s="18"/>
      <c r="K43" s="22"/>
    </row>
    <row r="44" spans="1:11" ht="11.65" x14ac:dyDescent="0.35">
      <c r="A44" s="13" t="s">
        <v>145</v>
      </c>
      <c r="B44" s="47">
        <v>44930</v>
      </c>
      <c r="C44" s="13" t="s">
        <v>12</v>
      </c>
      <c r="D44" s="30" t="s">
        <v>146</v>
      </c>
      <c r="E44" s="13"/>
      <c r="F44" s="18" t="s">
        <v>14</v>
      </c>
      <c r="G44" s="33"/>
      <c r="H44" s="22" t="s">
        <v>20</v>
      </c>
      <c r="I44" s="22"/>
      <c r="J44" s="7" t="s">
        <v>21</v>
      </c>
      <c r="K44" s="22" t="s">
        <v>147</v>
      </c>
    </row>
    <row r="45" spans="1:11" ht="23.25" x14ac:dyDescent="0.35">
      <c r="A45" s="13" t="s">
        <v>148</v>
      </c>
      <c r="B45" s="47">
        <v>44930</v>
      </c>
      <c r="C45" s="13" t="s">
        <v>12</v>
      </c>
      <c r="D45" s="30" t="s">
        <v>149</v>
      </c>
      <c r="E45" s="13"/>
      <c r="F45" s="18" t="s">
        <v>14</v>
      </c>
      <c r="G45" s="33"/>
      <c r="H45" s="22" t="s">
        <v>20</v>
      </c>
      <c r="I45" s="22"/>
      <c r="J45" s="7" t="s">
        <v>78</v>
      </c>
      <c r="K45" s="36" t="s">
        <v>150</v>
      </c>
    </row>
    <row r="46" spans="1:11" ht="11.65" x14ac:dyDescent="0.35">
      <c r="A46" s="25" t="s">
        <v>151</v>
      </c>
      <c r="B46" s="172">
        <v>44930</v>
      </c>
      <c r="C46" s="25" t="s">
        <v>12</v>
      </c>
      <c r="D46" s="208" t="s">
        <v>152</v>
      </c>
      <c r="E46" s="25">
        <v>0</v>
      </c>
      <c r="F46" s="61" t="s">
        <v>14</v>
      </c>
      <c r="G46" s="169" t="s">
        <v>125</v>
      </c>
      <c r="H46" s="64" t="s">
        <v>16</v>
      </c>
      <c r="I46" s="64" t="s">
        <v>29</v>
      </c>
      <c r="J46" s="61"/>
      <c r="K46" s="64"/>
    </row>
    <row r="47" spans="1:11" ht="11.65" x14ac:dyDescent="0.35">
      <c r="A47" s="13" t="s">
        <v>153</v>
      </c>
      <c r="B47" s="47">
        <v>44930</v>
      </c>
      <c r="C47" s="13" t="s">
        <v>12</v>
      </c>
      <c r="D47" s="30" t="s">
        <v>154</v>
      </c>
      <c r="E47" s="13">
        <v>3</v>
      </c>
      <c r="F47" s="18" t="s">
        <v>14</v>
      </c>
      <c r="G47" s="33" t="s">
        <v>155</v>
      </c>
      <c r="H47" s="22" t="s">
        <v>16</v>
      </c>
      <c r="I47" s="22" t="s">
        <v>17</v>
      </c>
      <c r="J47" s="18"/>
      <c r="K47" s="22"/>
    </row>
    <row r="48" spans="1:11" ht="11.65" x14ac:dyDescent="0.35">
      <c r="A48" s="13" t="s">
        <v>156</v>
      </c>
      <c r="B48" s="47">
        <v>44930</v>
      </c>
      <c r="C48" s="13" t="s">
        <v>12</v>
      </c>
      <c r="D48" s="30" t="s">
        <v>157</v>
      </c>
      <c r="E48" s="13">
        <v>2</v>
      </c>
      <c r="F48" s="18" t="s">
        <v>14</v>
      </c>
      <c r="G48" s="33" t="s">
        <v>158</v>
      </c>
      <c r="H48" s="22" t="s">
        <v>16</v>
      </c>
      <c r="I48" s="22" t="s">
        <v>17</v>
      </c>
      <c r="J48" s="18"/>
      <c r="K48" s="22"/>
    </row>
    <row r="49" spans="1:11" x14ac:dyDescent="0.35">
      <c r="A49" s="229" t="s">
        <v>159</v>
      </c>
      <c r="B49" s="47">
        <v>44929</v>
      </c>
      <c r="C49" s="13" t="s">
        <v>12</v>
      </c>
      <c r="D49" s="30" t="s">
        <v>160</v>
      </c>
      <c r="E49" s="228">
        <v>0</v>
      </c>
      <c r="F49" s="230" t="s">
        <v>14</v>
      </c>
      <c r="G49" s="170" t="s">
        <v>125</v>
      </c>
      <c r="H49" s="22" t="s">
        <v>16</v>
      </c>
      <c r="I49" s="13" t="s">
        <v>17</v>
      </c>
      <c r="J49" s="18"/>
      <c r="K49" s="22"/>
    </row>
    <row r="50" spans="1:11" x14ac:dyDescent="0.4">
      <c r="A50" s="70" t="s">
        <v>161</v>
      </c>
      <c r="B50" s="47">
        <v>44929</v>
      </c>
      <c r="C50" s="13" t="s">
        <v>12</v>
      </c>
      <c r="D50" s="30" t="s">
        <v>162</v>
      </c>
      <c r="E50" s="13">
        <v>0</v>
      </c>
      <c r="F50" s="230" t="s">
        <v>14</v>
      </c>
      <c r="G50" s="232" t="s">
        <v>125</v>
      </c>
      <c r="H50" s="22" t="s">
        <v>16</v>
      </c>
      <c r="I50" s="36" t="s">
        <v>17</v>
      </c>
      <c r="J50" s="18"/>
      <c r="K50" s="22"/>
    </row>
    <row r="51" spans="1:11" x14ac:dyDescent="0.4">
      <c r="A51" s="70" t="s">
        <v>163</v>
      </c>
      <c r="B51" s="47">
        <v>44929</v>
      </c>
      <c r="C51" s="13" t="s">
        <v>12</v>
      </c>
      <c r="D51" s="30" t="s">
        <v>164</v>
      </c>
      <c r="E51" s="228">
        <v>3</v>
      </c>
      <c r="F51" s="18" t="s">
        <v>14</v>
      </c>
      <c r="G51" s="170" t="s">
        <v>165</v>
      </c>
      <c r="H51" s="22" t="s">
        <v>16</v>
      </c>
      <c r="I51" s="22" t="s">
        <v>17</v>
      </c>
      <c r="J51" s="18"/>
      <c r="K51" s="22"/>
    </row>
    <row r="52" spans="1:11" ht="23.65" x14ac:dyDescent="0.4">
      <c r="A52" s="70" t="s">
        <v>166</v>
      </c>
      <c r="B52" s="47">
        <v>44929</v>
      </c>
      <c r="C52" s="13" t="s">
        <v>12</v>
      </c>
      <c r="D52" s="30" t="s">
        <v>167</v>
      </c>
      <c r="E52" s="13">
        <v>3</v>
      </c>
      <c r="F52" s="18" t="s">
        <v>14</v>
      </c>
      <c r="G52" s="37" t="s">
        <v>168</v>
      </c>
      <c r="H52" s="22" t="s">
        <v>16</v>
      </c>
      <c r="I52" s="22" t="s">
        <v>29</v>
      </c>
      <c r="J52" s="18"/>
      <c r="K52" s="22"/>
    </row>
    <row r="53" spans="1:11" ht="23.65" x14ac:dyDescent="0.4">
      <c r="A53" s="70" t="s">
        <v>169</v>
      </c>
      <c r="B53" s="47">
        <v>44930</v>
      </c>
      <c r="C53" s="13" t="s">
        <v>12</v>
      </c>
      <c r="D53" s="30" t="s">
        <v>170</v>
      </c>
      <c r="E53" s="13"/>
      <c r="F53" s="18" t="s">
        <v>14</v>
      </c>
      <c r="G53" s="37"/>
      <c r="H53" s="22" t="s">
        <v>20</v>
      </c>
      <c r="I53" s="22"/>
      <c r="J53" s="7" t="s">
        <v>78</v>
      </c>
      <c r="K53" s="36" t="s">
        <v>171</v>
      </c>
    </row>
    <row r="54" spans="1:11" s="17" customFormat="1" x14ac:dyDescent="0.4">
      <c r="A54" s="71" t="s">
        <v>172</v>
      </c>
      <c r="B54" s="58">
        <v>44930</v>
      </c>
      <c r="C54" s="17" t="s">
        <v>12</v>
      </c>
      <c r="D54" s="50" t="s">
        <v>173</v>
      </c>
      <c r="E54" s="17">
        <v>0</v>
      </c>
      <c r="F54" s="6" t="s">
        <v>14</v>
      </c>
      <c r="G54" s="40" t="s">
        <v>174</v>
      </c>
      <c r="H54" s="41" t="s">
        <v>16</v>
      </c>
      <c r="I54" s="41" t="s">
        <v>29</v>
      </c>
      <c r="J54" s="6"/>
      <c r="K54" s="41" t="s">
        <v>175</v>
      </c>
    </row>
    <row r="55" spans="1:11" s="17" customFormat="1" x14ac:dyDescent="0.4">
      <c r="A55" s="71" t="s">
        <v>176</v>
      </c>
      <c r="B55" s="58">
        <v>44930</v>
      </c>
      <c r="C55" s="17" t="s">
        <v>12</v>
      </c>
      <c r="D55" s="50" t="s">
        <v>177</v>
      </c>
      <c r="E55" s="17">
        <v>2</v>
      </c>
      <c r="F55" s="6" t="s">
        <v>14</v>
      </c>
      <c r="G55" s="896" t="s">
        <v>178</v>
      </c>
      <c r="H55" s="41" t="s">
        <v>16</v>
      </c>
      <c r="I55" s="41" t="s">
        <v>17</v>
      </c>
      <c r="J55" s="6"/>
      <c r="K55" s="41" t="s">
        <v>179</v>
      </c>
    </row>
    <row r="56" spans="1:11" s="17" customFormat="1" x14ac:dyDescent="0.4">
      <c r="A56" s="71" t="s">
        <v>180</v>
      </c>
      <c r="B56" s="58">
        <v>44936</v>
      </c>
      <c r="C56" s="17" t="s">
        <v>12</v>
      </c>
      <c r="D56" s="50" t="s">
        <v>181</v>
      </c>
      <c r="E56" s="63">
        <v>2</v>
      </c>
      <c r="F56" s="6" t="s">
        <v>14</v>
      </c>
      <c r="G56" s="897"/>
      <c r="H56" s="41" t="s">
        <v>16</v>
      </c>
      <c r="I56" s="41" t="s">
        <v>17</v>
      </c>
      <c r="J56" s="6"/>
      <c r="K56" s="271" t="s">
        <v>182</v>
      </c>
    </row>
    <row r="57" spans="1:11" x14ac:dyDescent="0.4">
      <c r="A57" s="70" t="s">
        <v>183</v>
      </c>
      <c r="B57" s="47">
        <v>44930</v>
      </c>
      <c r="C57" s="13" t="s">
        <v>12</v>
      </c>
      <c r="D57" s="30" t="s">
        <v>184</v>
      </c>
      <c r="E57" s="13">
        <v>2</v>
      </c>
      <c r="F57" s="18" t="s">
        <v>14</v>
      </c>
      <c r="G57" s="33"/>
      <c r="H57" s="22" t="s">
        <v>20</v>
      </c>
      <c r="I57" s="36"/>
      <c r="J57" s="7" t="s">
        <v>78</v>
      </c>
      <c r="K57" s="36" t="s">
        <v>185</v>
      </c>
    </row>
    <row r="58" spans="1:11" ht="23.65" x14ac:dyDescent="0.4">
      <c r="A58" s="70" t="s">
        <v>186</v>
      </c>
      <c r="B58" s="47">
        <v>44930</v>
      </c>
      <c r="C58" s="13" t="s">
        <v>12</v>
      </c>
      <c r="D58" s="30" t="s">
        <v>187</v>
      </c>
      <c r="E58" s="13">
        <v>2</v>
      </c>
      <c r="F58" s="18" t="s">
        <v>14</v>
      </c>
      <c r="G58" s="33" t="s">
        <v>188</v>
      </c>
      <c r="H58" s="22" t="s">
        <v>16</v>
      </c>
      <c r="I58" s="22" t="s">
        <v>17</v>
      </c>
      <c r="J58" s="18"/>
      <c r="K58" s="36" t="s">
        <v>189</v>
      </c>
    </row>
    <row r="59" spans="1:11" x14ac:dyDescent="0.4">
      <c r="A59" s="70" t="s">
        <v>190</v>
      </c>
      <c r="B59" s="47">
        <v>44930</v>
      </c>
      <c r="C59" s="13" t="s">
        <v>12</v>
      </c>
      <c r="D59" s="30" t="s">
        <v>191</v>
      </c>
      <c r="E59" s="13">
        <v>2</v>
      </c>
      <c r="F59" s="18" t="s">
        <v>14</v>
      </c>
      <c r="G59" s="33" t="s">
        <v>192</v>
      </c>
      <c r="H59" s="22" t="s">
        <v>16</v>
      </c>
      <c r="I59" s="22" t="s">
        <v>17</v>
      </c>
      <c r="J59" s="18"/>
      <c r="K59" s="22"/>
    </row>
    <row r="60" spans="1:11" ht="23.65" x14ac:dyDescent="0.4">
      <c r="A60" s="70" t="s">
        <v>193</v>
      </c>
      <c r="B60" s="47">
        <v>44930</v>
      </c>
      <c r="C60" s="13" t="s">
        <v>12</v>
      </c>
      <c r="D60" s="30" t="s">
        <v>194</v>
      </c>
      <c r="E60" s="13"/>
      <c r="F60" s="18" t="s">
        <v>14</v>
      </c>
      <c r="G60" s="33"/>
      <c r="H60" s="22" t="s">
        <v>20</v>
      </c>
      <c r="I60" s="22"/>
      <c r="J60" s="18" t="s">
        <v>60</v>
      </c>
      <c r="K60" s="36" t="s">
        <v>195</v>
      </c>
    </row>
    <row r="61" spans="1:11" ht="23.65" x14ac:dyDescent="0.4">
      <c r="A61" s="70" t="s">
        <v>196</v>
      </c>
      <c r="B61" s="47">
        <v>44930</v>
      </c>
      <c r="C61" s="13" t="s">
        <v>12</v>
      </c>
      <c r="D61" s="30" t="s">
        <v>197</v>
      </c>
      <c r="E61" s="13"/>
      <c r="F61" s="18" t="s">
        <v>14</v>
      </c>
      <c r="G61" s="33"/>
      <c r="H61" s="22" t="s">
        <v>20</v>
      </c>
      <c r="I61" s="22"/>
      <c r="J61" s="18" t="s">
        <v>21</v>
      </c>
      <c r="K61" s="36" t="s">
        <v>198</v>
      </c>
    </row>
    <row r="62" spans="1:11" x14ac:dyDescent="0.4">
      <c r="A62" s="70" t="s">
        <v>199</v>
      </c>
      <c r="B62" s="47">
        <v>44930</v>
      </c>
      <c r="C62" s="13" t="s">
        <v>12</v>
      </c>
      <c r="D62" s="30" t="s">
        <v>200</v>
      </c>
      <c r="E62" s="13">
        <v>2</v>
      </c>
      <c r="F62" s="18" t="s">
        <v>14</v>
      </c>
      <c r="G62" s="33" t="s">
        <v>201</v>
      </c>
      <c r="H62" s="22" t="s">
        <v>16</v>
      </c>
      <c r="I62" s="22" t="s">
        <v>17</v>
      </c>
      <c r="J62" s="18"/>
      <c r="K62" s="22"/>
    </row>
    <row r="63" spans="1:11" x14ac:dyDescent="0.4">
      <c r="A63" s="70" t="s">
        <v>202</v>
      </c>
      <c r="B63" s="47">
        <v>44930</v>
      </c>
      <c r="C63" s="13" t="s">
        <v>12</v>
      </c>
      <c r="D63" s="30" t="s">
        <v>203</v>
      </c>
      <c r="E63" s="13"/>
      <c r="F63" s="18" t="s">
        <v>14</v>
      </c>
      <c r="G63" s="33"/>
      <c r="H63" s="22" t="s">
        <v>20</v>
      </c>
      <c r="I63" s="22"/>
      <c r="J63" s="7" t="s">
        <v>21</v>
      </c>
      <c r="K63" s="22" t="s">
        <v>204</v>
      </c>
    </row>
    <row r="64" spans="1:11" ht="23.65" x14ac:dyDescent="0.4">
      <c r="A64" s="70" t="s">
        <v>205</v>
      </c>
      <c r="B64" s="47">
        <v>44930</v>
      </c>
      <c r="C64" s="13" t="s">
        <v>12</v>
      </c>
      <c r="D64" s="30" t="s">
        <v>206</v>
      </c>
      <c r="E64" s="13"/>
      <c r="F64" s="18" t="s">
        <v>14</v>
      </c>
      <c r="G64" s="33"/>
      <c r="H64" s="22" t="s">
        <v>20</v>
      </c>
      <c r="I64" s="22"/>
      <c r="J64" s="7" t="s">
        <v>60</v>
      </c>
      <c r="K64" s="36" t="s">
        <v>207</v>
      </c>
    </row>
    <row r="65" spans="1:11" ht="23.65" x14ac:dyDescent="0.4">
      <c r="A65" s="70" t="s">
        <v>208</v>
      </c>
      <c r="B65" s="47">
        <v>44931</v>
      </c>
      <c r="C65" s="13" t="s">
        <v>12</v>
      </c>
      <c r="D65" s="30" t="s">
        <v>209</v>
      </c>
      <c r="E65" s="13">
        <v>3</v>
      </c>
      <c r="F65" s="18" t="s">
        <v>14</v>
      </c>
      <c r="G65" s="33" t="s">
        <v>210</v>
      </c>
      <c r="H65" s="22" t="s">
        <v>16</v>
      </c>
      <c r="I65" s="22" t="s">
        <v>29</v>
      </c>
      <c r="J65" s="18"/>
      <c r="K65" s="36" t="s">
        <v>211</v>
      </c>
    </row>
    <row r="66" spans="1:11" ht="23.65" x14ac:dyDescent="0.4">
      <c r="A66" s="70" t="s">
        <v>212</v>
      </c>
      <c r="B66" s="47">
        <v>44931</v>
      </c>
      <c r="C66" s="13" t="s">
        <v>12</v>
      </c>
      <c r="D66" s="30" t="s">
        <v>213</v>
      </c>
      <c r="E66" s="13"/>
      <c r="F66" s="18" t="s">
        <v>14</v>
      </c>
      <c r="G66" s="33"/>
      <c r="H66" s="22" t="s">
        <v>20</v>
      </c>
      <c r="I66" s="22"/>
      <c r="J66" s="18" t="s">
        <v>21</v>
      </c>
      <c r="K66" s="36" t="s">
        <v>214</v>
      </c>
    </row>
    <row r="67" spans="1:11" x14ac:dyDescent="0.4">
      <c r="A67" s="70" t="s">
        <v>215</v>
      </c>
      <c r="B67" s="47">
        <v>44931</v>
      </c>
      <c r="C67" s="13" t="s">
        <v>12</v>
      </c>
      <c r="D67" s="30" t="s">
        <v>216</v>
      </c>
      <c r="E67" s="13">
        <v>2</v>
      </c>
      <c r="F67" s="18" t="s">
        <v>14</v>
      </c>
      <c r="G67" s="33" t="s">
        <v>217</v>
      </c>
      <c r="H67" s="22" t="s">
        <v>16</v>
      </c>
      <c r="I67" s="22" t="s">
        <v>29</v>
      </c>
      <c r="J67" s="18"/>
      <c r="K67" s="22"/>
    </row>
    <row r="68" spans="1:11" ht="23.65" x14ac:dyDescent="0.4">
      <c r="A68" s="70" t="s">
        <v>218</v>
      </c>
      <c r="B68" s="47">
        <v>44931</v>
      </c>
      <c r="C68" s="13" t="s">
        <v>12</v>
      </c>
      <c r="D68" s="30" t="s">
        <v>219</v>
      </c>
      <c r="E68" s="13">
        <v>2</v>
      </c>
      <c r="F68" s="18" t="s">
        <v>14</v>
      </c>
      <c r="G68" s="33" t="s">
        <v>220</v>
      </c>
      <c r="H68" s="22" t="s">
        <v>20</v>
      </c>
      <c r="I68" s="22"/>
      <c r="J68" s="18" t="s">
        <v>21</v>
      </c>
      <c r="K68" s="36" t="s">
        <v>221</v>
      </c>
    </row>
    <row r="69" spans="1:11" x14ac:dyDescent="0.4">
      <c r="A69" s="70" t="s">
        <v>222</v>
      </c>
      <c r="B69" s="47">
        <v>44936</v>
      </c>
      <c r="C69" s="13" t="s">
        <v>12</v>
      </c>
      <c r="D69" s="30" t="s">
        <v>19</v>
      </c>
      <c r="E69" s="103"/>
      <c r="F69" s="171" t="s">
        <v>14</v>
      </c>
      <c r="G69" s="179" t="s">
        <v>223</v>
      </c>
      <c r="H69" s="106" t="s">
        <v>16</v>
      </c>
      <c r="I69" s="106" t="s">
        <v>17</v>
      </c>
      <c r="J69" s="171"/>
      <c r="K69" s="106"/>
    </row>
    <row r="70" spans="1:11" ht="26.25" x14ac:dyDescent="0.4">
      <c r="A70" s="70" t="s">
        <v>224</v>
      </c>
      <c r="B70" s="47">
        <v>44936</v>
      </c>
      <c r="C70" s="13" t="s">
        <v>12</v>
      </c>
      <c r="D70" s="30" t="s">
        <v>225</v>
      </c>
      <c r="E70" s="62">
        <v>4</v>
      </c>
      <c r="F70" s="18" t="s">
        <v>14</v>
      </c>
      <c r="G70" s="37" t="s">
        <v>226</v>
      </c>
      <c r="H70" s="22" t="s">
        <v>16</v>
      </c>
      <c r="I70" s="22" t="s">
        <v>17</v>
      </c>
      <c r="J70" s="18"/>
      <c r="K70" s="22"/>
    </row>
    <row r="71" spans="1:11" x14ac:dyDescent="0.4">
      <c r="A71" s="70" t="s">
        <v>227</v>
      </c>
      <c r="B71" s="47">
        <v>44936</v>
      </c>
      <c r="C71" s="13" t="s">
        <v>12</v>
      </c>
      <c r="D71" s="30" t="s">
        <v>228</v>
      </c>
      <c r="E71" s="62">
        <v>2</v>
      </c>
      <c r="F71" s="18" t="s">
        <v>14</v>
      </c>
      <c r="G71" s="33" t="s">
        <v>229</v>
      </c>
      <c r="H71" s="22" t="s">
        <v>16</v>
      </c>
      <c r="I71" s="22" t="s">
        <v>17</v>
      </c>
      <c r="J71" s="18"/>
      <c r="K71" s="22"/>
    </row>
    <row r="72" spans="1:11" x14ac:dyDescent="0.4">
      <c r="A72" s="70" t="s">
        <v>230</v>
      </c>
      <c r="B72" s="47">
        <v>44938</v>
      </c>
      <c r="C72" s="13" t="s">
        <v>12</v>
      </c>
      <c r="D72" s="30" t="s">
        <v>231</v>
      </c>
      <c r="E72" s="62"/>
      <c r="F72" s="18" t="s">
        <v>14</v>
      </c>
      <c r="G72" s="33"/>
      <c r="H72" s="22" t="s">
        <v>20</v>
      </c>
      <c r="I72" s="22"/>
      <c r="J72" s="7" t="s">
        <v>60</v>
      </c>
      <c r="K72" s="7" t="s">
        <v>60</v>
      </c>
    </row>
    <row r="73" spans="1:11" ht="26.25" x14ac:dyDescent="0.4">
      <c r="A73" s="70" t="s">
        <v>232</v>
      </c>
      <c r="B73" s="47">
        <v>44938</v>
      </c>
      <c r="C73" s="13" t="s">
        <v>12</v>
      </c>
      <c r="D73" s="30" t="s">
        <v>233</v>
      </c>
      <c r="E73" s="62"/>
      <c r="F73" s="18" t="s">
        <v>14</v>
      </c>
      <c r="G73" s="33"/>
      <c r="H73" s="22" t="s">
        <v>20</v>
      </c>
      <c r="I73" s="22"/>
      <c r="J73" s="7" t="s">
        <v>21</v>
      </c>
      <c r="K73" s="36" t="s">
        <v>234</v>
      </c>
    </row>
    <row r="74" spans="1:11" ht="26.25" x14ac:dyDescent="0.4">
      <c r="A74" s="70" t="s">
        <v>235</v>
      </c>
      <c r="B74" s="47">
        <v>44938</v>
      </c>
      <c r="C74" s="13" t="s">
        <v>12</v>
      </c>
      <c r="D74" s="30" t="s">
        <v>236</v>
      </c>
      <c r="E74" s="62">
        <v>0</v>
      </c>
      <c r="F74" s="230" t="s">
        <v>14</v>
      </c>
      <c r="G74" s="170" t="s">
        <v>125</v>
      </c>
      <c r="H74" s="22" t="s">
        <v>16</v>
      </c>
      <c r="I74" s="22" t="s">
        <v>17</v>
      </c>
      <c r="J74" s="18"/>
      <c r="K74" s="22"/>
    </row>
    <row r="75" spans="1:11" x14ac:dyDescent="0.4">
      <c r="A75" s="70" t="s">
        <v>237</v>
      </c>
      <c r="B75" s="47">
        <v>44936</v>
      </c>
      <c r="C75" s="13" t="s">
        <v>12</v>
      </c>
      <c r="D75" s="30" t="s">
        <v>238</v>
      </c>
      <c r="E75" s="62"/>
      <c r="F75" s="18" t="s">
        <v>14</v>
      </c>
      <c r="G75" s="33"/>
      <c r="H75" s="22" t="s">
        <v>20</v>
      </c>
      <c r="I75" s="22"/>
      <c r="J75" s="7" t="s">
        <v>60</v>
      </c>
      <c r="K75" s="7" t="s">
        <v>60</v>
      </c>
    </row>
    <row r="76" spans="1:11" ht="23.65" x14ac:dyDescent="0.4">
      <c r="A76" s="70" t="s">
        <v>239</v>
      </c>
      <c r="B76" s="47">
        <v>44936</v>
      </c>
      <c r="C76" s="13" t="s">
        <v>12</v>
      </c>
      <c r="D76" s="30" t="s">
        <v>240</v>
      </c>
      <c r="E76" s="62"/>
      <c r="F76" s="18" t="s">
        <v>14</v>
      </c>
      <c r="G76" s="33"/>
      <c r="H76" s="22" t="s">
        <v>20</v>
      </c>
      <c r="I76" s="22"/>
      <c r="J76" s="7" t="s">
        <v>21</v>
      </c>
      <c r="K76" s="36" t="s">
        <v>241</v>
      </c>
    </row>
    <row r="77" spans="1:11" ht="15.75" x14ac:dyDescent="0.5">
      <c r="A77" s="70" t="s">
        <v>242</v>
      </c>
      <c r="B77" s="47">
        <v>44936</v>
      </c>
      <c r="C77" s="13" t="s">
        <v>12</v>
      </c>
      <c r="D77" s="30" t="s">
        <v>243</v>
      </c>
      <c r="E77" s="62">
        <v>2</v>
      </c>
      <c r="F77" s="18" t="s">
        <v>14</v>
      </c>
      <c r="G77" s="33" t="s">
        <v>244</v>
      </c>
      <c r="H77" s="22" t="s">
        <v>16</v>
      </c>
      <c r="I77" s="22" t="s">
        <v>17</v>
      </c>
      <c r="J77" s="18"/>
      <c r="K77" s="107" t="s">
        <v>245</v>
      </c>
    </row>
    <row r="78" spans="1:11" x14ac:dyDescent="0.4">
      <c r="A78" s="70" t="s">
        <v>246</v>
      </c>
      <c r="B78" s="47">
        <v>44936</v>
      </c>
      <c r="C78" s="13" t="s">
        <v>12</v>
      </c>
      <c r="D78" s="30" t="s">
        <v>247</v>
      </c>
      <c r="E78" s="62"/>
      <c r="F78" s="18" t="s">
        <v>14</v>
      </c>
      <c r="G78" s="33"/>
      <c r="H78" s="22" t="s">
        <v>20</v>
      </c>
      <c r="I78" s="22"/>
      <c r="J78" s="7" t="s">
        <v>60</v>
      </c>
      <c r="K78" s="7" t="s">
        <v>60</v>
      </c>
    </row>
    <row r="79" spans="1:11" ht="23.65" x14ac:dyDescent="0.4">
      <c r="A79" s="70" t="s">
        <v>248</v>
      </c>
      <c r="B79" s="47">
        <v>44936</v>
      </c>
      <c r="C79" s="13" t="s">
        <v>12</v>
      </c>
      <c r="D79" s="30" t="s">
        <v>249</v>
      </c>
      <c r="E79" s="62"/>
      <c r="F79" s="18" t="s">
        <v>14</v>
      </c>
      <c r="G79" s="33"/>
      <c r="H79" s="22" t="s">
        <v>20</v>
      </c>
      <c r="I79" s="22"/>
      <c r="J79" s="7" t="s">
        <v>21</v>
      </c>
      <c r="K79" s="36" t="s">
        <v>250</v>
      </c>
    </row>
    <row r="80" spans="1:11" x14ac:dyDescent="0.4">
      <c r="A80" s="70" t="s">
        <v>251</v>
      </c>
      <c r="B80" s="47">
        <v>44936</v>
      </c>
      <c r="C80" s="13" t="s">
        <v>12</v>
      </c>
      <c r="D80" s="30" t="s">
        <v>252</v>
      </c>
      <c r="E80" s="62">
        <v>1</v>
      </c>
      <c r="F80" s="18" t="s">
        <v>14</v>
      </c>
      <c r="G80" s="33" t="s">
        <v>253</v>
      </c>
      <c r="H80" s="22" t="s">
        <v>16</v>
      </c>
      <c r="I80" s="22" t="s">
        <v>17</v>
      </c>
      <c r="J80" s="18"/>
      <c r="K80" s="22"/>
    </row>
    <row r="81" spans="1:11" ht="27" x14ac:dyDescent="0.5">
      <c r="A81" s="70" t="s">
        <v>254</v>
      </c>
      <c r="B81" s="47">
        <v>44936</v>
      </c>
      <c r="C81" s="13" t="s">
        <v>12</v>
      </c>
      <c r="D81" s="30" t="s">
        <v>255</v>
      </c>
      <c r="E81" s="62">
        <v>2</v>
      </c>
      <c r="F81" s="18" t="s">
        <v>14</v>
      </c>
      <c r="G81" s="33" t="s">
        <v>256</v>
      </c>
      <c r="H81" s="22" t="s">
        <v>16</v>
      </c>
      <c r="I81" s="22" t="s">
        <v>17</v>
      </c>
      <c r="J81" s="18"/>
      <c r="K81" s="107" t="s">
        <v>257</v>
      </c>
    </row>
    <row r="82" spans="1:11" x14ac:dyDescent="0.4">
      <c r="A82" s="70" t="s">
        <v>258</v>
      </c>
      <c r="B82" s="47">
        <v>44936</v>
      </c>
      <c r="C82" s="13" t="s">
        <v>12</v>
      </c>
      <c r="D82" s="30" t="s">
        <v>259</v>
      </c>
      <c r="E82" s="62">
        <v>2</v>
      </c>
      <c r="F82" s="18" t="s">
        <v>14</v>
      </c>
      <c r="G82" s="33" t="s">
        <v>260</v>
      </c>
      <c r="H82" s="22" t="s">
        <v>16</v>
      </c>
      <c r="I82" s="22" t="s">
        <v>17</v>
      </c>
      <c r="J82" s="18"/>
      <c r="K82" s="22"/>
    </row>
    <row r="83" spans="1:11" ht="15.75" x14ac:dyDescent="0.5">
      <c r="A83" s="70" t="s">
        <v>261</v>
      </c>
      <c r="B83" s="47">
        <v>44936</v>
      </c>
      <c r="C83" s="13" t="s">
        <v>12</v>
      </c>
      <c r="D83" s="30" t="s">
        <v>262</v>
      </c>
      <c r="E83" s="62"/>
      <c r="F83" s="18" t="s">
        <v>14</v>
      </c>
      <c r="G83" s="33" t="s">
        <v>263</v>
      </c>
      <c r="H83" s="22" t="s">
        <v>16</v>
      </c>
      <c r="I83" s="22" t="s">
        <v>29</v>
      </c>
      <c r="J83" s="18"/>
      <c r="K83" s="107"/>
    </row>
    <row r="84" spans="1:11" x14ac:dyDescent="0.4">
      <c r="A84" s="72" t="s">
        <v>264</v>
      </c>
      <c r="B84" s="172">
        <v>44937</v>
      </c>
      <c r="C84" s="25" t="s">
        <v>12</v>
      </c>
      <c r="D84" s="208" t="s">
        <v>265</v>
      </c>
      <c r="E84" s="62">
        <v>2</v>
      </c>
      <c r="F84" s="18" t="s">
        <v>14</v>
      </c>
      <c r="G84" s="33" t="s">
        <v>125</v>
      </c>
      <c r="H84" s="22" t="s">
        <v>16</v>
      </c>
      <c r="I84" s="22" t="s">
        <v>17</v>
      </c>
      <c r="J84" s="18"/>
      <c r="K84" s="22"/>
    </row>
    <row r="85" spans="1:11" ht="24.4" x14ac:dyDescent="0.5">
      <c r="A85" s="70" t="s">
        <v>266</v>
      </c>
      <c r="B85" s="47">
        <v>44937</v>
      </c>
      <c r="C85" s="13" t="s">
        <v>12</v>
      </c>
      <c r="D85" s="30" t="s">
        <v>267</v>
      </c>
      <c r="E85" s="337">
        <v>2</v>
      </c>
      <c r="F85" s="18" t="s">
        <v>14</v>
      </c>
      <c r="G85" s="37" t="s">
        <v>268</v>
      </c>
      <c r="H85" s="22" t="s">
        <v>16</v>
      </c>
      <c r="I85" s="22" t="s">
        <v>17</v>
      </c>
      <c r="J85" s="18"/>
      <c r="K85" s="107"/>
    </row>
    <row r="86" spans="1:11" ht="15.75" x14ac:dyDescent="0.5">
      <c r="A86" s="338" t="s">
        <v>269</v>
      </c>
      <c r="B86" s="339">
        <v>44937</v>
      </c>
      <c r="C86" s="335" t="s">
        <v>12</v>
      </c>
      <c r="D86" s="340" t="s">
        <v>105</v>
      </c>
      <c r="E86" s="62"/>
      <c r="F86" s="18" t="s">
        <v>14</v>
      </c>
      <c r="G86" s="33"/>
      <c r="H86" s="22" t="s">
        <v>20</v>
      </c>
      <c r="I86" s="22"/>
      <c r="J86" s="7" t="s">
        <v>21</v>
      </c>
      <c r="K86" s="107" t="s">
        <v>106</v>
      </c>
    </row>
    <row r="87" spans="1:11" x14ac:dyDescent="0.4">
      <c r="A87" s="70" t="s">
        <v>270</v>
      </c>
      <c r="B87" s="47">
        <v>44937</v>
      </c>
      <c r="C87" s="13" t="s">
        <v>12</v>
      </c>
      <c r="D87" s="30" t="s">
        <v>271</v>
      </c>
      <c r="E87" s="62">
        <v>2</v>
      </c>
      <c r="F87" s="18" t="s">
        <v>14</v>
      </c>
      <c r="G87" s="33" t="s">
        <v>272</v>
      </c>
      <c r="H87" s="22" t="s">
        <v>16</v>
      </c>
      <c r="I87" s="22" t="s">
        <v>29</v>
      </c>
      <c r="J87" s="18"/>
      <c r="K87" s="22"/>
    </row>
    <row r="88" spans="1:11" x14ac:dyDescent="0.4">
      <c r="A88" s="70" t="s">
        <v>273</v>
      </c>
      <c r="B88" s="47">
        <v>44937</v>
      </c>
      <c r="C88" s="13" t="s">
        <v>12</v>
      </c>
      <c r="D88" s="30" t="s">
        <v>274</v>
      </c>
      <c r="E88" s="62">
        <v>2</v>
      </c>
      <c r="F88" s="18" t="s">
        <v>14</v>
      </c>
      <c r="G88" s="22" t="s">
        <v>275</v>
      </c>
      <c r="H88" s="22" t="s">
        <v>16</v>
      </c>
      <c r="I88" s="22" t="s">
        <v>17</v>
      </c>
      <c r="J88" s="22"/>
      <c r="K88" s="22"/>
    </row>
    <row r="89" spans="1:11" ht="26.25" x14ac:dyDescent="0.4">
      <c r="A89" s="70" t="s">
        <v>276</v>
      </c>
      <c r="B89" s="47">
        <v>44937</v>
      </c>
      <c r="C89" s="13" t="s">
        <v>12</v>
      </c>
      <c r="D89" s="30" t="s">
        <v>277</v>
      </c>
      <c r="E89" s="62"/>
      <c r="F89" s="18" t="s">
        <v>14</v>
      </c>
      <c r="G89" s="22"/>
      <c r="H89" s="22" t="s">
        <v>20</v>
      </c>
      <c r="I89" s="22"/>
      <c r="J89" s="7" t="s">
        <v>21</v>
      </c>
      <c r="K89" s="36" t="s">
        <v>278</v>
      </c>
    </row>
    <row r="90" spans="1:11" ht="23.65" x14ac:dyDescent="0.4">
      <c r="A90" s="70" t="s">
        <v>279</v>
      </c>
      <c r="B90" s="47">
        <v>44937</v>
      </c>
      <c r="C90" s="13" t="s">
        <v>12</v>
      </c>
      <c r="D90" s="30" t="s">
        <v>280</v>
      </c>
      <c r="E90" s="62"/>
      <c r="F90" s="18" t="s">
        <v>14</v>
      </c>
      <c r="G90" s="22"/>
      <c r="H90" s="22" t="s">
        <v>20</v>
      </c>
      <c r="I90" s="22"/>
      <c r="J90" s="7" t="s">
        <v>78</v>
      </c>
      <c r="K90" s="36" t="s">
        <v>281</v>
      </c>
    </row>
    <row r="91" spans="1:11" x14ac:dyDescent="0.4">
      <c r="A91" s="70" t="s">
        <v>282</v>
      </c>
      <c r="B91" s="47">
        <v>44937</v>
      </c>
      <c r="C91" s="13" t="s">
        <v>12</v>
      </c>
      <c r="D91" s="30" t="s">
        <v>283</v>
      </c>
      <c r="E91" s="62"/>
      <c r="F91" s="18" t="s">
        <v>14</v>
      </c>
      <c r="G91" s="22"/>
      <c r="H91" s="22" t="s">
        <v>20</v>
      </c>
      <c r="I91" s="22"/>
      <c r="J91" s="22" t="s">
        <v>78</v>
      </c>
      <c r="K91" s="22" t="s">
        <v>284</v>
      </c>
    </row>
    <row r="92" spans="1:11" s="17" customFormat="1" ht="26.25" x14ac:dyDescent="0.4">
      <c r="A92" s="71" t="s">
        <v>285</v>
      </c>
      <c r="B92" s="58">
        <v>44937</v>
      </c>
      <c r="C92" s="17" t="s">
        <v>12</v>
      </c>
      <c r="D92" s="50" t="s">
        <v>286</v>
      </c>
      <c r="E92" s="63">
        <v>0</v>
      </c>
      <c r="F92" s="6" t="s">
        <v>14</v>
      </c>
      <c r="G92" s="902">
        <v>8041257.0999999996</v>
      </c>
      <c r="H92" s="41" t="s">
        <v>16</v>
      </c>
      <c r="I92" s="41" t="s">
        <v>17</v>
      </c>
      <c r="J92" s="281" t="s">
        <v>78</v>
      </c>
      <c r="K92" s="178" t="s">
        <v>287</v>
      </c>
    </row>
    <row r="93" spans="1:11" s="17" customFormat="1" ht="26.25" x14ac:dyDescent="0.4">
      <c r="A93" s="71" t="s">
        <v>288</v>
      </c>
      <c r="B93" s="58">
        <v>44937</v>
      </c>
      <c r="C93" s="17" t="s">
        <v>12</v>
      </c>
      <c r="D93" s="50" t="s">
        <v>289</v>
      </c>
      <c r="E93" s="63">
        <v>0</v>
      </c>
      <c r="F93" s="6" t="s">
        <v>14</v>
      </c>
      <c r="G93" s="903"/>
      <c r="H93" s="41" t="s">
        <v>16</v>
      </c>
      <c r="I93" s="41" t="s">
        <v>17</v>
      </c>
      <c r="J93" s="281" t="s">
        <v>21</v>
      </c>
      <c r="K93" s="178" t="s">
        <v>290</v>
      </c>
    </row>
    <row r="94" spans="1:11" x14ac:dyDescent="0.4">
      <c r="A94" s="70" t="s">
        <v>291</v>
      </c>
      <c r="B94" s="47">
        <v>44937</v>
      </c>
      <c r="C94" s="13" t="s">
        <v>12</v>
      </c>
      <c r="D94" s="30" t="s">
        <v>292</v>
      </c>
      <c r="E94" s="62">
        <v>3</v>
      </c>
      <c r="F94" s="18" t="s">
        <v>14</v>
      </c>
      <c r="G94" s="22" t="s">
        <v>263</v>
      </c>
      <c r="H94" s="22" t="s">
        <v>16</v>
      </c>
      <c r="I94" s="22" t="s">
        <v>17</v>
      </c>
      <c r="J94" s="22"/>
      <c r="K94" s="22"/>
    </row>
    <row r="95" spans="1:11" x14ac:dyDescent="0.4">
      <c r="A95" s="70" t="s">
        <v>293</v>
      </c>
      <c r="B95" s="47">
        <v>44937</v>
      </c>
      <c r="C95" s="13" t="s">
        <v>12</v>
      </c>
      <c r="D95" s="30" t="s">
        <v>294</v>
      </c>
      <c r="E95" s="62">
        <v>2</v>
      </c>
      <c r="F95" s="18" t="s">
        <v>14</v>
      </c>
      <c r="G95" s="22" t="s">
        <v>295</v>
      </c>
      <c r="H95" s="22" t="s">
        <v>16</v>
      </c>
      <c r="I95" s="22" t="s">
        <v>17</v>
      </c>
      <c r="J95" s="22"/>
      <c r="K95" s="22"/>
    </row>
    <row r="96" spans="1:11" x14ac:dyDescent="0.4">
      <c r="A96" s="70" t="s">
        <v>296</v>
      </c>
      <c r="B96" s="47">
        <v>44937</v>
      </c>
      <c r="C96" s="13" t="s">
        <v>12</v>
      </c>
      <c r="D96" s="30" t="s">
        <v>297</v>
      </c>
      <c r="E96" s="62"/>
      <c r="F96" s="18" t="s">
        <v>14</v>
      </c>
      <c r="G96" s="22"/>
      <c r="H96" s="22" t="s">
        <v>20</v>
      </c>
      <c r="I96" s="22"/>
      <c r="J96" s="7" t="s">
        <v>60</v>
      </c>
      <c r="K96" s="7" t="s">
        <v>60</v>
      </c>
    </row>
    <row r="97" spans="1:11" ht="23.65" x14ac:dyDescent="0.4">
      <c r="A97" s="70" t="s">
        <v>298</v>
      </c>
      <c r="B97" s="47">
        <v>44937</v>
      </c>
      <c r="C97" s="13" t="s">
        <v>12</v>
      </c>
      <c r="D97" s="30" t="s">
        <v>299</v>
      </c>
      <c r="E97" s="62">
        <v>2</v>
      </c>
      <c r="F97" s="18" t="s">
        <v>14</v>
      </c>
      <c r="G97" s="22"/>
      <c r="H97" s="22" t="s">
        <v>20</v>
      </c>
      <c r="I97" s="22"/>
      <c r="J97" s="7" t="s">
        <v>60</v>
      </c>
      <c r="K97" s="36" t="s">
        <v>300</v>
      </c>
    </row>
    <row r="98" spans="1:11" ht="23.65" x14ac:dyDescent="0.4">
      <c r="A98" s="70" t="s">
        <v>301</v>
      </c>
      <c r="B98" s="47">
        <v>44937</v>
      </c>
      <c r="C98" s="13" t="s">
        <v>12</v>
      </c>
      <c r="D98" s="30" t="s">
        <v>203</v>
      </c>
      <c r="E98" s="62">
        <v>2</v>
      </c>
      <c r="F98" s="18" t="s">
        <v>14</v>
      </c>
      <c r="G98" s="22" t="s">
        <v>125</v>
      </c>
      <c r="H98" s="22" t="s">
        <v>16</v>
      </c>
      <c r="I98" s="22" t="s">
        <v>17</v>
      </c>
      <c r="J98" s="22"/>
      <c r="K98" s="36" t="s">
        <v>302</v>
      </c>
    </row>
    <row r="99" spans="1:11" x14ac:dyDescent="0.4">
      <c r="A99" s="70" t="s">
        <v>303</v>
      </c>
      <c r="B99" s="47">
        <v>44937</v>
      </c>
      <c r="C99" s="13" t="s">
        <v>12</v>
      </c>
      <c r="D99" s="30" t="s">
        <v>304</v>
      </c>
      <c r="E99" s="62"/>
      <c r="F99" s="13" t="s">
        <v>14</v>
      </c>
      <c r="G99" s="37"/>
      <c r="H99" s="22" t="s">
        <v>20</v>
      </c>
      <c r="I99" s="22"/>
      <c r="J99" s="7" t="s">
        <v>60</v>
      </c>
      <c r="K99" s="7" t="s">
        <v>60</v>
      </c>
    </row>
    <row r="100" spans="1:11" ht="23.65" x14ac:dyDescent="0.4">
      <c r="A100" s="70" t="s">
        <v>305</v>
      </c>
      <c r="B100" s="47">
        <v>44937</v>
      </c>
      <c r="C100" s="13" t="s">
        <v>12</v>
      </c>
      <c r="D100" s="30" t="s">
        <v>306</v>
      </c>
      <c r="E100" s="62"/>
      <c r="F100" s="18" t="s">
        <v>14</v>
      </c>
      <c r="G100" s="22"/>
      <c r="H100" s="22" t="s">
        <v>20</v>
      </c>
      <c r="I100" s="22"/>
      <c r="J100" s="7" t="s">
        <v>21</v>
      </c>
      <c r="K100" s="36" t="s">
        <v>307</v>
      </c>
    </row>
    <row r="101" spans="1:11" x14ac:dyDescent="0.4">
      <c r="A101" s="70" t="s">
        <v>308</v>
      </c>
      <c r="B101" s="47">
        <v>44937</v>
      </c>
      <c r="C101" s="13" t="s">
        <v>12</v>
      </c>
      <c r="D101" s="30" t="s">
        <v>309</v>
      </c>
      <c r="E101" s="62">
        <v>3</v>
      </c>
      <c r="F101" s="13" t="s">
        <v>14</v>
      </c>
      <c r="G101" s="37" t="s">
        <v>310</v>
      </c>
      <c r="H101" s="22" t="s">
        <v>16</v>
      </c>
      <c r="I101" s="22" t="s">
        <v>29</v>
      </c>
      <c r="J101" s="18"/>
      <c r="K101" s="22"/>
    </row>
    <row r="102" spans="1:11" x14ac:dyDescent="0.4">
      <c r="A102" s="70" t="s">
        <v>311</v>
      </c>
      <c r="B102" s="47">
        <v>44938</v>
      </c>
      <c r="C102" s="13" t="s">
        <v>12</v>
      </c>
      <c r="D102" s="30" t="s">
        <v>312</v>
      </c>
      <c r="E102" s="62"/>
      <c r="F102" s="18" t="s">
        <v>14</v>
      </c>
      <c r="G102" s="22"/>
      <c r="H102" s="22" t="s">
        <v>20</v>
      </c>
      <c r="I102" s="22"/>
      <c r="J102" s="7" t="s">
        <v>313</v>
      </c>
      <c r="K102" s="7" t="s">
        <v>314</v>
      </c>
    </row>
    <row r="103" spans="1:11" ht="26.25" x14ac:dyDescent="0.4">
      <c r="A103" s="70" t="s">
        <v>315</v>
      </c>
      <c r="B103" s="47">
        <v>44938</v>
      </c>
      <c r="C103" s="13" t="s">
        <v>12</v>
      </c>
      <c r="D103" s="30" t="s">
        <v>316</v>
      </c>
      <c r="E103" s="62">
        <v>2</v>
      </c>
      <c r="F103" s="13" t="s">
        <v>14</v>
      </c>
      <c r="G103" s="37" t="s">
        <v>317</v>
      </c>
      <c r="H103" s="22" t="s">
        <v>16</v>
      </c>
      <c r="I103" s="22" t="s">
        <v>17</v>
      </c>
      <c r="J103" s="18"/>
      <c r="K103" s="22"/>
    </row>
    <row r="104" spans="1:11" ht="23.65" x14ac:dyDescent="0.4">
      <c r="A104" s="70" t="s">
        <v>318</v>
      </c>
      <c r="B104" s="47">
        <v>44938</v>
      </c>
      <c r="C104" s="13" t="s">
        <v>12</v>
      </c>
      <c r="D104" s="30" t="s">
        <v>319</v>
      </c>
      <c r="E104" s="62">
        <v>2</v>
      </c>
      <c r="F104" s="18" t="s">
        <v>14</v>
      </c>
      <c r="G104" s="36" t="s">
        <v>320</v>
      </c>
      <c r="H104" s="22" t="s">
        <v>16</v>
      </c>
      <c r="I104" s="22" t="s">
        <v>29</v>
      </c>
      <c r="J104" s="22"/>
      <c r="K104" s="22"/>
    </row>
    <row r="105" spans="1:11" ht="23.65" x14ac:dyDescent="0.4">
      <c r="A105" s="70" t="s">
        <v>321</v>
      </c>
      <c r="B105" s="47">
        <v>44938</v>
      </c>
      <c r="C105" s="13" t="s">
        <v>12</v>
      </c>
      <c r="D105" s="30" t="s">
        <v>322</v>
      </c>
      <c r="E105" s="62">
        <v>2</v>
      </c>
      <c r="F105" s="13" t="s">
        <v>14</v>
      </c>
      <c r="G105" s="37" t="s">
        <v>323</v>
      </c>
      <c r="H105" s="22" t="s">
        <v>16</v>
      </c>
      <c r="I105" s="22" t="s">
        <v>17</v>
      </c>
      <c r="J105" s="18"/>
      <c r="K105" s="22"/>
    </row>
    <row r="106" spans="1:11" x14ac:dyDescent="0.4">
      <c r="A106" s="70" t="s">
        <v>324</v>
      </c>
      <c r="B106" s="47">
        <v>44938</v>
      </c>
      <c r="C106" s="13" t="s">
        <v>12</v>
      </c>
      <c r="D106" s="30" t="s">
        <v>325</v>
      </c>
      <c r="E106" s="62"/>
      <c r="F106" s="18" t="s">
        <v>14</v>
      </c>
      <c r="G106" s="22"/>
      <c r="H106" s="22" t="s">
        <v>20</v>
      </c>
      <c r="I106" s="22"/>
      <c r="J106" s="22" t="s">
        <v>21</v>
      </c>
      <c r="K106" s="22" t="s">
        <v>326</v>
      </c>
    </row>
    <row r="107" spans="1:11" ht="23.65" x14ac:dyDescent="0.4">
      <c r="A107" s="70" t="s">
        <v>327</v>
      </c>
      <c r="B107" s="47">
        <v>44938</v>
      </c>
      <c r="C107" s="13" t="s">
        <v>12</v>
      </c>
      <c r="D107" s="30" t="s">
        <v>328</v>
      </c>
      <c r="E107" s="62">
        <v>2</v>
      </c>
      <c r="F107" s="13" t="s">
        <v>14</v>
      </c>
      <c r="G107" s="37" t="s">
        <v>329</v>
      </c>
      <c r="H107" s="22" t="s">
        <v>16</v>
      </c>
      <c r="I107" s="22" t="s">
        <v>17</v>
      </c>
      <c r="J107" s="18"/>
      <c r="K107" s="22"/>
    </row>
    <row r="108" spans="1:11" ht="23.65" x14ac:dyDescent="0.4">
      <c r="A108" s="70" t="s">
        <v>330</v>
      </c>
      <c r="B108" s="47">
        <v>44938</v>
      </c>
      <c r="C108" s="13" t="s">
        <v>12</v>
      </c>
      <c r="D108" s="30" t="s">
        <v>331</v>
      </c>
      <c r="E108" s="62">
        <v>2</v>
      </c>
      <c r="F108" s="13" t="s">
        <v>14</v>
      </c>
      <c r="G108" s="37" t="s">
        <v>332</v>
      </c>
      <c r="H108" s="22" t="s">
        <v>16</v>
      </c>
      <c r="I108" s="22" t="s">
        <v>17</v>
      </c>
      <c r="J108" s="18"/>
      <c r="K108" s="22"/>
    </row>
    <row r="109" spans="1:11" x14ac:dyDescent="0.4">
      <c r="A109" s="70" t="s">
        <v>333</v>
      </c>
      <c r="B109" s="47">
        <v>44938</v>
      </c>
      <c r="C109" s="13" t="s">
        <v>12</v>
      </c>
      <c r="D109" s="30" t="s">
        <v>334</v>
      </c>
      <c r="E109" s="62">
        <v>2</v>
      </c>
      <c r="F109" s="13" t="s">
        <v>14</v>
      </c>
      <c r="G109" s="37" t="s">
        <v>260</v>
      </c>
      <c r="H109" s="22" t="s">
        <v>16</v>
      </c>
      <c r="I109" s="22" t="s">
        <v>17</v>
      </c>
      <c r="J109" s="18"/>
      <c r="K109" s="22"/>
    </row>
    <row r="110" spans="1:11" x14ac:dyDescent="0.4">
      <c r="A110" s="70" t="s">
        <v>335</v>
      </c>
      <c r="B110" s="47">
        <v>44938</v>
      </c>
      <c r="C110" s="13" t="s">
        <v>12</v>
      </c>
      <c r="D110" s="30" t="s">
        <v>336</v>
      </c>
      <c r="E110" s="62">
        <v>2</v>
      </c>
      <c r="F110" s="13" t="s">
        <v>14</v>
      </c>
      <c r="G110" s="37" t="s">
        <v>337</v>
      </c>
      <c r="H110" s="22" t="s">
        <v>16</v>
      </c>
      <c r="I110" s="22" t="s">
        <v>17</v>
      </c>
      <c r="J110" s="18"/>
      <c r="K110" s="22"/>
    </row>
    <row r="111" spans="1:11" ht="26.25" x14ac:dyDescent="0.4">
      <c r="A111" s="70" t="s">
        <v>338</v>
      </c>
      <c r="B111" s="47">
        <v>44938</v>
      </c>
      <c r="C111" s="13" t="s">
        <v>12</v>
      </c>
      <c r="D111" s="30" t="s">
        <v>339</v>
      </c>
      <c r="E111" s="62"/>
      <c r="F111" s="18" t="s">
        <v>14</v>
      </c>
      <c r="G111" s="22"/>
      <c r="H111" s="22" t="s">
        <v>20</v>
      </c>
      <c r="I111" s="22"/>
      <c r="J111" s="7" t="s">
        <v>21</v>
      </c>
      <c r="K111" s="36" t="s">
        <v>340</v>
      </c>
    </row>
    <row r="112" spans="1:11" x14ac:dyDescent="0.4">
      <c r="A112" s="70" t="s">
        <v>341</v>
      </c>
      <c r="B112" s="47">
        <v>44938</v>
      </c>
      <c r="C112" s="13" t="s">
        <v>12</v>
      </c>
      <c r="D112" s="30" t="s">
        <v>342</v>
      </c>
      <c r="E112" s="62">
        <v>0</v>
      </c>
      <c r="F112" s="13" t="s">
        <v>14</v>
      </c>
      <c r="G112" s="37" t="s">
        <v>343</v>
      </c>
      <c r="H112" s="22" t="s">
        <v>16</v>
      </c>
      <c r="I112" s="22" t="s">
        <v>29</v>
      </c>
      <c r="J112" s="18"/>
      <c r="K112" s="22"/>
    </row>
    <row r="113" spans="1:11" x14ac:dyDescent="0.4">
      <c r="A113" s="70" t="s">
        <v>344</v>
      </c>
      <c r="B113" s="47">
        <v>44938</v>
      </c>
      <c r="C113" s="13" t="s">
        <v>12</v>
      </c>
      <c r="D113" s="30" t="s">
        <v>345</v>
      </c>
      <c r="E113" s="62">
        <v>2</v>
      </c>
      <c r="F113" s="13" t="s">
        <v>14</v>
      </c>
      <c r="G113" s="37" t="s">
        <v>346</v>
      </c>
      <c r="H113" s="22" t="s">
        <v>16</v>
      </c>
      <c r="I113" s="22" t="s">
        <v>29</v>
      </c>
      <c r="J113" s="18"/>
      <c r="K113" s="22"/>
    </row>
    <row r="114" spans="1:11" x14ac:dyDescent="0.4">
      <c r="A114" s="72" t="s">
        <v>347</v>
      </c>
      <c r="B114" s="172">
        <v>44938</v>
      </c>
      <c r="C114" s="25" t="s">
        <v>12</v>
      </c>
      <c r="D114" s="208" t="s">
        <v>348</v>
      </c>
      <c r="E114" s="258">
        <v>2</v>
      </c>
      <c r="F114" s="25" t="s">
        <v>14</v>
      </c>
      <c r="G114" s="200" t="s">
        <v>349</v>
      </c>
      <c r="H114" s="64" t="s">
        <v>16</v>
      </c>
      <c r="I114" s="64" t="s">
        <v>29</v>
      </c>
      <c r="J114" s="61"/>
      <c r="K114" s="64"/>
    </row>
    <row r="115" spans="1:11" s="17" customFormat="1" ht="14.25" x14ac:dyDescent="0.45">
      <c r="A115" s="71" t="s">
        <v>350</v>
      </c>
      <c r="B115" s="252">
        <v>44939</v>
      </c>
      <c r="C115" s="6" t="s">
        <v>12</v>
      </c>
      <c r="D115" s="257" t="s">
        <v>351</v>
      </c>
      <c r="E115" s="17">
        <v>2</v>
      </c>
      <c r="F115" s="17" t="s">
        <v>14</v>
      </c>
      <c r="G115" s="904" t="s">
        <v>352</v>
      </c>
      <c r="H115" s="41" t="s">
        <v>353</v>
      </c>
      <c r="I115" s="41"/>
      <c r="J115" s="6"/>
      <c r="K115" s="41"/>
    </row>
    <row r="116" spans="1:11" s="17" customFormat="1" ht="14.25" x14ac:dyDescent="0.45">
      <c r="A116" s="71" t="s">
        <v>354</v>
      </c>
      <c r="B116" s="252">
        <v>44940</v>
      </c>
      <c r="C116" s="6" t="s">
        <v>12</v>
      </c>
      <c r="D116" s="257" t="s">
        <v>355</v>
      </c>
      <c r="E116" s="17">
        <v>2</v>
      </c>
      <c r="F116" s="17" t="s">
        <v>14</v>
      </c>
      <c r="G116" s="904"/>
      <c r="H116" s="41" t="s">
        <v>353</v>
      </c>
      <c r="I116" s="41"/>
      <c r="J116" s="6"/>
      <c r="K116" s="41"/>
    </row>
    <row r="117" spans="1:11" ht="23.65" x14ac:dyDescent="0.4">
      <c r="A117" s="70" t="s">
        <v>356</v>
      </c>
      <c r="B117" s="172">
        <v>44939</v>
      </c>
      <c r="C117" s="13" t="s">
        <v>12</v>
      </c>
      <c r="D117" s="208" t="s">
        <v>357</v>
      </c>
      <c r="E117" s="13"/>
      <c r="F117" s="18" t="s">
        <v>14</v>
      </c>
      <c r="G117" s="22"/>
      <c r="H117" s="22" t="s">
        <v>20</v>
      </c>
      <c r="I117" s="22"/>
      <c r="J117" s="22" t="s">
        <v>21</v>
      </c>
      <c r="K117" s="36" t="s">
        <v>358</v>
      </c>
    </row>
    <row r="118" spans="1:11" ht="23.65" x14ac:dyDescent="0.4">
      <c r="A118" s="70" t="s">
        <v>359</v>
      </c>
      <c r="B118" s="172">
        <v>44939</v>
      </c>
      <c r="C118" s="13" t="s">
        <v>12</v>
      </c>
      <c r="D118" s="208" t="s">
        <v>360</v>
      </c>
      <c r="E118" s="13"/>
      <c r="F118" s="18" t="s">
        <v>14</v>
      </c>
      <c r="G118" s="22"/>
      <c r="H118" s="22" t="s">
        <v>20</v>
      </c>
      <c r="I118" s="22"/>
      <c r="J118" s="7" t="s">
        <v>21</v>
      </c>
      <c r="K118" s="36" t="s">
        <v>361</v>
      </c>
    </row>
    <row r="119" spans="1:11" x14ac:dyDescent="0.4">
      <c r="A119" s="70" t="s">
        <v>362</v>
      </c>
      <c r="B119" s="172">
        <v>44939</v>
      </c>
      <c r="C119" s="13" t="s">
        <v>12</v>
      </c>
      <c r="D119" s="208" t="s">
        <v>363</v>
      </c>
      <c r="E119" s="13"/>
      <c r="F119" s="18" t="s">
        <v>14</v>
      </c>
      <c r="G119" s="37"/>
      <c r="H119" s="22" t="s">
        <v>20</v>
      </c>
      <c r="I119" s="22"/>
      <c r="J119" s="7" t="s">
        <v>21</v>
      </c>
      <c r="K119" s="22" t="s">
        <v>364</v>
      </c>
    </row>
    <row r="120" spans="1:11" ht="26.25" x14ac:dyDescent="0.4">
      <c r="A120" s="70" t="s">
        <v>365</v>
      </c>
      <c r="B120" s="172">
        <v>44939</v>
      </c>
      <c r="C120" s="13" t="s">
        <v>12</v>
      </c>
      <c r="D120" s="208" t="s">
        <v>366</v>
      </c>
      <c r="E120" s="13"/>
      <c r="F120" s="18" t="s">
        <v>14</v>
      </c>
      <c r="G120" s="37"/>
      <c r="H120" s="22" t="s">
        <v>20</v>
      </c>
      <c r="I120" s="22"/>
      <c r="J120" s="7" t="s">
        <v>313</v>
      </c>
      <c r="K120" s="36" t="s">
        <v>281</v>
      </c>
    </row>
    <row r="121" spans="1:11" ht="23.65" x14ac:dyDescent="0.4">
      <c r="A121" s="70" t="s">
        <v>367</v>
      </c>
      <c r="B121" s="172">
        <v>44939</v>
      </c>
      <c r="C121" s="13" t="s">
        <v>12</v>
      </c>
      <c r="D121" s="208" t="s">
        <v>368</v>
      </c>
      <c r="E121" s="13"/>
      <c r="F121" s="18" t="s">
        <v>14</v>
      </c>
      <c r="G121" s="37"/>
      <c r="H121" s="22" t="s">
        <v>20</v>
      </c>
      <c r="I121" s="22"/>
      <c r="J121" s="7" t="s">
        <v>21</v>
      </c>
      <c r="K121" s="36" t="s">
        <v>369</v>
      </c>
    </row>
    <row r="122" spans="1:11" ht="23.65" x14ac:dyDescent="0.4">
      <c r="A122" s="70" t="s">
        <v>370</v>
      </c>
      <c r="B122" s="172">
        <v>44940</v>
      </c>
      <c r="C122" s="13" t="s">
        <v>12</v>
      </c>
      <c r="D122" s="208" t="s">
        <v>371</v>
      </c>
      <c r="E122" s="13">
        <v>0</v>
      </c>
      <c r="F122" s="18" t="s">
        <v>14</v>
      </c>
      <c r="G122" s="37" t="s">
        <v>372</v>
      </c>
      <c r="H122" s="22" t="s">
        <v>16</v>
      </c>
      <c r="I122" s="22" t="s">
        <v>17</v>
      </c>
      <c r="J122" s="18"/>
      <c r="K122" s="22"/>
    </row>
    <row r="123" spans="1:11" ht="23.65" x14ac:dyDescent="0.4">
      <c r="A123" s="70" t="s">
        <v>373</v>
      </c>
      <c r="B123" s="172">
        <v>44940</v>
      </c>
      <c r="C123" s="13" t="s">
        <v>12</v>
      </c>
      <c r="D123" s="208" t="s">
        <v>355</v>
      </c>
      <c r="E123" s="13"/>
      <c r="F123" s="18" t="s">
        <v>14</v>
      </c>
      <c r="G123" s="37"/>
      <c r="H123" s="22" t="s">
        <v>20</v>
      </c>
      <c r="I123" s="22"/>
      <c r="J123" s="7" t="s">
        <v>21</v>
      </c>
      <c r="K123" s="36" t="s">
        <v>374</v>
      </c>
    </row>
    <row r="124" spans="1:11" ht="23.65" x14ac:dyDescent="0.4">
      <c r="A124" s="70" t="s">
        <v>375</v>
      </c>
      <c r="B124" s="172">
        <v>44940</v>
      </c>
      <c r="C124" s="13" t="s">
        <v>12</v>
      </c>
      <c r="D124" s="208" t="s">
        <v>376</v>
      </c>
      <c r="E124" s="13">
        <v>2</v>
      </c>
      <c r="F124" s="18" t="s">
        <v>14</v>
      </c>
      <c r="G124" s="37" t="s">
        <v>377</v>
      </c>
      <c r="H124" s="22" t="s">
        <v>16</v>
      </c>
      <c r="I124" s="22" t="s">
        <v>29</v>
      </c>
      <c r="J124" s="18"/>
      <c r="K124" s="22"/>
    </row>
    <row r="125" spans="1:11" ht="23.65" x14ac:dyDescent="0.4">
      <c r="A125" s="70" t="s">
        <v>378</v>
      </c>
      <c r="B125" s="172">
        <v>44940</v>
      </c>
      <c r="C125" s="13" t="s">
        <v>12</v>
      </c>
      <c r="D125" s="208" t="s">
        <v>379</v>
      </c>
      <c r="E125" s="13"/>
      <c r="F125" s="18" t="s">
        <v>14</v>
      </c>
      <c r="G125" s="37"/>
      <c r="H125" s="22" t="s">
        <v>20</v>
      </c>
      <c r="I125" s="22"/>
      <c r="J125" s="7" t="s">
        <v>313</v>
      </c>
      <c r="K125" s="36" t="s">
        <v>380</v>
      </c>
    </row>
    <row r="126" spans="1:11" ht="23.65" x14ac:dyDescent="0.4">
      <c r="A126" s="70" t="s">
        <v>381</v>
      </c>
      <c r="B126" s="172">
        <v>44940</v>
      </c>
      <c r="C126" s="13" t="s">
        <v>12</v>
      </c>
      <c r="D126" s="208" t="s">
        <v>382</v>
      </c>
      <c r="E126" s="13">
        <v>1</v>
      </c>
      <c r="F126" s="18" t="s">
        <v>14</v>
      </c>
      <c r="G126" s="37" t="s">
        <v>383</v>
      </c>
      <c r="H126" s="22" t="s">
        <v>16</v>
      </c>
      <c r="I126" s="22" t="s">
        <v>17</v>
      </c>
      <c r="J126" s="18"/>
      <c r="K126" s="22"/>
    </row>
    <row r="127" spans="1:11" x14ac:dyDescent="0.4">
      <c r="A127" s="70" t="s">
        <v>384</v>
      </c>
      <c r="B127" s="172">
        <v>44940</v>
      </c>
      <c r="C127" s="13" t="s">
        <v>12</v>
      </c>
      <c r="D127" s="208" t="s">
        <v>184</v>
      </c>
      <c r="E127" s="13"/>
      <c r="F127" s="18" t="s">
        <v>14</v>
      </c>
      <c r="G127" s="37"/>
      <c r="H127" s="22" t="s">
        <v>20</v>
      </c>
      <c r="I127" s="22"/>
      <c r="J127" s="18" t="s">
        <v>78</v>
      </c>
      <c r="K127" s="22" t="s">
        <v>385</v>
      </c>
    </row>
    <row r="128" spans="1:11" ht="23.65" x14ac:dyDescent="0.4">
      <c r="A128" s="70" t="s">
        <v>386</v>
      </c>
      <c r="B128" s="172">
        <v>44941</v>
      </c>
      <c r="C128" s="13" t="s">
        <v>12</v>
      </c>
      <c r="D128" s="208" t="s">
        <v>387</v>
      </c>
      <c r="E128" s="13"/>
      <c r="F128" s="18" t="s">
        <v>14</v>
      </c>
      <c r="G128" s="37"/>
      <c r="H128" s="22" t="s">
        <v>20</v>
      </c>
      <c r="I128" s="22" t="s">
        <v>20</v>
      </c>
      <c r="J128" s="18" t="s">
        <v>21</v>
      </c>
      <c r="K128" s="36" t="s">
        <v>21</v>
      </c>
    </row>
    <row r="129" spans="1:11" x14ac:dyDescent="0.4">
      <c r="A129" s="70" t="s">
        <v>388</v>
      </c>
      <c r="B129" s="172">
        <v>44942</v>
      </c>
      <c r="C129" s="13" t="s">
        <v>12</v>
      </c>
      <c r="D129" s="208" t="s">
        <v>389</v>
      </c>
      <c r="E129" s="13">
        <v>0</v>
      </c>
      <c r="F129" s="18" t="s">
        <v>14</v>
      </c>
      <c r="G129" s="37" t="s">
        <v>390</v>
      </c>
      <c r="H129" s="22" t="s">
        <v>16</v>
      </c>
      <c r="I129" s="22" t="s">
        <v>17</v>
      </c>
      <c r="J129" s="18"/>
      <c r="K129" s="22"/>
    </row>
    <row r="130" spans="1:11" ht="23.65" x14ac:dyDescent="0.4">
      <c r="A130" s="70" t="s">
        <v>391</v>
      </c>
      <c r="B130" s="172">
        <v>44939</v>
      </c>
      <c r="C130" s="13" t="s">
        <v>12</v>
      </c>
      <c r="D130" s="208" t="s">
        <v>392</v>
      </c>
      <c r="E130" s="103"/>
      <c r="F130" s="18" t="s">
        <v>14</v>
      </c>
      <c r="G130" s="259" t="s">
        <v>393</v>
      </c>
      <c r="H130" s="22" t="s">
        <v>16</v>
      </c>
      <c r="I130" s="22" t="s">
        <v>17</v>
      </c>
      <c r="J130" s="171"/>
      <c r="K130" s="106"/>
    </row>
    <row r="131" spans="1:11" x14ac:dyDescent="0.4">
      <c r="A131" s="70" t="s">
        <v>394</v>
      </c>
      <c r="B131" s="172">
        <v>44940</v>
      </c>
      <c r="C131" s="13" t="s">
        <v>12</v>
      </c>
      <c r="D131" s="208" t="s">
        <v>395</v>
      </c>
      <c r="E131" s="62">
        <v>0</v>
      </c>
      <c r="F131" s="18" t="s">
        <v>14</v>
      </c>
      <c r="G131" s="37" t="s">
        <v>396</v>
      </c>
      <c r="H131" s="22" t="s">
        <v>16</v>
      </c>
      <c r="I131" s="22" t="s">
        <v>17</v>
      </c>
      <c r="J131" s="18"/>
      <c r="K131" s="22"/>
    </row>
    <row r="132" spans="1:11" ht="23.65" x14ac:dyDescent="0.4">
      <c r="A132" s="70" t="s">
        <v>397</v>
      </c>
      <c r="B132" s="172">
        <v>44942</v>
      </c>
      <c r="C132" s="13" t="s">
        <v>12</v>
      </c>
      <c r="D132" s="208" t="s">
        <v>398</v>
      </c>
      <c r="E132" s="62"/>
      <c r="F132" s="18" t="s">
        <v>14</v>
      </c>
      <c r="G132" s="37"/>
      <c r="H132" s="22" t="s">
        <v>20</v>
      </c>
      <c r="I132" s="22"/>
      <c r="J132" s="7" t="s">
        <v>21</v>
      </c>
      <c r="K132" s="36" t="s">
        <v>399</v>
      </c>
    </row>
    <row r="133" spans="1:11" x14ac:dyDescent="0.4">
      <c r="A133" s="70" t="s">
        <v>400</v>
      </c>
      <c r="B133" s="172">
        <v>44942</v>
      </c>
      <c r="C133" s="13" t="s">
        <v>12</v>
      </c>
      <c r="D133" s="208" t="s">
        <v>401</v>
      </c>
      <c r="E133" s="62">
        <v>2</v>
      </c>
      <c r="F133" s="18" t="s">
        <v>14</v>
      </c>
      <c r="G133" s="37" t="s">
        <v>125</v>
      </c>
      <c r="H133" s="22" t="s">
        <v>16</v>
      </c>
      <c r="I133" s="22" t="s">
        <v>29</v>
      </c>
      <c r="J133" s="18"/>
      <c r="K133" s="22"/>
    </row>
    <row r="134" spans="1:11" ht="23.65" x14ac:dyDescent="0.4">
      <c r="A134" s="70" t="s">
        <v>402</v>
      </c>
      <c r="B134" s="172">
        <v>44942</v>
      </c>
      <c r="C134" s="13" t="s">
        <v>12</v>
      </c>
      <c r="D134" s="208" t="s">
        <v>403</v>
      </c>
      <c r="E134" s="62">
        <v>1</v>
      </c>
      <c r="F134" s="18" t="s">
        <v>14</v>
      </c>
      <c r="G134" s="37" t="s">
        <v>404</v>
      </c>
      <c r="H134" s="22" t="s">
        <v>16</v>
      </c>
      <c r="I134" s="22" t="s">
        <v>17</v>
      </c>
      <c r="J134" s="18"/>
      <c r="K134" s="36" t="s">
        <v>405</v>
      </c>
    </row>
    <row r="135" spans="1:11" x14ac:dyDescent="0.4">
      <c r="A135" s="70" t="s">
        <v>406</v>
      </c>
      <c r="B135" s="172">
        <v>44942</v>
      </c>
      <c r="C135" s="13" t="s">
        <v>12</v>
      </c>
      <c r="D135" s="208" t="s">
        <v>407</v>
      </c>
      <c r="E135" s="62">
        <v>0</v>
      </c>
      <c r="F135" s="18" t="s">
        <v>14</v>
      </c>
      <c r="G135" s="37" t="s">
        <v>408</v>
      </c>
      <c r="H135" s="22" t="s">
        <v>16</v>
      </c>
      <c r="I135" s="22" t="s">
        <v>29</v>
      </c>
      <c r="J135" s="18"/>
      <c r="K135" s="22"/>
    </row>
    <row r="136" spans="1:11" x14ac:dyDescent="0.4">
      <c r="A136" s="70" t="s">
        <v>409</v>
      </c>
      <c r="B136" s="172">
        <v>44943</v>
      </c>
      <c r="C136" s="13" t="s">
        <v>12</v>
      </c>
      <c r="D136" s="208" t="s">
        <v>410</v>
      </c>
      <c r="E136" s="62">
        <v>2</v>
      </c>
      <c r="F136" s="18" t="s">
        <v>14</v>
      </c>
      <c r="G136" s="37" t="s">
        <v>125</v>
      </c>
      <c r="H136" s="22" t="s">
        <v>16</v>
      </c>
      <c r="I136" s="22" t="s">
        <v>17</v>
      </c>
      <c r="J136" s="18"/>
      <c r="K136" s="22"/>
    </row>
    <row r="137" spans="1:11" ht="58.5" x14ac:dyDescent="0.4">
      <c r="A137" s="70" t="s">
        <v>411</v>
      </c>
      <c r="B137" s="172">
        <v>44943</v>
      </c>
      <c r="C137" s="13" t="s">
        <v>12</v>
      </c>
      <c r="D137" s="208" t="s">
        <v>412</v>
      </c>
      <c r="E137" s="62"/>
      <c r="F137" s="18" t="s">
        <v>14</v>
      </c>
      <c r="G137" s="37"/>
      <c r="H137" s="22" t="s">
        <v>20</v>
      </c>
      <c r="I137" s="22" t="s">
        <v>20</v>
      </c>
      <c r="J137" s="18" t="s">
        <v>21</v>
      </c>
      <c r="K137" s="36" t="s">
        <v>413</v>
      </c>
    </row>
    <row r="138" spans="1:11" ht="23.65" x14ac:dyDescent="0.4">
      <c r="A138" s="70" t="s">
        <v>414</v>
      </c>
      <c r="B138" s="172">
        <v>44943</v>
      </c>
      <c r="C138" s="13" t="s">
        <v>12</v>
      </c>
      <c r="D138" s="208" t="s">
        <v>415</v>
      </c>
      <c r="E138" s="62">
        <v>0</v>
      </c>
      <c r="F138" s="13" t="s">
        <v>14</v>
      </c>
      <c r="G138" s="37" t="s">
        <v>416</v>
      </c>
      <c r="H138" s="22" t="s">
        <v>16</v>
      </c>
      <c r="I138" s="22" t="s">
        <v>29</v>
      </c>
      <c r="J138" s="18"/>
      <c r="K138" s="22"/>
    </row>
    <row r="139" spans="1:11" ht="23.65" x14ac:dyDescent="0.4">
      <c r="A139" s="70" t="s">
        <v>417</v>
      </c>
      <c r="B139" s="172">
        <v>44943</v>
      </c>
      <c r="C139" s="13" t="s">
        <v>12</v>
      </c>
      <c r="D139" s="208" t="s">
        <v>418</v>
      </c>
      <c r="E139" s="62">
        <v>2</v>
      </c>
      <c r="F139" s="18" t="s">
        <v>14</v>
      </c>
      <c r="G139" s="37" t="s">
        <v>419</v>
      </c>
      <c r="H139" s="22" t="s">
        <v>16</v>
      </c>
      <c r="I139" s="22" t="s">
        <v>17</v>
      </c>
      <c r="J139" s="18"/>
      <c r="K139" s="22"/>
    </row>
    <row r="140" spans="1:11" x14ac:dyDescent="0.4">
      <c r="A140" s="70" t="s">
        <v>420</v>
      </c>
      <c r="B140" s="172">
        <v>44943</v>
      </c>
      <c r="C140" s="13" t="s">
        <v>12</v>
      </c>
      <c r="D140" s="208" t="s">
        <v>421</v>
      </c>
      <c r="E140" s="62">
        <v>1</v>
      </c>
      <c r="F140" s="18" t="s">
        <v>14</v>
      </c>
      <c r="G140" s="37" t="s">
        <v>422</v>
      </c>
      <c r="H140" s="22" t="s">
        <v>16</v>
      </c>
      <c r="I140" s="22" t="s">
        <v>17</v>
      </c>
      <c r="J140" s="18"/>
      <c r="K140" s="22"/>
    </row>
    <row r="141" spans="1:11" ht="23.65" x14ac:dyDescent="0.4">
      <c r="A141" s="70" t="s">
        <v>423</v>
      </c>
      <c r="B141" s="172">
        <v>44943</v>
      </c>
      <c r="C141" s="13" t="s">
        <v>12</v>
      </c>
      <c r="D141" s="208" t="s">
        <v>424</v>
      </c>
      <c r="E141" s="62">
        <v>0</v>
      </c>
      <c r="F141" s="18" t="s">
        <v>14</v>
      </c>
      <c r="G141" s="37" t="s">
        <v>425</v>
      </c>
      <c r="H141" s="22" t="s">
        <v>16</v>
      </c>
      <c r="I141" s="22" t="s">
        <v>29</v>
      </c>
      <c r="J141" s="18"/>
      <c r="K141" s="22"/>
    </row>
    <row r="142" spans="1:11" x14ac:dyDescent="0.4">
      <c r="A142" s="70" t="s">
        <v>426</v>
      </c>
      <c r="B142" s="172">
        <v>44943</v>
      </c>
      <c r="C142" s="13" t="s">
        <v>12</v>
      </c>
      <c r="D142" s="208" t="s">
        <v>427</v>
      </c>
      <c r="E142" s="62"/>
      <c r="F142" s="18" t="s">
        <v>14</v>
      </c>
      <c r="G142" s="37" t="s">
        <v>428</v>
      </c>
      <c r="H142" s="22" t="s">
        <v>16</v>
      </c>
      <c r="I142" s="22" t="s">
        <v>17</v>
      </c>
      <c r="J142" s="18"/>
      <c r="K142" s="22"/>
    </row>
    <row r="143" spans="1:11" s="17" customFormat="1" x14ac:dyDescent="0.4">
      <c r="A143" s="71" t="s">
        <v>429</v>
      </c>
      <c r="B143" s="173">
        <v>44943</v>
      </c>
      <c r="C143" s="17" t="s">
        <v>12</v>
      </c>
      <c r="D143" s="272" t="s">
        <v>430</v>
      </c>
      <c r="E143" s="63">
        <v>0</v>
      </c>
      <c r="F143" s="6" t="s">
        <v>14</v>
      </c>
      <c r="G143" s="898" t="s">
        <v>431</v>
      </c>
      <c r="H143" s="41" t="s">
        <v>16</v>
      </c>
      <c r="I143" s="41" t="s">
        <v>17</v>
      </c>
      <c r="J143" s="6"/>
      <c r="K143" s="41"/>
    </row>
    <row r="144" spans="1:11" s="17" customFormat="1" x14ac:dyDescent="0.4">
      <c r="A144" s="71" t="s">
        <v>432</v>
      </c>
      <c r="B144" s="173">
        <v>44944</v>
      </c>
      <c r="C144" s="17" t="s">
        <v>12</v>
      </c>
      <c r="D144" s="272" t="s">
        <v>433</v>
      </c>
      <c r="E144" s="63">
        <v>0</v>
      </c>
      <c r="F144" s="6" t="s">
        <v>14</v>
      </c>
      <c r="G144" s="899"/>
      <c r="H144" s="41" t="s">
        <v>16</v>
      </c>
      <c r="I144" s="41" t="s">
        <v>17</v>
      </c>
      <c r="J144" s="6"/>
      <c r="K144" s="41"/>
    </row>
    <row r="145" spans="1:11" x14ac:dyDescent="0.4">
      <c r="A145" s="72" t="s">
        <v>434</v>
      </c>
      <c r="B145" s="172">
        <v>44944</v>
      </c>
      <c r="C145" s="25" t="s">
        <v>12</v>
      </c>
      <c r="D145" s="208" t="s">
        <v>435</v>
      </c>
      <c r="E145" s="61">
        <v>0</v>
      </c>
      <c r="F145" s="61" t="s">
        <v>14</v>
      </c>
      <c r="G145" s="200" t="s">
        <v>125</v>
      </c>
      <c r="H145" s="64" t="s">
        <v>16</v>
      </c>
      <c r="I145" s="64" t="s">
        <v>17</v>
      </c>
      <c r="J145" s="61"/>
      <c r="K145" s="64"/>
    </row>
    <row r="146" spans="1:11" ht="26.25" x14ac:dyDescent="0.4">
      <c r="A146" s="70" t="s">
        <v>436</v>
      </c>
      <c r="B146" s="47">
        <v>44944</v>
      </c>
      <c r="C146" s="13" t="s">
        <v>12</v>
      </c>
      <c r="D146" s="30" t="s">
        <v>437</v>
      </c>
      <c r="E146" s="18">
        <v>0</v>
      </c>
      <c r="F146" s="18" t="s">
        <v>14</v>
      </c>
      <c r="G146" s="37" t="s">
        <v>125</v>
      </c>
      <c r="H146" s="22" t="s">
        <v>16</v>
      </c>
      <c r="I146" s="22" t="s">
        <v>17</v>
      </c>
      <c r="J146" s="18"/>
      <c r="K146" s="22"/>
    </row>
    <row r="147" spans="1:11" ht="23.65" x14ac:dyDescent="0.4">
      <c r="A147" s="70" t="s">
        <v>438</v>
      </c>
      <c r="B147" s="47">
        <v>44944</v>
      </c>
      <c r="C147" s="13" t="s">
        <v>12</v>
      </c>
      <c r="D147" s="30" t="s">
        <v>439</v>
      </c>
      <c r="E147" s="13">
        <v>2</v>
      </c>
      <c r="F147" s="18" t="s">
        <v>14</v>
      </c>
      <c r="G147" s="37" t="s">
        <v>440</v>
      </c>
      <c r="H147" s="22" t="s">
        <v>16</v>
      </c>
      <c r="I147" s="22" t="s">
        <v>17</v>
      </c>
      <c r="J147" s="18"/>
      <c r="K147" s="22"/>
    </row>
    <row r="148" spans="1:11" ht="23.65" x14ac:dyDescent="0.4">
      <c r="A148" s="70" t="s">
        <v>441</v>
      </c>
      <c r="B148" s="47">
        <v>44944</v>
      </c>
      <c r="C148" s="13" t="s">
        <v>12</v>
      </c>
      <c r="D148" s="30" t="s">
        <v>442</v>
      </c>
      <c r="E148" s="13">
        <v>3</v>
      </c>
      <c r="F148" s="18" t="s">
        <v>14</v>
      </c>
      <c r="G148" s="37" t="s">
        <v>443</v>
      </c>
      <c r="H148" s="22" t="s">
        <v>16</v>
      </c>
      <c r="I148" s="22" t="s">
        <v>29</v>
      </c>
      <c r="J148" s="13" t="s">
        <v>21</v>
      </c>
      <c r="K148" s="13" t="s">
        <v>21</v>
      </c>
    </row>
    <row r="149" spans="1:11" x14ac:dyDescent="0.4">
      <c r="A149" s="70" t="s">
        <v>444</v>
      </c>
      <c r="B149" s="47">
        <v>44944</v>
      </c>
      <c r="C149" s="13" t="s">
        <v>12</v>
      </c>
      <c r="D149" s="30" t="s">
        <v>445</v>
      </c>
      <c r="E149" s="13">
        <v>0</v>
      </c>
      <c r="F149" s="18" t="s">
        <v>14</v>
      </c>
      <c r="G149" s="37" t="s">
        <v>446</v>
      </c>
      <c r="H149" s="22" t="s">
        <v>16</v>
      </c>
      <c r="I149" s="22" t="s">
        <v>17</v>
      </c>
      <c r="J149" s="18"/>
      <c r="K149" s="22"/>
    </row>
    <row r="150" spans="1:11" x14ac:dyDescent="0.4">
      <c r="A150" s="70" t="s">
        <v>447</v>
      </c>
      <c r="B150" s="47">
        <v>44944</v>
      </c>
      <c r="C150" s="13" t="s">
        <v>12</v>
      </c>
      <c r="D150" s="30" t="s">
        <v>448</v>
      </c>
      <c r="E150" s="13">
        <v>0</v>
      </c>
      <c r="F150" s="18" t="s">
        <v>14</v>
      </c>
      <c r="G150" s="37" t="s">
        <v>449</v>
      </c>
      <c r="H150" s="22" t="s">
        <v>16</v>
      </c>
      <c r="I150" s="22" t="s">
        <v>17</v>
      </c>
      <c r="J150" s="18"/>
      <c r="K150" s="22"/>
    </row>
    <row r="151" spans="1:11" x14ac:dyDescent="0.4">
      <c r="A151" s="70" t="s">
        <v>450</v>
      </c>
      <c r="B151" s="47">
        <v>44942</v>
      </c>
      <c r="C151" s="13" t="s">
        <v>12</v>
      </c>
      <c r="D151" s="30" t="s">
        <v>451</v>
      </c>
      <c r="E151" s="13">
        <v>0</v>
      </c>
      <c r="F151" s="18" t="s">
        <v>14</v>
      </c>
      <c r="G151" s="37" t="s">
        <v>125</v>
      </c>
      <c r="H151" s="22" t="s">
        <v>16</v>
      </c>
      <c r="I151" s="22" t="s">
        <v>17</v>
      </c>
      <c r="J151" s="18"/>
      <c r="K151" s="22"/>
    </row>
    <row r="152" spans="1:11" ht="26.25" x14ac:dyDescent="0.4">
      <c r="A152" s="70" t="s">
        <v>452</v>
      </c>
      <c r="B152" s="47">
        <v>44944</v>
      </c>
      <c r="C152" s="13" t="s">
        <v>12</v>
      </c>
      <c r="D152" s="30" t="s">
        <v>453</v>
      </c>
      <c r="E152" s="18">
        <v>0</v>
      </c>
      <c r="F152" s="18" t="s">
        <v>14</v>
      </c>
      <c r="G152" s="37" t="s">
        <v>454</v>
      </c>
      <c r="H152" s="22" t="s">
        <v>16</v>
      </c>
      <c r="I152" s="22" t="s">
        <v>17</v>
      </c>
      <c r="J152" s="18"/>
      <c r="K152" s="22"/>
    </row>
    <row r="153" spans="1:11" ht="23.65" x14ac:dyDescent="0.4">
      <c r="A153" s="70" t="s">
        <v>455</v>
      </c>
      <c r="B153" s="47">
        <v>44944</v>
      </c>
      <c r="C153" s="13" t="s">
        <v>12</v>
      </c>
      <c r="D153" s="30" t="s">
        <v>456</v>
      </c>
      <c r="E153" s="13"/>
      <c r="F153" s="18" t="s">
        <v>14</v>
      </c>
      <c r="G153" s="37"/>
      <c r="H153" s="22" t="s">
        <v>20</v>
      </c>
      <c r="I153" s="22"/>
      <c r="J153" s="13" t="s">
        <v>313</v>
      </c>
      <c r="K153" s="18" t="s">
        <v>457</v>
      </c>
    </row>
    <row r="154" spans="1:11" ht="23.65" x14ac:dyDescent="0.4">
      <c r="A154" s="70" t="s">
        <v>458</v>
      </c>
      <c r="B154" s="47">
        <v>44945</v>
      </c>
      <c r="C154" s="13" t="s">
        <v>12</v>
      </c>
      <c r="D154" s="30" t="s">
        <v>459</v>
      </c>
      <c r="E154" s="13">
        <v>2</v>
      </c>
      <c r="F154" s="18" t="s">
        <v>14</v>
      </c>
      <c r="G154" s="37" t="s">
        <v>460</v>
      </c>
      <c r="H154" s="22" t="s">
        <v>16</v>
      </c>
      <c r="I154" s="22" t="s">
        <v>17</v>
      </c>
      <c r="J154" s="18"/>
      <c r="K154" s="22"/>
    </row>
    <row r="155" spans="1:11" x14ac:dyDescent="0.4">
      <c r="A155" s="70" t="s">
        <v>461</v>
      </c>
      <c r="B155" s="47">
        <v>44945</v>
      </c>
      <c r="C155" s="13" t="s">
        <v>12</v>
      </c>
      <c r="D155" s="30" t="s">
        <v>462</v>
      </c>
      <c r="E155" s="13"/>
      <c r="F155" s="18" t="s">
        <v>14</v>
      </c>
      <c r="G155" s="22"/>
      <c r="H155" s="22" t="s">
        <v>20</v>
      </c>
      <c r="I155" s="13" t="s">
        <v>21</v>
      </c>
      <c r="J155" s="13" t="s">
        <v>21</v>
      </c>
      <c r="K155" s="22"/>
    </row>
    <row r="156" spans="1:11" ht="23.65" x14ac:dyDescent="0.4">
      <c r="A156" s="70" t="s">
        <v>463</v>
      </c>
      <c r="B156" s="47">
        <v>44945</v>
      </c>
      <c r="C156" s="13" t="s">
        <v>12</v>
      </c>
      <c r="D156" s="30" t="s">
        <v>464</v>
      </c>
      <c r="E156" s="13">
        <v>2</v>
      </c>
      <c r="F156" s="18" t="s">
        <v>14</v>
      </c>
      <c r="G156" s="37" t="s">
        <v>465</v>
      </c>
      <c r="H156" s="22" t="s">
        <v>16</v>
      </c>
      <c r="I156" s="22" t="s">
        <v>17</v>
      </c>
      <c r="J156" s="18"/>
      <c r="K156" s="22"/>
    </row>
    <row r="157" spans="1:11" x14ac:dyDescent="0.4">
      <c r="A157" s="70" t="s">
        <v>466</v>
      </c>
      <c r="B157" s="47">
        <v>44945</v>
      </c>
      <c r="C157" s="13" t="s">
        <v>12</v>
      </c>
      <c r="D157" s="30" t="s">
        <v>467</v>
      </c>
      <c r="E157" s="13">
        <v>0</v>
      </c>
      <c r="F157" s="18" t="s">
        <v>14</v>
      </c>
      <c r="G157" s="37" t="s">
        <v>125</v>
      </c>
      <c r="H157" s="22" t="s">
        <v>16</v>
      </c>
      <c r="I157" s="22" t="s">
        <v>17</v>
      </c>
      <c r="J157" s="18"/>
      <c r="K157" s="22"/>
    </row>
    <row r="158" spans="1:11" x14ac:dyDescent="0.4">
      <c r="A158" s="70" t="s">
        <v>468</v>
      </c>
      <c r="B158" s="47">
        <v>44945</v>
      </c>
      <c r="C158" s="13" t="s">
        <v>12</v>
      </c>
      <c r="D158" s="30" t="s">
        <v>105</v>
      </c>
      <c r="E158" s="13">
        <v>0</v>
      </c>
      <c r="F158" s="18" t="s">
        <v>14</v>
      </c>
      <c r="G158" s="37" t="s">
        <v>125</v>
      </c>
      <c r="H158" s="22" t="s">
        <v>20</v>
      </c>
      <c r="I158" s="22"/>
      <c r="J158" s="13" t="s">
        <v>21</v>
      </c>
      <c r="K158" s="13" t="s">
        <v>469</v>
      </c>
    </row>
    <row r="159" spans="1:11" s="214" customFormat="1" ht="25.5" customHeight="1" x14ac:dyDescent="0.4">
      <c r="A159" s="253" t="s">
        <v>470</v>
      </c>
      <c r="B159" s="247">
        <v>44945</v>
      </c>
      <c r="C159" s="214" t="s">
        <v>12</v>
      </c>
      <c r="D159" s="277" t="s">
        <v>471</v>
      </c>
      <c r="E159" s="214">
        <v>2</v>
      </c>
      <c r="F159" s="244" t="s">
        <v>14</v>
      </c>
      <c r="G159" s="894" t="s">
        <v>472</v>
      </c>
      <c r="H159" s="264" t="s">
        <v>16</v>
      </c>
      <c r="I159" s="264" t="s">
        <v>17</v>
      </c>
      <c r="J159" s="244"/>
      <c r="K159" s="264" t="s">
        <v>473</v>
      </c>
    </row>
    <row r="160" spans="1:11" s="214" customFormat="1" ht="14.25" x14ac:dyDescent="0.45">
      <c r="A160" s="278" t="s">
        <v>474</v>
      </c>
      <c r="B160" s="279">
        <v>44949</v>
      </c>
      <c r="C160" s="214" t="s">
        <v>12</v>
      </c>
      <c r="D160" s="278" t="s">
        <v>475</v>
      </c>
      <c r="E160" s="280">
        <v>2</v>
      </c>
      <c r="F160" s="214" t="s">
        <v>14</v>
      </c>
      <c r="G160" s="895"/>
      <c r="H160" s="264" t="s">
        <v>16</v>
      </c>
      <c r="I160" s="264" t="s">
        <v>17</v>
      </c>
      <c r="J160" s="244"/>
      <c r="K160" s="264" t="s">
        <v>473</v>
      </c>
    </row>
    <row r="161" spans="1:11" x14ac:dyDescent="0.4">
      <c r="A161" s="70" t="s">
        <v>476</v>
      </c>
      <c r="B161" s="47">
        <v>44946</v>
      </c>
      <c r="C161" s="13" t="s">
        <v>12</v>
      </c>
      <c r="D161" s="30" t="s">
        <v>477</v>
      </c>
      <c r="E161" s="13"/>
      <c r="F161" s="18" t="s">
        <v>14</v>
      </c>
      <c r="G161" s="37"/>
      <c r="H161" s="22" t="s">
        <v>20</v>
      </c>
      <c r="I161" s="22"/>
      <c r="J161" s="7" t="s">
        <v>21</v>
      </c>
      <c r="K161" s="22" t="s">
        <v>478</v>
      </c>
    </row>
    <row r="162" spans="1:11" ht="23.65" x14ac:dyDescent="0.4">
      <c r="A162" s="70" t="s">
        <v>479</v>
      </c>
      <c r="B162" s="47">
        <v>44946</v>
      </c>
      <c r="C162" s="13" t="s">
        <v>12</v>
      </c>
      <c r="D162" s="30" t="s">
        <v>480</v>
      </c>
      <c r="E162" s="13"/>
      <c r="F162" s="18" t="s">
        <v>14</v>
      </c>
      <c r="G162" s="37"/>
      <c r="H162" s="22" t="s">
        <v>20</v>
      </c>
      <c r="I162" s="22"/>
      <c r="J162" s="7" t="s">
        <v>21</v>
      </c>
      <c r="K162" s="36" t="s">
        <v>481</v>
      </c>
    </row>
    <row r="163" spans="1:11" ht="23.65" x14ac:dyDescent="0.4">
      <c r="A163" s="72" t="s">
        <v>482</v>
      </c>
      <c r="B163" s="172">
        <v>44946</v>
      </c>
      <c r="C163" s="25" t="s">
        <v>12</v>
      </c>
      <c r="D163" s="208" t="s">
        <v>483</v>
      </c>
      <c r="E163" s="25">
        <v>0</v>
      </c>
      <c r="F163" s="61" t="s">
        <v>14</v>
      </c>
      <c r="G163" s="200" t="s">
        <v>484</v>
      </c>
      <c r="H163" s="64" t="s">
        <v>16</v>
      </c>
      <c r="I163" s="64" t="s">
        <v>29</v>
      </c>
      <c r="J163" s="61"/>
      <c r="K163" s="64"/>
    </row>
    <row r="164" spans="1:11" ht="23.65" x14ac:dyDescent="0.4">
      <c r="A164" s="70" t="s">
        <v>485</v>
      </c>
      <c r="B164" s="47">
        <v>44946</v>
      </c>
      <c r="C164" s="13" t="s">
        <v>12</v>
      </c>
      <c r="D164" s="30" t="s">
        <v>486</v>
      </c>
      <c r="E164" s="13">
        <v>0</v>
      </c>
      <c r="F164" s="18" t="s">
        <v>14</v>
      </c>
      <c r="G164" s="37" t="s">
        <v>487</v>
      </c>
      <c r="H164" s="22" t="s">
        <v>16</v>
      </c>
      <c r="I164" s="22" t="s">
        <v>17</v>
      </c>
      <c r="J164" s="18"/>
      <c r="K164" s="22"/>
    </row>
    <row r="165" spans="1:11" ht="23.65" x14ac:dyDescent="0.4">
      <c r="A165" s="70" t="s">
        <v>488</v>
      </c>
      <c r="B165" s="47">
        <v>44946</v>
      </c>
      <c r="C165" s="13" t="s">
        <v>12</v>
      </c>
      <c r="D165" s="30" t="s">
        <v>489</v>
      </c>
      <c r="E165" s="13">
        <v>2</v>
      </c>
      <c r="F165" s="18" t="s">
        <v>14</v>
      </c>
      <c r="G165" s="37" t="s">
        <v>490</v>
      </c>
      <c r="H165" s="22" t="s">
        <v>16</v>
      </c>
      <c r="I165" s="22" t="s">
        <v>17</v>
      </c>
      <c r="J165" s="18"/>
      <c r="K165" s="22"/>
    </row>
    <row r="166" spans="1:11" ht="23.65" x14ac:dyDescent="0.4">
      <c r="A166" s="70" t="s">
        <v>491</v>
      </c>
      <c r="B166" s="47">
        <v>44946</v>
      </c>
      <c r="C166" s="13" t="s">
        <v>12</v>
      </c>
      <c r="D166" s="30" t="s">
        <v>492</v>
      </c>
      <c r="E166" s="13">
        <v>0</v>
      </c>
      <c r="F166" s="18" t="s">
        <v>14</v>
      </c>
      <c r="G166" s="37" t="s">
        <v>493</v>
      </c>
      <c r="H166" s="22" t="s">
        <v>16</v>
      </c>
      <c r="I166" s="22" t="s">
        <v>17</v>
      </c>
      <c r="J166" s="18"/>
      <c r="K166" s="22"/>
    </row>
    <row r="167" spans="1:11" ht="23.65" x14ac:dyDescent="0.4">
      <c r="A167" s="70" t="s">
        <v>494</v>
      </c>
      <c r="B167" s="47">
        <v>44946</v>
      </c>
      <c r="C167" s="13" t="s">
        <v>12</v>
      </c>
      <c r="D167" s="30" t="s">
        <v>495</v>
      </c>
      <c r="E167" s="13">
        <v>0</v>
      </c>
      <c r="F167" s="18" t="s">
        <v>14</v>
      </c>
      <c r="G167" s="37" t="s">
        <v>496</v>
      </c>
      <c r="H167" s="22" t="s">
        <v>16</v>
      </c>
      <c r="I167" s="22" t="s">
        <v>29</v>
      </c>
      <c r="J167" s="18"/>
      <c r="K167" s="22"/>
    </row>
    <row r="168" spans="1:11" ht="26.25" x14ac:dyDescent="0.4">
      <c r="A168" s="70" t="s">
        <v>497</v>
      </c>
      <c r="B168" s="47">
        <v>44946</v>
      </c>
      <c r="C168" s="13" t="s">
        <v>12</v>
      </c>
      <c r="D168" s="30" t="s">
        <v>498</v>
      </c>
      <c r="E168" s="13">
        <v>2</v>
      </c>
      <c r="F168" s="18" t="s">
        <v>14</v>
      </c>
      <c r="G168" s="37" t="s">
        <v>125</v>
      </c>
      <c r="H168" s="22" t="s">
        <v>16</v>
      </c>
      <c r="I168" s="22" t="s">
        <v>29</v>
      </c>
      <c r="J168" s="13"/>
      <c r="K168" s="36"/>
    </row>
    <row r="169" spans="1:11" ht="23.65" x14ac:dyDescent="0.4">
      <c r="A169" s="70" t="s">
        <v>499</v>
      </c>
      <c r="B169" s="47">
        <v>44947</v>
      </c>
      <c r="C169" s="13" t="s">
        <v>12</v>
      </c>
      <c r="D169" s="30" t="s">
        <v>500</v>
      </c>
      <c r="E169" s="13">
        <v>0</v>
      </c>
      <c r="F169" s="18" t="s">
        <v>14</v>
      </c>
      <c r="G169" s="37" t="s">
        <v>501</v>
      </c>
      <c r="H169" s="22" t="s">
        <v>16</v>
      </c>
      <c r="I169" s="22" t="s">
        <v>17</v>
      </c>
      <c r="J169" s="18"/>
      <c r="K169" s="22"/>
    </row>
    <row r="170" spans="1:11" x14ac:dyDescent="0.4">
      <c r="A170" s="70" t="s">
        <v>502</v>
      </c>
      <c r="B170" s="47">
        <v>44947</v>
      </c>
      <c r="C170" s="13" t="s">
        <v>12</v>
      </c>
      <c r="D170" s="30" t="s">
        <v>503</v>
      </c>
      <c r="E170" s="13">
        <v>2</v>
      </c>
      <c r="F170" s="18" t="s">
        <v>14</v>
      </c>
      <c r="G170" s="37" t="s">
        <v>504</v>
      </c>
      <c r="H170" s="22" t="s">
        <v>16</v>
      </c>
      <c r="I170" s="22" t="s">
        <v>29</v>
      </c>
      <c r="J170" s="18"/>
      <c r="K170" s="22"/>
    </row>
    <row r="171" spans="1:11" ht="23.65" x14ac:dyDescent="0.4">
      <c r="A171" s="70" t="s">
        <v>505</v>
      </c>
      <c r="B171" s="47">
        <v>44947</v>
      </c>
      <c r="C171" s="13" t="s">
        <v>12</v>
      </c>
      <c r="D171" s="30" t="s">
        <v>506</v>
      </c>
      <c r="E171" s="13">
        <v>3</v>
      </c>
      <c r="F171" s="18" t="s">
        <v>14</v>
      </c>
      <c r="G171" s="37" t="s">
        <v>507</v>
      </c>
      <c r="H171" s="22" t="s">
        <v>16</v>
      </c>
      <c r="I171" s="22" t="s">
        <v>17</v>
      </c>
      <c r="J171" s="18"/>
      <c r="K171" s="22"/>
    </row>
    <row r="172" spans="1:11" ht="23.65" x14ac:dyDescent="0.4">
      <c r="A172" s="70" t="s">
        <v>508</v>
      </c>
      <c r="B172" s="47">
        <v>44948</v>
      </c>
      <c r="C172" s="13" t="s">
        <v>12</v>
      </c>
      <c r="D172" s="30" t="s">
        <v>509</v>
      </c>
      <c r="E172" s="13"/>
      <c r="F172" s="18" t="s">
        <v>14</v>
      </c>
      <c r="G172" s="37" t="s">
        <v>510</v>
      </c>
      <c r="H172" s="22" t="s">
        <v>20</v>
      </c>
      <c r="I172" s="22"/>
      <c r="J172" s="18" t="s">
        <v>21</v>
      </c>
      <c r="K172" s="22" t="s">
        <v>511</v>
      </c>
    </row>
    <row r="173" spans="1:11" ht="23.65" x14ac:dyDescent="0.4">
      <c r="A173" s="70" t="s">
        <v>512</v>
      </c>
      <c r="B173" s="47">
        <v>44949</v>
      </c>
      <c r="C173" s="13" t="s">
        <v>12</v>
      </c>
      <c r="D173" s="30" t="s">
        <v>513</v>
      </c>
      <c r="E173" s="13"/>
      <c r="F173" s="18" t="s">
        <v>14</v>
      </c>
      <c r="G173" s="37"/>
      <c r="H173" s="22" t="s">
        <v>20</v>
      </c>
      <c r="I173" s="22"/>
      <c r="J173" s="7" t="s">
        <v>60</v>
      </c>
      <c r="K173" s="36" t="s">
        <v>514</v>
      </c>
    </row>
    <row r="174" spans="1:11" x14ac:dyDescent="0.4">
      <c r="A174" s="70" t="s">
        <v>515</v>
      </c>
      <c r="B174" s="47">
        <v>44949</v>
      </c>
      <c r="C174" s="13" t="s">
        <v>12</v>
      </c>
      <c r="D174" s="30" t="s">
        <v>516</v>
      </c>
      <c r="E174" s="13">
        <v>0</v>
      </c>
      <c r="F174" s="13" t="s">
        <v>14</v>
      </c>
      <c r="G174" s="37" t="s">
        <v>517</v>
      </c>
      <c r="H174" s="22" t="s">
        <v>16</v>
      </c>
      <c r="I174" s="22" t="s">
        <v>17</v>
      </c>
      <c r="J174" s="18"/>
      <c r="K174" s="22"/>
    </row>
    <row r="175" spans="1:11" x14ac:dyDescent="0.4">
      <c r="A175" s="70" t="s">
        <v>518</v>
      </c>
      <c r="B175" s="47">
        <v>44949</v>
      </c>
      <c r="C175" s="13" t="s">
        <v>12</v>
      </c>
      <c r="D175" s="30" t="s">
        <v>519</v>
      </c>
      <c r="E175" s="13">
        <v>0</v>
      </c>
      <c r="F175" s="13" t="s">
        <v>14</v>
      </c>
      <c r="G175" s="37" t="s">
        <v>125</v>
      </c>
      <c r="H175" s="22" t="s">
        <v>16</v>
      </c>
      <c r="I175" s="22" t="s">
        <v>29</v>
      </c>
      <c r="J175" s="18"/>
      <c r="K175" s="22"/>
    </row>
    <row r="176" spans="1:11" x14ac:dyDescent="0.4">
      <c r="A176" s="70" t="s">
        <v>520</v>
      </c>
      <c r="B176" s="47">
        <v>44949</v>
      </c>
      <c r="C176" s="13" t="s">
        <v>12</v>
      </c>
      <c r="D176" s="30" t="s">
        <v>521</v>
      </c>
      <c r="E176" s="13">
        <v>0</v>
      </c>
      <c r="F176" s="13" t="s">
        <v>14</v>
      </c>
      <c r="G176" s="37" t="s">
        <v>125</v>
      </c>
      <c r="H176" s="22" t="s">
        <v>16</v>
      </c>
      <c r="I176" s="22" t="s">
        <v>17</v>
      </c>
      <c r="J176" s="18"/>
      <c r="K176" s="22"/>
    </row>
    <row r="177" spans="1:11" ht="23.65" x14ac:dyDescent="0.4">
      <c r="A177" s="70" t="s">
        <v>522</v>
      </c>
      <c r="B177" s="47">
        <v>44949</v>
      </c>
      <c r="C177" s="13" t="s">
        <v>12</v>
      </c>
      <c r="D177" s="30" t="s">
        <v>523</v>
      </c>
      <c r="E177" s="13"/>
      <c r="F177" s="18" t="s">
        <v>14</v>
      </c>
      <c r="G177" s="37"/>
      <c r="H177" s="22" t="s">
        <v>20</v>
      </c>
      <c r="I177" s="22"/>
      <c r="J177" s="18" t="s">
        <v>21</v>
      </c>
      <c r="K177" s="22" t="s">
        <v>511</v>
      </c>
    </row>
    <row r="178" spans="1:11" x14ac:dyDescent="0.4">
      <c r="A178" s="70" t="s">
        <v>524</v>
      </c>
      <c r="B178" s="47">
        <v>44949</v>
      </c>
      <c r="C178" s="13" t="s">
        <v>12</v>
      </c>
      <c r="D178" s="30" t="s">
        <v>231</v>
      </c>
      <c r="E178" s="13">
        <v>0</v>
      </c>
      <c r="F178" s="13" t="s">
        <v>14</v>
      </c>
      <c r="G178" s="37" t="s">
        <v>525</v>
      </c>
      <c r="H178" s="22" t="s">
        <v>16</v>
      </c>
      <c r="I178" s="22" t="s">
        <v>29</v>
      </c>
      <c r="J178" s="18"/>
      <c r="K178" s="22"/>
    </row>
    <row r="179" spans="1:11" ht="23.65" x14ac:dyDescent="0.4">
      <c r="A179" s="70" t="s">
        <v>526</v>
      </c>
      <c r="B179" s="47">
        <v>44949</v>
      </c>
      <c r="C179" s="13" t="s">
        <v>12</v>
      </c>
      <c r="D179" s="30" t="s">
        <v>527</v>
      </c>
      <c r="E179" s="13"/>
      <c r="F179" s="18" t="s">
        <v>14</v>
      </c>
      <c r="G179" s="37"/>
      <c r="H179" s="22" t="s">
        <v>20</v>
      </c>
      <c r="I179" s="22"/>
      <c r="J179" s="7" t="s">
        <v>21</v>
      </c>
      <c r="K179" s="36" t="s">
        <v>481</v>
      </c>
    </row>
    <row r="180" spans="1:11" x14ac:dyDescent="0.4">
      <c r="A180" s="70" t="s">
        <v>528</v>
      </c>
      <c r="B180" s="47">
        <v>44949</v>
      </c>
      <c r="C180" s="13" t="s">
        <v>12</v>
      </c>
      <c r="D180" s="30" t="s">
        <v>529</v>
      </c>
      <c r="E180" s="13">
        <v>0</v>
      </c>
      <c r="F180" s="13" t="s">
        <v>14</v>
      </c>
      <c r="G180" s="37" t="s">
        <v>530</v>
      </c>
      <c r="H180" s="22" t="s">
        <v>16</v>
      </c>
      <c r="I180" s="22" t="s">
        <v>17</v>
      </c>
      <c r="J180" s="18"/>
      <c r="K180" s="22"/>
    </row>
    <row r="181" spans="1:11" x14ac:dyDescent="0.4">
      <c r="A181" s="70" t="s">
        <v>531</v>
      </c>
      <c r="B181" s="47">
        <v>44949</v>
      </c>
      <c r="C181" s="13" t="s">
        <v>12</v>
      </c>
      <c r="D181" s="30" t="s">
        <v>532</v>
      </c>
      <c r="E181" s="13">
        <v>0</v>
      </c>
      <c r="F181" s="13" t="s">
        <v>14</v>
      </c>
      <c r="G181" s="37" t="s">
        <v>533</v>
      </c>
      <c r="H181" s="22" t="s">
        <v>16</v>
      </c>
      <c r="I181" s="22" t="s">
        <v>17</v>
      </c>
      <c r="J181" s="18"/>
      <c r="K181" s="22"/>
    </row>
    <row r="182" spans="1:11" x14ac:dyDescent="0.4">
      <c r="A182" s="70" t="s">
        <v>534</v>
      </c>
      <c r="B182" s="47">
        <v>44949</v>
      </c>
      <c r="C182" s="13" t="s">
        <v>12</v>
      </c>
      <c r="D182" s="30" t="s">
        <v>535</v>
      </c>
      <c r="E182" s="13">
        <v>0</v>
      </c>
      <c r="F182" s="13" t="s">
        <v>14</v>
      </c>
      <c r="G182" s="37" t="s">
        <v>536</v>
      </c>
      <c r="H182" s="22" t="s">
        <v>16</v>
      </c>
      <c r="I182" s="22" t="s">
        <v>17</v>
      </c>
      <c r="J182" s="18"/>
      <c r="K182" s="22"/>
    </row>
    <row r="183" spans="1:11" x14ac:dyDescent="0.4">
      <c r="A183" s="70" t="s">
        <v>537</v>
      </c>
      <c r="B183" s="47">
        <v>44949</v>
      </c>
      <c r="C183" s="13" t="s">
        <v>12</v>
      </c>
      <c r="D183" s="30" t="s">
        <v>538</v>
      </c>
      <c r="E183" s="13">
        <v>0</v>
      </c>
      <c r="F183" s="13" t="s">
        <v>14</v>
      </c>
      <c r="G183" s="37" t="s">
        <v>539</v>
      </c>
      <c r="H183" s="22" t="s">
        <v>16</v>
      </c>
      <c r="I183" s="22" t="s">
        <v>29</v>
      </c>
      <c r="J183" s="18"/>
      <c r="K183" s="22"/>
    </row>
    <row r="184" spans="1:11" ht="23.65" x14ac:dyDescent="0.4">
      <c r="A184" s="70" t="s">
        <v>540</v>
      </c>
      <c r="B184" s="47">
        <v>44949</v>
      </c>
      <c r="C184" s="13" t="s">
        <v>12</v>
      </c>
      <c r="D184" s="30" t="s">
        <v>105</v>
      </c>
      <c r="E184" s="13"/>
      <c r="F184" s="18" t="s">
        <v>14</v>
      </c>
      <c r="G184" s="37" t="s">
        <v>541</v>
      </c>
      <c r="H184" s="22" t="s">
        <v>20</v>
      </c>
      <c r="I184" s="22"/>
      <c r="J184" s="18" t="s">
        <v>21</v>
      </c>
      <c r="K184" s="22" t="s">
        <v>511</v>
      </c>
    </row>
    <row r="185" spans="1:11" ht="23.65" x14ac:dyDescent="0.4">
      <c r="A185" s="70" t="s">
        <v>542</v>
      </c>
      <c r="B185" s="47">
        <v>44949</v>
      </c>
      <c r="C185" s="13" t="s">
        <v>12</v>
      </c>
      <c r="D185" s="30" t="s">
        <v>543</v>
      </c>
      <c r="E185" s="13"/>
      <c r="F185" s="18" t="s">
        <v>14</v>
      </c>
      <c r="G185" s="37"/>
      <c r="H185" s="22" t="s">
        <v>20</v>
      </c>
      <c r="I185" s="22"/>
      <c r="J185" s="18" t="s">
        <v>21</v>
      </c>
      <c r="K185" s="36" t="s">
        <v>544</v>
      </c>
    </row>
    <row r="186" spans="1:11" x14ac:dyDescent="0.4">
      <c r="A186" s="70" t="s">
        <v>545</v>
      </c>
      <c r="B186" s="47">
        <v>44950</v>
      </c>
      <c r="C186" s="13" t="s">
        <v>12</v>
      </c>
      <c r="D186" s="30" t="s">
        <v>546</v>
      </c>
      <c r="E186" s="13"/>
      <c r="F186" s="18" t="s">
        <v>14</v>
      </c>
      <c r="G186" s="37"/>
      <c r="H186" s="22" t="s">
        <v>20</v>
      </c>
      <c r="I186" s="22"/>
      <c r="J186" s="7" t="s">
        <v>60</v>
      </c>
      <c r="K186" s="7" t="s">
        <v>60</v>
      </c>
    </row>
    <row r="187" spans="1:11" ht="23.65" x14ac:dyDescent="0.4">
      <c r="A187" s="70" t="s">
        <v>547</v>
      </c>
      <c r="B187" s="47">
        <v>44950</v>
      </c>
      <c r="C187" s="13" t="s">
        <v>12</v>
      </c>
      <c r="D187" s="30" t="s">
        <v>548</v>
      </c>
      <c r="E187" s="13"/>
      <c r="F187" s="18" t="s">
        <v>14</v>
      </c>
      <c r="G187" s="37"/>
      <c r="H187" s="22" t="s">
        <v>20</v>
      </c>
      <c r="I187" s="22"/>
      <c r="J187" s="18" t="s">
        <v>21</v>
      </c>
      <c r="K187" s="36" t="s">
        <v>549</v>
      </c>
    </row>
    <row r="188" spans="1:11" x14ac:dyDescent="0.4">
      <c r="A188" s="70" t="s">
        <v>550</v>
      </c>
      <c r="B188" s="47">
        <v>44950</v>
      </c>
      <c r="C188" s="13" t="s">
        <v>12</v>
      </c>
      <c r="D188" s="30" t="s">
        <v>551</v>
      </c>
      <c r="E188" s="13">
        <v>2</v>
      </c>
      <c r="F188" s="18" t="s">
        <v>14</v>
      </c>
      <c r="G188" s="37" t="s">
        <v>552</v>
      </c>
      <c r="H188" s="22" t="s">
        <v>16</v>
      </c>
      <c r="I188" s="22" t="s">
        <v>17</v>
      </c>
      <c r="J188" s="18"/>
      <c r="K188" s="22"/>
    </row>
    <row r="189" spans="1:11" x14ac:dyDescent="0.4">
      <c r="A189" s="70" t="s">
        <v>553</v>
      </c>
      <c r="B189" s="47">
        <v>44951</v>
      </c>
      <c r="C189" s="13" t="s">
        <v>12</v>
      </c>
      <c r="D189" s="30" t="s">
        <v>554</v>
      </c>
      <c r="E189" s="13">
        <v>0</v>
      </c>
      <c r="F189" s="13" t="s">
        <v>14</v>
      </c>
      <c r="G189" s="37" t="s">
        <v>125</v>
      </c>
      <c r="H189" s="22" t="s">
        <v>16</v>
      </c>
      <c r="I189" s="22" t="s">
        <v>17</v>
      </c>
      <c r="J189" s="18"/>
      <c r="K189" s="22"/>
    </row>
    <row r="190" spans="1:11" ht="23.65" x14ac:dyDescent="0.4">
      <c r="A190" s="70" t="s">
        <v>555</v>
      </c>
      <c r="B190" s="47">
        <v>44951</v>
      </c>
      <c r="C190" s="13" t="s">
        <v>12</v>
      </c>
      <c r="D190" s="30" t="s">
        <v>556</v>
      </c>
      <c r="E190" s="13">
        <v>0</v>
      </c>
      <c r="F190" s="13" t="s">
        <v>14</v>
      </c>
      <c r="G190" s="37" t="s">
        <v>557</v>
      </c>
      <c r="H190" s="22" t="s">
        <v>16</v>
      </c>
      <c r="I190" s="22" t="s">
        <v>17</v>
      </c>
      <c r="J190" s="18"/>
      <c r="K190" s="22"/>
    </row>
    <row r="191" spans="1:11" ht="35.25" x14ac:dyDescent="0.4">
      <c r="A191" s="70" t="s">
        <v>558</v>
      </c>
      <c r="B191" s="47">
        <v>44951</v>
      </c>
      <c r="C191" s="13" t="s">
        <v>12</v>
      </c>
      <c r="D191" s="30" t="s">
        <v>559</v>
      </c>
      <c r="E191" s="13"/>
      <c r="F191" s="18" t="s">
        <v>14</v>
      </c>
      <c r="G191" s="37"/>
      <c r="H191" s="22" t="s">
        <v>20</v>
      </c>
      <c r="J191" s="18" t="s">
        <v>313</v>
      </c>
      <c r="K191" s="36" t="s">
        <v>560</v>
      </c>
    </row>
    <row r="192" spans="1:11" ht="23.65" x14ac:dyDescent="0.4">
      <c r="A192" s="70" t="s">
        <v>561</v>
      </c>
      <c r="B192" s="47">
        <v>44951</v>
      </c>
      <c r="C192" s="13" t="s">
        <v>12</v>
      </c>
      <c r="D192" s="30" t="s">
        <v>562</v>
      </c>
      <c r="E192" s="13"/>
      <c r="F192" s="18" t="s">
        <v>14</v>
      </c>
      <c r="G192" s="37"/>
      <c r="H192" s="22" t="s">
        <v>20</v>
      </c>
      <c r="J192" s="18" t="s">
        <v>21</v>
      </c>
      <c r="K192" s="36" t="s">
        <v>563</v>
      </c>
    </row>
    <row r="193" spans="1:11" ht="35.25" x14ac:dyDescent="0.4">
      <c r="A193" s="70" t="s">
        <v>564</v>
      </c>
      <c r="B193" s="47">
        <v>44951</v>
      </c>
      <c r="C193" s="13" t="s">
        <v>12</v>
      </c>
      <c r="D193" s="30" t="s">
        <v>565</v>
      </c>
      <c r="E193" s="13"/>
      <c r="F193" s="18" t="s">
        <v>14</v>
      </c>
      <c r="G193" s="37"/>
      <c r="H193" s="22" t="s">
        <v>20</v>
      </c>
      <c r="J193" s="18" t="s">
        <v>313</v>
      </c>
      <c r="K193" s="36" t="s">
        <v>287</v>
      </c>
    </row>
    <row r="194" spans="1:11" s="17" customFormat="1" ht="70.150000000000006" x14ac:dyDescent="0.4">
      <c r="A194" s="275" t="s">
        <v>566</v>
      </c>
      <c r="B194" s="173">
        <v>44951</v>
      </c>
      <c r="C194" s="77" t="s">
        <v>12</v>
      </c>
      <c r="D194" s="272" t="s">
        <v>567</v>
      </c>
      <c r="E194" s="77"/>
      <c r="F194" s="174" t="s">
        <v>14</v>
      </c>
      <c r="G194" s="282">
        <v>18134278</v>
      </c>
      <c r="H194" s="283" t="s">
        <v>16</v>
      </c>
      <c r="I194" s="283" t="s">
        <v>17</v>
      </c>
      <c r="J194" s="174"/>
      <c r="K194" s="284" t="s">
        <v>568</v>
      </c>
    </row>
    <row r="195" spans="1:11" x14ac:dyDescent="0.4">
      <c r="A195" s="285" t="s">
        <v>569</v>
      </c>
      <c r="B195" s="286">
        <v>44951</v>
      </c>
      <c r="C195" s="274" t="s">
        <v>12</v>
      </c>
      <c r="D195" s="30" t="s">
        <v>570</v>
      </c>
      <c r="E195" s="274"/>
      <c r="F195" s="288" t="s">
        <v>14</v>
      </c>
      <c r="G195" s="289" t="s">
        <v>125</v>
      </c>
      <c r="H195" s="290" t="s">
        <v>16</v>
      </c>
      <c r="I195" s="274" t="s">
        <v>17</v>
      </c>
      <c r="J195" s="288"/>
      <c r="K195" s="290"/>
    </row>
    <row r="196" spans="1:11" x14ac:dyDescent="0.4">
      <c r="A196" s="285" t="s">
        <v>571</v>
      </c>
      <c r="B196" s="286">
        <v>44951</v>
      </c>
      <c r="C196" s="274" t="s">
        <v>12</v>
      </c>
      <c r="D196" s="287" t="s">
        <v>572</v>
      </c>
      <c r="E196" s="274">
        <v>0</v>
      </c>
      <c r="F196" s="288" t="s">
        <v>14</v>
      </c>
      <c r="G196" s="289" t="s">
        <v>573</v>
      </c>
      <c r="H196" s="288" t="s">
        <v>16</v>
      </c>
      <c r="I196" s="274" t="s">
        <v>17</v>
      </c>
      <c r="J196" s="288"/>
      <c r="K196" s="290"/>
    </row>
    <row r="197" spans="1:11" x14ac:dyDescent="0.4">
      <c r="A197" s="285" t="s">
        <v>574</v>
      </c>
      <c r="B197" s="286">
        <v>44953</v>
      </c>
      <c r="C197" s="274" t="s">
        <v>12</v>
      </c>
      <c r="D197" s="291" t="s">
        <v>575</v>
      </c>
      <c r="E197" s="274"/>
      <c r="F197" s="288" t="s">
        <v>14</v>
      </c>
      <c r="G197" s="289" t="s">
        <v>125</v>
      </c>
      <c r="H197" s="290" t="s">
        <v>16</v>
      </c>
      <c r="I197" s="274" t="s">
        <v>17</v>
      </c>
      <c r="J197" s="288"/>
      <c r="K197" s="290"/>
    </row>
    <row r="198" spans="1:11" x14ac:dyDescent="0.4">
      <c r="A198" s="285" t="s">
        <v>576</v>
      </c>
      <c r="B198" s="286">
        <v>44945</v>
      </c>
      <c r="C198" s="274" t="s">
        <v>12</v>
      </c>
      <c r="D198" s="291" t="s">
        <v>577</v>
      </c>
      <c r="E198" s="274"/>
      <c r="F198" s="288" t="s">
        <v>14</v>
      </c>
      <c r="G198" s="289" t="s">
        <v>125</v>
      </c>
      <c r="H198" s="290" t="s">
        <v>16</v>
      </c>
      <c r="I198" s="290" t="s">
        <v>29</v>
      </c>
      <c r="J198" s="288"/>
      <c r="K198" s="290"/>
    </row>
    <row r="199" spans="1:11" ht="14.25" x14ac:dyDescent="0.45">
      <c r="A199" s="292" t="s">
        <v>578</v>
      </c>
      <c r="B199" s="293">
        <v>44951</v>
      </c>
      <c r="C199" s="274" t="s">
        <v>12</v>
      </c>
      <c r="D199" s="292" t="s">
        <v>579</v>
      </c>
      <c r="E199" s="274">
        <v>2</v>
      </c>
      <c r="F199" s="274" t="s">
        <v>14</v>
      </c>
      <c r="G199" s="289" t="s">
        <v>580</v>
      </c>
      <c r="H199" s="288" t="s">
        <v>16</v>
      </c>
      <c r="I199" s="274" t="s">
        <v>29</v>
      </c>
      <c r="J199" s="288"/>
      <c r="K199" s="290"/>
    </row>
    <row r="200" spans="1:11" ht="14.25" x14ac:dyDescent="0.45">
      <c r="A200" s="292" t="s">
        <v>581</v>
      </c>
      <c r="B200" s="293">
        <v>44952</v>
      </c>
      <c r="C200" s="274" t="s">
        <v>12</v>
      </c>
      <c r="D200" s="292" t="s">
        <v>582</v>
      </c>
      <c r="E200" s="274">
        <v>2</v>
      </c>
      <c r="F200" s="274" t="s">
        <v>14</v>
      </c>
      <c r="G200" s="289" t="s">
        <v>583</v>
      </c>
      <c r="H200" s="290" t="s">
        <v>16</v>
      </c>
      <c r="I200" s="274" t="s">
        <v>17</v>
      </c>
      <c r="J200" s="288"/>
      <c r="K200" s="290"/>
    </row>
    <row r="201" spans="1:11" s="17" customFormat="1" ht="35.65" x14ac:dyDescent="0.45">
      <c r="A201" s="257" t="s">
        <v>584</v>
      </c>
      <c r="B201" s="252">
        <v>44952</v>
      </c>
      <c r="C201" s="214" t="s">
        <v>12</v>
      </c>
      <c r="D201" s="50" t="s">
        <v>585</v>
      </c>
      <c r="E201" s="214"/>
      <c r="F201" s="244" t="s">
        <v>14</v>
      </c>
      <c r="G201" s="894" t="s">
        <v>586</v>
      </c>
      <c r="H201" s="244" t="s">
        <v>16</v>
      </c>
      <c r="I201" s="214" t="s">
        <v>17</v>
      </c>
      <c r="J201" s="6" t="s">
        <v>313</v>
      </c>
      <c r="K201" s="306" t="s">
        <v>287</v>
      </c>
    </row>
    <row r="202" spans="1:11" s="17" customFormat="1" ht="26.25" x14ac:dyDescent="0.4">
      <c r="A202" s="71" t="s">
        <v>587</v>
      </c>
      <c r="B202" s="58">
        <v>44949</v>
      </c>
      <c r="C202" s="17" t="s">
        <v>12</v>
      </c>
      <c r="D202" s="50" t="s">
        <v>588</v>
      </c>
      <c r="F202" s="6" t="s">
        <v>14</v>
      </c>
      <c r="G202" s="895"/>
      <c r="H202" s="41" t="s">
        <v>16</v>
      </c>
      <c r="I202" s="41" t="s">
        <v>17</v>
      </c>
      <c r="J202" s="6"/>
      <c r="K202" s="41"/>
    </row>
    <row r="203" spans="1:11" ht="14.25" x14ac:dyDescent="0.45">
      <c r="A203" s="295" t="s">
        <v>589</v>
      </c>
      <c r="B203" s="296">
        <v>44953</v>
      </c>
      <c r="C203" s="297" t="s">
        <v>12</v>
      </c>
      <c r="D203" s="208" t="s">
        <v>590</v>
      </c>
      <c r="E203" s="297"/>
      <c r="F203" s="298" t="s">
        <v>14</v>
      </c>
      <c r="G203" s="299" t="s">
        <v>125</v>
      </c>
      <c r="H203" s="298" t="s">
        <v>16</v>
      </c>
      <c r="I203" s="274" t="s">
        <v>17</v>
      </c>
      <c r="J203" s="298"/>
      <c r="K203" s="300"/>
    </row>
    <row r="204" spans="1:11" ht="35.65" x14ac:dyDescent="0.45">
      <c r="A204" s="292" t="s">
        <v>591</v>
      </c>
      <c r="B204" s="293">
        <v>44953</v>
      </c>
      <c r="C204" s="274" t="s">
        <v>12</v>
      </c>
      <c r="D204" s="287" t="s">
        <v>592</v>
      </c>
      <c r="E204" s="274"/>
      <c r="F204" s="288" t="s">
        <v>14</v>
      </c>
      <c r="G204" s="289"/>
      <c r="H204" s="22" t="s">
        <v>20</v>
      </c>
      <c r="I204" s="274"/>
      <c r="J204" s="288" t="s">
        <v>313</v>
      </c>
      <c r="K204" s="294" t="s">
        <v>593</v>
      </c>
    </row>
    <row r="205" spans="1:11" ht="14.25" x14ac:dyDescent="0.45">
      <c r="A205" s="292" t="s">
        <v>594</v>
      </c>
      <c r="B205" s="293">
        <v>44953</v>
      </c>
      <c r="C205" s="274" t="s">
        <v>12</v>
      </c>
      <c r="D205" s="287" t="s">
        <v>595</v>
      </c>
      <c r="E205" s="274"/>
      <c r="F205" s="288" t="s">
        <v>596</v>
      </c>
      <c r="G205" s="289"/>
      <c r="H205" s="288"/>
      <c r="I205" s="274"/>
      <c r="J205" s="288"/>
      <c r="K205" s="290"/>
    </row>
    <row r="206" spans="1:11" ht="35.65" x14ac:dyDescent="0.45">
      <c r="A206" s="292" t="s">
        <v>597</v>
      </c>
      <c r="B206" s="293">
        <v>44953</v>
      </c>
      <c r="C206" s="274" t="s">
        <v>12</v>
      </c>
      <c r="D206" s="287" t="s">
        <v>598</v>
      </c>
      <c r="E206" s="274"/>
      <c r="F206" s="288" t="s">
        <v>14</v>
      </c>
      <c r="G206" s="289"/>
      <c r="H206" s="22" t="s">
        <v>20</v>
      </c>
      <c r="I206" s="274"/>
      <c r="J206" s="288" t="s">
        <v>313</v>
      </c>
      <c r="K206" s="294" t="s">
        <v>599</v>
      </c>
    </row>
    <row r="207" spans="1:11" ht="14.25" x14ac:dyDescent="0.45">
      <c r="A207" s="274" t="s">
        <v>600</v>
      </c>
      <c r="B207" s="293">
        <v>44953</v>
      </c>
      <c r="C207" s="274" t="s">
        <v>12</v>
      </c>
      <c r="D207" s="287" t="s">
        <v>601</v>
      </c>
      <c r="E207" s="274">
        <v>0</v>
      </c>
      <c r="F207" s="288" t="s">
        <v>14</v>
      </c>
      <c r="G207" s="289" t="s">
        <v>125</v>
      </c>
      <c r="H207" s="288" t="s">
        <v>16</v>
      </c>
      <c r="I207" s="22" t="s">
        <v>17</v>
      </c>
      <c r="J207" s="288"/>
      <c r="K207" s="290"/>
    </row>
    <row r="208" spans="1:11" ht="14.25" x14ac:dyDescent="0.45">
      <c r="A208" s="292" t="s">
        <v>602</v>
      </c>
      <c r="B208" s="293">
        <v>44953</v>
      </c>
      <c r="C208" s="274" t="s">
        <v>12</v>
      </c>
      <c r="D208" s="292" t="s">
        <v>603</v>
      </c>
      <c r="E208" s="274">
        <v>0</v>
      </c>
      <c r="F208" s="288" t="s">
        <v>14</v>
      </c>
      <c r="G208" s="289" t="s">
        <v>604</v>
      </c>
      <c r="H208" s="288" t="s">
        <v>16</v>
      </c>
      <c r="I208" s="22" t="s">
        <v>17</v>
      </c>
      <c r="J208" s="288"/>
      <c r="K208" s="290"/>
    </row>
    <row r="209" spans="1:11" ht="14.25" x14ac:dyDescent="0.45">
      <c r="A209" s="292" t="s">
        <v>605</v>
      </c>
      <c r="B209" s="293">
        <v>44953</v>
      </c>
      <c r="C209" s="274" t="s">
        <v>12</v>
      </c>
      <c r="D209" s="287" t="s">
        <v>606</v>
      </c>
      <c r="E209" s="274">
        <v>7</v>
      </c>
      <c r="F209" s="288" t="s">
        <v>14</v>
      </c>
      <c r="G209" s="289" t="s">
        <v>125</v>
      </c>
      <c r="H209" s="288" t="s">
        <v>607</v>
      </c>
      <c r="I209" s="274" t="s">
        <v>17</v>
      </c>
      <c r="J209" s="288"/>
      <c r="K209" s="290"/>
    </row>
    <row r="210" spans="1:11" ht="24" x14ac:dyDescent="0.45">
      <c r="A210" s="292" t="s">
        <v>608</v>
      </c>
      <c r="B210" s="293">
        <v>44953</v>
      </c>
      <c r="C210" s="274" t="s">
        <v>12</v>
      </c>
      <c r="D210" s="287" t="s">
        <v>609</v>
      </c>
      <c r="E210" s="274">
        <v>2</v>
      </c>
      <c r="F210" s="288" t="s">
        <v>14</v>
      </c>
      <c r="G210" s="289" t="s">
        <v>610</v>
      </c>
      <c r="H210" s="288" t="s">
        <v>607</v>
      </c>
      <c r="I210" s="274" t="s">
        <v>17</v>
      </c>
      <c r="J210" s="288"/>
      <c r="K210" s="290"/>
    </row>
    <row r="211" spans="1:11" ht="24" x14ac:dyDescent="0.45">
      <c r="A211" s="292" t="s">
        <v>611</v>
      </c>
      <c r="B211" s="293">
        <v>44953</v>
      </c>
      <c r="C211" s="274" t="s">
        <v>12</v>
      </c>
      <c r="D211" s="287" t="s">
        <v>612</v>
      </c>
      <c r="E211" s="274"/>
      <c r="F211" s="288" t="s">
        <v>14</v>
      </c>
      <c r="G211" s="289"/>
      <c r="H211" s="22" t="s">
        <v>20</v>
      </c>
      <c r="I211" s="274"/>
      <c r="J211" s="288" t="s">
        <v>21</v>
      </c>
      <c r="K211" s="294" t="s">
        <v>613</v>
      </c>
    </row>
    <row r="212" spans="1:11" ht="14.25" x14ac:dyDescent="0.45">
      <c r="A212" s="292" t="s">
        <v>614</v>
      </c>
      <c r="B212" s="293">
        <v>44953</v>
      </c>
      <c r="C212" s="274" t="s">
        <v>12</v>
      </c>
      <c r="D212" s="287" t="s">
        <v>615</v>
      </c>
      <c r="E212" s="274"/>
      <c r="F212" s="288" t="s">
        <v>14</v>
      </c>
      <c r="G212" s="289"/>
      <c r="H212" s="22" t="s">
        <v>20</v>
      </c>
      <c r="I212" s="274"/>
      <c r="J212" s="7" t="s">
        <v>60</v>
      </c>
      <c r="K212" s="7" t="s">
        <v>60</v>
      </c>
    </row>
    <row r="213" spans="1:11" ht="14.25" x14ac:dyDescent="0.45">
      <c r="A213" s="292" t="s">
        <v>616</v>
      </c>
      <c r="B213" s="293">
        <v>44953</v>
      </c>
      <c r="C213" s="274" t="s">
        <v>12</v>
      </c>
      <c r="D213" s="287" t="s">
        <v>617</v>
      </c>
      <c r="E213" s="274">
        <v>0</v>
      </c>
      <c r="F213" s="288" t="s">
        <v>14</v>
      </c>
      <c r="G213" s="289" t="s">
        <v>125</v>
      </c>
      <c r="H213" s="288" t="s">
        <v>16</v>
      </c>
      <c r="I213" s="22" t="s">
        <v>17</v>
      </c>
      <c r="J213" s="288"/>
      <c r="K213" s="290"/>
    </row>
    <row r="214" spans="1:11" ht="14.25" x14ac:dyDescent="0.45">
      <c r="A214" s="292" t="s">
        <v>618</v>
      </c>
      <c r="B214" s="293">
        <v>44954</v>
      </c>
      <c r="C214" s="274" t="s">
        <v>12</v>
      </c>
      <c r="D214" s="287" t="s">
        <v>619</v>
      </c>
      <c r="E214" s="274">
        <v>0</v>
      </c>
      <c r="F214" s="288" t="s">
        <v>14</v>
      </c>
      <c r="G214" s="289" t="s">
        <v>620</v>
      </c>
      <c r="H214" s="288" t="s">
        <v>16</v>
      </c>
      <c r="I214" s="274" t="s">
        <v>17</v>
      </c>
      <c r="J214" s="288"/>
      <c r="K214" s="290"/>
    </row>
    <row r="215" spans="1:11" ht="24" x14ac:dyDescent="0.45">
      <c r="A215" s="292" t="s">
        <v>621</v>
      </c>
      <c r="B215" s="293">
        <v>44954</v>
      </c>
      <c r="C215" s="274" t="s">
        <v>12</v>
      </c>
      <c r="D215" s="287" t="s">
        <v>622</v>
      </c>
      <c r="E215" s="274"/>
      <c r="F215" s="288" t="s">
        <v>14</v>
      </c>
      <c r="G215" s="289"/>
      <c r="H215" s="22" t="s">
        <v>20</v>
      </c>
      <c r="I215" s="274"/>
      <c r="J215" s="288" t="s">
        <v>21</v>
      </c>
      <c r="K215" s="294" t="s">
        <v>623</v>
      </c>
    </row>
    <row r="216" spans="1:11" ht="24" x14ac:dyDescent="0.45">
      <c r="A216" s="292" t="s">
        <v>624</v>
      </c>
      <c r="B216" s="293">
        <v>44954</v>
      </c>
      <c r="C216" s="274" t="s">
        <v>12</v>
      </c>
      <c r="D216" s="287" t="s">
        <v>625</v>
      </c>
      <c r="E216" s="274">
        <v>4</v>
      </c>
      <c r="F216" s="288" t="s">
        <v>14</v>
      </c>
      <c r="G216" s="289" t="s">
        <v>626</v>
      </c>
      <c r="H216" s="288" t="s">
        <v>16</v>
      </c>
      <c r="I216" s="274" t="s">
        <v>29</v>
      </c>
      <c r="J216" s="288"/>
      <c r="K216" s="290"/>
    </row>
    <row r="217" spans="1:11" ht="14.25" x14ac:dyDescent="0.45">
      <c r="A217" s="292" t="s">
        <v>627</v>
      </c>
      <c r="B217" s="293">
        <v>44954</v>
      </c>
      <c r="C217" s="274" t="s">
        <v>12</v>
      </c>
      <c r="D217" s="287" t="s">
        <v>628</v>
      </c>
      <c r="E217" s="274">
        <v>2</v>
      </c>
      <c r="F217" s="288" t="s">
        <v>14</v>
      </c>
      <c r="G217" s="289" t="s">
        <v>125</v>
      </c>
      <c r="H217" s="288" t="s">
        <v>16</v>
      </c>
      <c r="I217" s="274" t="s">
        <v>17</v>
      </c>
      <c r="J217" s="288"/>
      <c r="K217" s="290"/>
    </row>
    <row r="218" spans="1:11" ht="24" x14ac:dyDescent="0.45">
      <c r="A218" s="292" t="s">
        <v>629</v>
      </c>
      <c r="B218" s="293">
        <v>44954</v>
      </c>
      <c r="C218" s="274" t="s">
        <v>12</v>
      </c>
      <c r="D218" s="287" t="s">
        <v>630</v>
      </c>
      <c r="E218" s="274"/>
      <c r="F218" s="288" t="s">
        <v>14</v>
      </c>
      <c r="G218" s="289"/>
      <c r="H218" s="22" t="s">
        <v>20</v>
      </c>
      <c r="I218" s="274"/>
      <c r="J218" s="288" t="s">
        <v>21</v>
      </c>
      <c r="K218" s="290" t="s">
        <v>631</v>
      </c>
    </row>
    <row r="219" spans="1:11" ht="14.25" x14ac:dyDescent="0.45">
      <c r="A219" s="292" t="s">
        <v>632</v>
      </c>
      <c r="B219" s="293">
        <v>44954</v>
      </c>
      <c r="C219" s="274" t="s">
        <v>12</v>
      </c>
      <c r="D219" s="287" t="s">
        <v>633</v>
      </c>
      <c r="E219" s="274">
        <v>1</v>
      </c>
      <c r="F219" s="288" t="s">
        <v>14</v>
      </c>
      <c r="G219" s="289" t="s">
        <v>634</v>
      </c>
      <c r="H219" s="288" t="s">
        <v>16</v>
      </c>
      <c r="I219" s="274" t="s">
        <v>17</v>
      </c>
      <c r="J219" s="288"/>
      <c r="K219" s="290"/>
    </row>
    <row r="220" spans="1:11" ht="14.25" x14ac:dyDescent="0.45">
      <c r="A220" s="292" t="s">
        <v>635</v>
      </c>
      <c r="B220" s="293">
        <v>44954</v>
      </c>
      <c r="C220" s="274" t="s">
        <v>12</v>
      </c>
      <c r="D220" s="287" t="s">
        <v>636</v>
      </c>
      <c r="E220" s="274">
        <v>1</v>
      </c>
      <c r="F220" s="288" t="s">
        <v>14</v>
      </c>
      <c r="G220" s="289" t="s">
        <v>637</v>
      </c>
      <c r="H220" s="288" t="s">
        <v>16</v>
      </c>
      <c r="I220" s="274" t="s">
        <v>29</v>
      </c>
      <c r="J220" s="288"/>
      <c r="K220" s="290"/>
    </row>
    <row r="221" spans="1:11" ht="14.25" x14ac:dyDescent="0.45">
      <c r="A221" s="292" t="s">
        <v>638</v>
      </c>
      <c r="B221" s="293">
        <v>44954</v>
      </c>
      <c r="C221" s="274" t="s">
        <v>12</v>
      </c>
      <c r="D221" s="287" t="s">
        <v>639</v>
      </c>
      <c r="E221" s="274"/>
      <c r="F221" s="288" t="s">
        <v>14</v>
      </c>
      <c r="G221" s="289" t="s">
        <v>125</v>
      </c>
      <c r="H221" s="288" t="s">
        <v>16</v>
      </c>
      <c r="I221" s="22" t="s">
        <v>17</v>
      </c>
      <c r="J221" s="288"/>
      <c r="K221" s="290"/>
    </row>
    <row r="222" spans="1:11" x14ac:dyDescent="0.4">
      <c r="A222" s="301" t="s">
        <v>640</v>
      </c>
      <c r="B222" s="302">
        <v>44956</v>
      </c>
      <c r="C222" s="297" t="s">
        <v>12</v>
      </c>
      <c r="D222" s="175" t="s">
        <v>641</v>
      </c>
      <c r="E222" s="303">
        <v>0</v>
      </c>
      <c r="F222" s="112" t="s">
        <v>14</v>
      </c>
      <c r="G222" s="304" t="s">
        <v>642</v>
      </c>
      <c r="H222" s="176" t="s">
        <v>16</v>
      </c>
      <c r="I222" s="22" t="s">
        <v>17</v>
      </c>
      <c r="J222" s="176"/>
      <c r="K222" s="3"/>
    </row>
    <row r="223" spans="1:11" ht="24" x14ac:dyDescent="0.45">
      <c r="A223" s="292" t="s">
        <v>643</v>
      </c>
      <c r="B223" s="293">
        <v>44956</v>
      </c>
      <c r="C223" s="274" t="s">
        <v>12</v>
      </c>
      <c r="D223" s="287" t="s">
        <v>644</v>
      </c>
      <c r="E223" s="274">
        <v>2</v>
      </c>
      <c r="F223" s="288" t="s">
        <v>14</v>
      </c>
      <c r="G223" s="289" t="s">
        <v>645</v>
      </c>
      <c r="H223" s="288" t="s">
        <v>16</v>
      </c>
      <c r="I223" s="22" t="s">
        <v>17</v>
      </c>
      <c r="J223" s="288"/>
      <c r="K223" s="290"/>
    </row>
    <row r="224" spans="1:11" ht="24" x14ac:dyDescent="0.45">
      <c r="A224" s="292" t="s">
        <v>646</v>
      </c>
      <c r="B224" s="293">
        <v>44956</v>
      </c>
      <c r="C224" s="274" t="s">
        <v>12</v>
      </c>
      <c r="D224" s="287" t="s">
        <v>647</v>
      </c>
      <c r="E224" s="274"/>
      <c r="F224" s="288" t="s">
        <v>14</v>
      </c>
      <c r="G224" s="289"/>
      <c r="H224" s="22" t="s">
        <v>20</v>
      </c>
      <c r="I224" s="274"/>
      <c r="J224" s="288" t="s">
        <v>21</v>
      </c>
      <c r="K224" s="294" t="s">
        <v>648</v>
      </c>
    </row>
    <row r="225" spans="1:11" ht="24" x14ac:dyDescent="0.45">
      <c r="A225" s="292" t="s">
        <v>649</v>
      </c>
      <c r="B225" s="293">
        <v>44956</v>
      </c>
      <c r="C225" s="274" t="s">
        <v>12</v>
      </c>
      <c r="D225" s="287" t="s">
        <v>650</v>
      </c>
      <c r="E225" s="274"/>
      <c r="F225" s="288" t="s">
        <v>14</v>
      </c>
      <c r="G225" s="289"/>
      <c r="H225" s="22" t="s">
        <v>20</v>
      </c>
      <c r="I225" s="274"/>
      <c r="J225" s="288" t="s">
        <v>78</v>
      </c>
      <c r="K225" s="294" t="s">
        <v>651</v>
      </c>
    </row>
    <row r="226" spans="1:11" ht="24" x14ac:dyDescent="0.45">
      <c r="A226" s="292" t="s">
        <v>652</v>
      </c>
      <c r="B226" s="293">
        <v>44956</v>
      </c>
      <c r="C226" s="274" t="s">
        <v>12</v>
      </c>
      <c r="D226" s="287" t="s">
        <v>653</v>
      </c>
      <c r="E226" s="274"/>
      <c r="F226" s="288" t="s">
        <v>14</v>
      </c>
      <c r="G226" s="289"/>
      <c r="H226" s="22" t="s">
        <v>20</v>
      </c>
      <c r="I226" s="274"/>
      <c r="J226" s="288" t="s">
        <v>78</v>
      </c>
      <c r="K226" s="294" t="s">
        <v>287</v>
      </c>
    </row>
    <row r="227" spans="1:11" ht="14.25" x14ac:dyDescent="0.45">
      <c r="A227" s="292" t="s">
        <v>654</v>
      </c>
      <c r="B227" s="293">
        <v>44956</v>
      </c>
      <c r="C227" s="274" t="s">
        <v>12</v>
      </c>
      <c r="D227" s="287" t="s">
        <v>655</v>
      </c>
      <c r="E227" s="274">
        <v>2</v>
      </c>
      <c r="F227" s="288" t="s">
        <v>14</v>
      </c>
      <c r="G227" s="289" t="s">
        <v>125</v>
      </c>
      <c r="H227" s="288" t="s">
        <v>16</v>
      </c>
      <c r="I227" s="274" t="s">
        <v>17</v>
      </c>
      <c r="J227" s="288"/>
      <c r="K227" s="290"/>
    </row>
    <row r="228" spans="1:11" ht="14.25" x14ac:dyDescent="0.45">
      <c r="A228" s="292" t="s">
        <v>656</v>
      </c>
      <c r="B228" s="293">
        <v>44956</v>
      </c>
      <c r="C228" s="274" t="s">
        <v>12</v>
      </c>
      <c r="D228" s="287" t="s">
        <v>657</v>
      </c>
      <c r="E228" s="274">
        <v>2</v>
      </c>
      <c r="F228" s="288" t="s">
        <v>14</v>
      </c>
      <c r="G228" s="289" t="s">
        <v>658</v>
      </c>
      <c r="H228" s="288" t="s">
        <v>16</v>
      </c>
      <c r="I228" s="274" t="s">
        <v>17</v>
      </c>
      <c r="J228" s="288"/>
      <c r="K228" s="290"/>
    </row>
    <row r="229" spans="1:11" ht="14.25" x14ac:dyDescent="0.45">
      <c r="A229" s="292" t="s">
        <v>659</v>
      </c>
      <c r="B229" s="293">
        <v>44957</v>
      </c>
      <c r="C229" s="274" t="s">
        <v>12</v>
      </c>
      <c r="D229" s="287" t="s">
        <v>660</v>
      </c>
      <c r="E229" s="274">
        <v>0</v>
      </c>
      <c r="F229" s="288" t="s">
        <v>14</v>
      </c>
      <c r="G229" s="289" t="s">
        <v>661</v>
      </c>
      <c r="H229" s="176" t="s">
        <v>16</v>
      </c>
      <c r="I229" s="112" t="s">
        <v>29</v>
      </c>
      <c r="J229" s="288"/>
      <c r="K229" s="290" t="s">
        <v>662</v>
      </c>
    </row>
    <row r="230" spans="1:11" s="17" customFormat="1" ht="14.25" x14ac:dyDescent="0.45">
      <c r="A230" s="257" t="s">
        <v>663</v>
      </c>
      <c r="B230" s="252">
        <v>44957</v>
      </c>
      <c r="C230" s="214" t="s">
        <v>12</v>
      </c>
      <c r="D230" s="277" t="s">
        <v>664</v>
      </c>
      <c r="E230" s="105">
        <v>0</v>
      </c>
      <c r="F230" s="244" t="s">
        <v>14</v>
      </c>
      <c r="G230" s="894" t="s">
        <v>665</v>
      </c>
      <c r="H230" s="244" t="s">
        <v>16</v>
      </c>
      <c r="I230" s="308" t="s">
        <v>17</v>
      </c>
      <c r="J230" s="244"/>
      <c r="K230" s="264"/>
    </row>
    <row r="231" spans="1:11" s="17" customFormat="1" ht="14.25" x14ac:dyDescent="0.45">
      <c r="A231" s="257" t="s">
        <v>666</v>
      </c>
      <c r="B231" s="252">
        <v>44957</v>
      </c>
      <c r="C231" s="214" t="s">
        <v>12</v>
      </c>
      <c r="D231" s="277" t="s">
        <v>667</v>
      </c>
      <c r="E231" s="63">
        <v>0</v>
      </c>
      <c r="F231" s="244" t="s">
        <v>14</v>
      </c>
      <c r="G231" s="895"/>
      <c r="H231" s="244" t="s">
        <v>16</v>
      </c>
      <c r="I231" s="308" t="s">
        <v>17</v>
      </c>
      <c r="J231" s="6"/>
      <c r="K231" s="41"/>
    </row>
    <row r="232" spans="1:11" ht="14.25" x14ac:dyDescent="0.45">
      <c r="A232" s="292" t="s">
        <v>668</v>
      </c>
      <c r="B232" s="293">
        <v>44957</v>
      </c>
      <c r="C232" s="274" t="s">
        <v>12</v>
      </c>
      <c r="D232" s="287" t="s">
        <v>669</v>
      </c>
      <c r="E232" s="62">
        <v>0</v>
      </c>
      <c r="F232" s="288" t="s">
        <v>14</v>
      </c>
      <c r="G232" s="289" t="s">
        <v>125</v>
      </c>
      <c r="H232" s="288" t="s">
        <v>16</v>
      </c>
      <c r="I232" s="112" t="s">
        <v>17</v>
      </c>
      <c r="J232" s="18"/>
      <c r="K232" s="22"/>
    </row>
    <row r="233" spans="1:11" ht="14.25" x14ac:dyDescent="0.45">
      <c r="A233" s="292" t="s">
        <v>670</v>
      </c>
      <c r="B233" s="293">
        <v>44957</v>
      </c>
      <c r="C233" s="274" t="s">
        <v>12</v>
      </c>
      <c r="D233" s="287" t="s">
        <v>105</v>
      </c>
      <c r="E233" s="62">
        <v>0</v>
      </c>
      <c r="F233" s="288" t="s">
        <v>14</v>
      </c>
      <c r="G233" s="289" t="s">
        <v>125</v>
      </c>
      <c r="H233" s="288" t="s">
        <v>16</v>
      </c>
      <c r="I233" s="112" t="s">
        <v>17</v>
      </c>
      <c r="J233" s="18"/>
      <c r="K233" s="22"/>
    </row>
    <row r="234" spans="1:11" ht="24" x14ac:dyDescent="0.45">
      <c r="A234" s="292" t="s">
        <v>671</v>
      </c>
      <c r="B234" s="293">
        <v>44957</v>
      </c>
      <c r="C234" s="274" t="s">
        <v>12</v>
      </c>
      <c r="D234" s="287" t="s">
        <v>672</v>
      </c>
      <c r="E234" s="62"/>
      <c r="F234" s="288" t="s">
        <v>14</v>
      </c>
      <c r="G234" s="37"/>
      <c r="H234" s="22" t="s">
        <v>20</v>
      </c>
      <c r="J234" s="288" t="s">
        <v>78</v>
      </c>
      <c r="K234" s="36" t="s">
        <v>673</v>
      </c>
    </row>
    <row r="235" spans="1:11" ht="14.25" x14ac:dyDescent="0.45">
      <c r="A235" s="292" t="s">
        <v>674</v>
      </c>
      <c r="B235" s="293">
        <v>44957</v>
      </c>
      <c r="C235" s="274" t="s">
        <v>12</v>
      </c>
      <c r="D235" s="287" t="s">
        <v>675</v>
      </c>
      <c r="E235" s="62">
        <v>0</v>
      </c>
      <c r="F235" s="288" t="s">
        <v>14</v>
      </c>
      <c r="G235" s="289" t="s">
        <v>676</v>
      </c>
      <c r="H235" s="288" t="s">
        <v>16</v>
      </c>
      <c r="I235" s="112" t="s">
        <v>29</v>
      </c>
      <c r="J235" s="18"/>
      <c r="K235" s="22"/>
    </row>
    <row r="236" spans="1:11" ht="14.25" x14ac:dyDescent="0.45">
      <c r="A236" s="292" t="s">
        <v>677</v>
      </c>
      <c r="B236" s="293">
        <v>44957</v>
      </c>
      <c r="C236" s="274" t="s">
        <v>12</v>
      </c>
      <c r="D236" s="287" t="s">
        <v>678</v>
      </c>
      <c r="E236" s="62">
        <v>0</v>
      </c>
      <c r="F236" s="288" t="s">
        <v>14</v>
      </c>
      <c r="G236" s="289" t="s">
        <v>679</v>
      </c>
      <c r="H236" s="288" t="s">
        <v>16</v>
      </c>
      <c r="I236" s="112" t="s">
        <v>17</v>
      </c>
      <c r="J236" s="18"/>
      <c r="K236" s="22"/>
    </row>
    <row r="237" spans="1:11" ht="14.25" x14ac:dyDescent="0.45">
      <c r="A237" s="292" t="s">
        <v>680</v>
      </c>
      <c r="B237" s="293">
        <v>44957</v>
      </c>
      <c r="C237" s="274" t="s">
        <v>12</v>
      </c>
      <c r="D237" s="287" t="s">
        <v>681</v>
      </c>
      <c r="E237" s="62"/>
      <c r="F237" s="288" t="s">
        <v>14</v>
      </c>
      <c r="G237" s="37"/>
      <c r="H237" s="22" t="s">
        <v>20</v>
      </c>
      <c r="J237" s="7" t="s">
        <v>313</v>
      </c>
      <c r="K237" s="22" t="s">
        <v>682</v>
      </c>
    </row>
    <row r="238" spans="1:11" ht="14.25" x14ac:dyDescent="0.45">
      <c r="A238" s="292" t="s">
        <v>683</v>
      </c>
      <c r="B238" s="293">
        <v>44957</v>
      </c>
      <c r="C238" s="274" t="s">
        <v>12</v>
      </c>
      <c r="D238" s="287" t="s">
        <v>684</v>
      </c>
      <c r="E238" s="62">
        <v>0</v>
      </c>
      <c r="F238" s="288" t="s">
        <v>14</v>
      </c>
      <c r="G238" s="289" t="s">
        <v>125</v>
      </c>
      <c r="H238" s="288" t="s">
        <v>16</v>
      </c>
      <c r="I238" s="112" t="s">
        <v>17</v>
      </c>
      <c r="J238" s="18"/>
      <c r="K238" s="22"/>
    </row>
    <row r="239" spans="1:11" ht="14.25" x14ac:dyDescent="0.45">
      <c r="A239" s="292" t="s">
        <v>685</v>
      </c>
      <c r="B239" s="293">
        <v>44957</v>
      </c>
      <c r="C239" s="274" t="s">
        <v>12</v>
      </c>
      <c r="D239" s="287" t="s">
        <v>686</v>
      </c>
      <c r="E239" s="62">
        <v>2</v>
      </c>
      <c r="F239" s="288" t="s">
        <v>14</v>
      </c>
      <c r="G239" s="37" t="s">
        <v>125</v>
      </c>
      <c r="H239" s="18" t="s">
        <v>16</v>
      </c>
      <c r="I239" s="13" t="s">
        <v>29</v>
      </c>
      <c r="J239" s="18"/>
      <c r="K239" s="22"/>
    </row>
    <row r="240" spans="1:11" ht="14.25" x14ac:dyDescent="0.45">
      <c r="A240" s="292" t="s">
        <v>687</v>
      </c>
      <c r="B240" s="293">
        <v>44957</v>
      </c>
      <c r="C240" s="274" t="s">
        <v>12</v>
      </c>
      <c r="D240" s="287" t="s">
        <v>688</v>
      </c>
      <c r="E240" s="62">
        <v>0</v>
      </c>
      <c r="F240" s="288" t="s">
        <v>14</v>
      </c>
      <c r="G240" s="289">
        <v>4521270</v>
      </c>
      <c r="H240" s="288" t="s">
        <v>16</v>
      </c>
      <c r="I240" s="112" t="s">
        <v>17</v>
      </c>
      <c r="J240" s="18"/>
      <c r="K240" s="22"/>
    </row>
    <row r="241" spans="1:11" ht="14.25" x14ac:dyDescent="0.45">
      <c r="A241" s="292" t="s">
        <v>689</v>
      </c>
      <c r="B241" s="293">
        <v>44957</v>
      </c>
      <c r="C241" s="274" t="s">
        <v>12</v>
      </c>
      <c r="D241" s="287" t="s">
        <v>690</v>
      </c>
      <c r="E241" s="62">
        <v>0</v>
      </c>
      <c r="F241" s="288" t="s">
        <v>14</v>
      </c>
      <c r="G241" s="289" t="s">
        <v>125</v>
      </c>
      <c r="H241" s="288" t="s">
        <v>16</v>
      </c>
      <c r="I241" s="112" t="s">
        <v>17</v>
      </c>
      <c r="J241" s="18"/>
      <c r="K241" s="22"/>
    </row>
    <row r="242" spans="1:11" ht="24" x14ac:dyDescent="0.45">
      <c r="A242" s="292" t="s">
        <v>691</v>
      </c>
      <c r="B242" s="293">
        <v>44957</v>
      </c>
      <c r="C242" s="274" t="s">
        <v>12</v>
      </c>
      <c r="D242" s="287" t="s">
        <v>692</v>
      </c>
      <c r="E242" s="62">
        <v>3</v>
      </c>
      <c r="F242" s="288" t="s">
        <v>14</v>
      </c>
      <c r="G242" s="37" t="s">
        <v>645</v>
      </c>
      <c r="H242" s="18" t="s">
        <v>16</v>
      </c>
      <c r="I242" s="13" t="s">
        <v>29</v>
      </c>
      <c r="J242" s="18"/>
      <c r="K242" s="22"/>
    </row>
    <row r="243" spans="1:11" ht="14.25" x14ac:dyDescent="0.45">
      <c r="A243" s="292" t="s">
        <v>693</v>
      </c>
      <c r="B243" s="293">
        <v>44957</v>
      </c>
      <c r="C243" s="274" t="s">
        <v>12</v>
      </c>
      <c r="D243" s="287" t="s">
        <v>694</v>
      </c>
      <c r="E243" s="62">
        <v>3</v>
      </c>
      <c r="F243" s="288" t="s">
        <v>14</v>
      </c>
      <c r="G243" s="37" t="s">
        <v>695</v>
      </c>
      <c r="H243" s="18" t="s">
        <v>16</v>
      </c>
      <c r="I243" s="13" t="s">
        <v>17</v>
      </c>
      <c r="J243" s="18"/>
      <c r="K243" s="22"/>
    </row>
    <row r="244" spans="1:11" ht="14.25" x14ac:dyDescent="0.45">
      <c r="A244" s="292" t="s">
        <v>696</v>
      </c>
      <c r="B244" s="293">
        <v>44957</v>
      </c>
      <c r="C244" s="274" t="s">
        <v>12</v>
      </c>
      <c r="D244" s="287" t="s">
        <v>697</v>
      </c>
      <c r="E244" s="62">
        <v>0</v>
      </c>
      <c r="F244" s="288" t="s">
        <v>14</v>
      </c>
      <c r="G244" s="289" t="s">
        <v>125</v>
      </c>
      <c r="H244" s="288" t="s">
        <v>16</v>
      </c>
      <c r="I244" s="22" t="s">
        <v>17</v>
      </c>
      <c r="J244" s="18"/>
      <c r="K244" s="22"/>
    </row>
    <row r="245" spans="1:11" ht="14.25" x14ac:dyDescent="0.45">
      <c r="A245" s="292" t="s">
        <v>698</v>
      </c>
      <c r="B245" s="293">
        <v>44937</v>
      </c>
      <c r="C245" s="274" t="s">
        <v>12</v>
      </c>
      <c r="D245" s="287" t="s">
        <v>265</v>
      </c>
      <c r="E245" s="62">
        <v>2</v>
      </c>
      <c r="F245" s="288" t="s">
        <v>14</v>
      </c>
      <c r="G245" s="37" t="s">
        <v>699</v>
      </c>
      <c r="H245" s="18" t="s">
        <v>16</v>
      </c>
      <c r="I245" s="22" t="s">
        <v>17</v>
      </c>
      <c r="J245" s="18"/>
      <c r="K245" s="22"/>
    </row>
    <row r="246" spans="1:11" ht="14.25" x14ac:dyDescent="0.45">
      <c r="A246" s="292" t="s">
        <v>700</v>
      </c>
      <c r="B246" s="293">
        <v>44941</v>
      </c>
      <c r="C246" s="274" t="s">
        <v>12</v>
      </c>
      <c r="D246" s="287" t="s">
        <v>701</v>
      </c>
      <c r="E246" s="62"/>
      <c r="F246" s="288" t="s">
        <v>14</v>
      </c>
      <c r="G246" s="37"/>
      <c r="H246" s="22" t="s">
        <v>20</v>
      </c>
      <c r="J246" s="7" t="s">
        <v>313</v>
      </c>
      <c r="K246" s="7" t="s">
        <v>702</v>
      </c>
    </row>
    <row r="247" spans="1:11" ht="14.25" x14ac:dyDescent="0.45">
      <c r="A247" s="292" t="s">
        <v>703</v>
      </c>
      <c r="B247" s="293">
        <v>44944</v>
      </c>
      <c r="C247" s="274" t="s">
        <v>12</v>
      </c>
      <c r="D247" s="287" t="s">
        <v>704</v>
      </c>
      <c r="E247" s="62"/>
      <c r="F247" s="288" t="s">
        <v>14</v>
      </c>
      <c r="G247" s="37"/>
      <c r="H247" s="22" t="s">
        <v>20</v>
      </c>
      <c r="J247" s="7" t="s">
        <v>21</v>
      </c>
      <c r="K247" s="22" t="s">
        <v>705</v>
      </c>
    </row>
    <row r="248" spans="1:11" ht="14.25" x14ac:dyDescent="0.45">
      <c r="A248" s="292" t="s">
        <v>706</v>
      </c>
      <c r="B248" s="293">
        <v>44944</v>
      </c>
      <c r="C248" s="274" t="s">
        <v>12</v>
      </c>
      <c r="D248" s="287" t="s">
        <v>707</v>
      </c>
      <c r="E248" s="62">
        <v>2</v>
      </c>
      <c r="F248" s="288" t="s">
        <v>14</v>
      </c>
      <c r="G248" s="37" t="s">
        <v>708</v>
      </c>
      <c r="H248" s="18" t="s">
        <v>16</v>
      </c>
      <c r="I248" s="22" t="s">
        <v>17</v>
      </c>
      <c r="J248" s="18"/>
      <c r="K248" s="22"/>
    </row>
    <row r="249" spans="1:11" ht="14.25" x14ac:dyDescent="0.45">
      <c r="A249" s="292" t="s">
        <v>709</v>
      </c>
      <c r="B249" s="293">
        <v>44944</v>
      </c>
      <c r="C249" s="274" t="s">
        <v>12</v>
      </c>
      <c r="D249" s="287" t="s">
        <v>710</v>
      </c>
      <c r="E249" s="62">
        <v>2</v>
      </c>
      <c r="F249" s="288" t="s">
        <v>14</v>
      </c>
      <c r="G249" s="37" t="s">
        <v>125</v>
      </c>
      <c r="H249" s="18" t="s">
        <v>16</v>
      </c>
      <c r="I249" s="13" t="s">
        <v>29</v>
      </c>
      <c r="J249" s="18"/>
      <c r="K249" s="22"/>
    </row>
    <row r="250" spans="1:11" ht="14.25" x14ac:dyDescent="0.45">
      <c r="A250" s="292" t="s">
        <v>711</v>
      </c>
      <c r="B250" s="293">
        <v>44944</v>
      </c>
      <c r="C250" s="274" t="s">
        <v>12</v>
      </c>
      <c r="D250" s="287" t="s">
        <v>712</v>
      </c>
      <c r="E250" s="62"/>
      <c r="F250" s="288" t="s">
        <v>14</v>
      </c>
      <c r="G250" s="37"/>
      <c r="H250" s="22" t="s">
        <v>20</v>
      </c>
      <c r="J250" s="7" t="s">
        <v>21</v>
      </c>
      <c r="K250" s="22" t="s">
        <v>713</v>
      </c>
    </row>
    <row r="251" spans="1:11" ht="14.25" x14ac:dyDescent="0.45">
      <c r="A251" s="292" t="s">
        <v>714</v>
      </c>
      <c r="B251" s="293">
        <v>44945</v>
      </c>
      <c r="C251" s="274" t="s">
        <v>12</v>
      </c>
      <c r="D251" s="287" t="s">
        <v>715</v>
      </c>
      <c r="E251" s="62">
        <v>2</v>
      </c>
      <c r="F251" s="288" t="s">
        <v>14</v>
      </c>
      <c r="G251" s="37" t="s">
        <v>716</v>
      </c>
      <c r="H251" s="18" t="s">
        <v>16</v>
      </c>
      <c r="I251" s="22" t="s">
        <v>17</v>
      </c>
      <c r="J251" s="18"/>
      <c r="K251" s="22"/>
    </row>
    <row r="252" spans="1:11" ht="14.25" x14ac:dyDescent="0.45">
      <c r="A252" s="292" t="s">
        <v>717</v>
      </c>
      <c r="B252" s="293">
        <v>44945</v>
      </c>
      <c r="C252" s="274" t="s">
        <v>12</v>
      </c>
      <c r="D252" s="287" t="s">
        <v>718</v>
      </c>
      <c r="E252" s="62">
        <v>2</v>
      </c>
      <c r="F252" s="288" t="s">
        <v>14</v>
      </c>
      <c r="G252" s="37" t="s">
        <v>719</v>
      </c>
      <c r="H252" s="18" t="s">
        <v>16</v>
      </c>
      <c r="I252" s="13" t="s">
        <v>29</v>
      </c>
      <c r="J252" s="18"/>
      <c r="K252" s="22"/>
    </row>
    <row r="253" spans="1:11" ht="14.25" x14ac:dyDescent="0.45">
      <c r="A253" s="292" t="s">
        <v>720</v>
      </c>
      <c r="B253" s="293">
        <v>44945</v>
      </c>
      <c r="C253" s="274" t="s">
        <v>12</v>
      </c>
      <c r="D253" s="287" t="s">
        <v>721</v>
      </c>
      <c r="E253" s="62">
        <v>2</v>
      </c>
      <c r="F253" s="288" t="s">
        <v>14</v>
      </c>
      <c r="G253" s="37">
        <v>2099173</v>
      </c>
      <c r="H253" s="18" t="s">
        <v>16</v>
      </c>
      <c r="I253" s="13" t="s">
        <v>29</v>
      </c>
      <c r="J253" s="18"/>
      <c r="K253" s="22"/>
    </row>
    <row r="254" spans="1:11" s="17" customFormat="1" ht="14.25" x14ac:dyDescent="0.45">
      <c r="A254" s="257" t="s">
        <v>722</v>
      </c>
      <c r="B254" s="252">
        <v>44950</v>
      </c>
      <c r="C254" s="214" t="s">
        <v>12</v>
      </c>
      <c r="D254" s="277" t="s">
        <v>723</v>
      </c>
      <c r="E254" s="63">
        <v>2</v>
      </c>
      <c r="F254" s="244" t="s">
        <v>14</v>
      </c>
      <c r="G254" s="375" t="s">
        <v>724</v>
      </c>
      <c r="H254" s="6" t="s">
        <v>16</v>
      </c>
      <c r="I254" s="17" t="s">
        <v>29</v>
      </c>
      <c r="J254" s="6"/>
      <c r="K254" s="41"/>
    </row>
    <row r="255" spans="1:11" s="17" customFormat="1" ht="14.25" x14ac:dyDescent="0.45">
      <c r="A255" s="257" t="s">
        <v>725</v>
      </c>
      <c r="B255" s="252">
        <v>44951</v>
      </c>
      <c r="C255" s="214" t="s">
        <v>12</v>
      </c>
      <c r="D255" s="277" t="s">
        <v>726</v>
      </c>
      <c r="E255" s="63">
        <v>2</v>
      </c>
      <c r="F255" s="244" t="s">
        <v>14</v>
      </c>
      <c r="G255" s="375" t="s">
        <v>724</v>
      </c>
      <c r="H255" s="6" t="s">
        <v>16</v>
      </c>
      <c r="I255" s="17" t="s">
        <v>29</v>
      </c>
      <c r="J255" s="6"/>
      <c r="K255" s="41"/>
    </row>
    <row r="256" spans="1:11" s="17" customFormat="1" ht="24" x14ac:dyDescent="0.45">
      <c r="A256" s="257" t="s">
        <v>727</v>
      </c>
      <c r="B256" s="252">
        <v>44954</v>
      </c>
      <c r="C256" s="214" t="s">
        <v>12</v>
      </c>
      <c r="D256" s="277" t="s">
        <v>728</v>
      </c>
      <c r="E256" s="214"/>
      <c r="F256" s="244" t="s">
        <v>14</v>
      </c>
      <c r="G256" s="254"/>
      <c r="H256" s="41" t="s">
        <v>20</v>
      </c>
      <c r="I256" s="214"/>
      <c r="J256" s="244" t="s">
        <v>21</v>
      </c>
      <c r="K256" s="306" t="s">
        <v>623</v>
      </c>
    </row>
    <row r="257" spans="1:11" ht="14.25" x14ac:dyDescent="0.45">
      <c r="A257" s="292" t="s">
        <v>729</v>
      </c>
      <c r="B257" s="293">
        <v>44952</v>
      </c>
      <c r="C257" s="274" t="s">
        <v>12</v>
      </c>
      <c r="D257" s="287" t="s">
        <v>730</v>
      </c>
      <c r="E257" s="62">
        <v>2</v>
      </c>
      <c r="F257" s="288" t="s">
        <v>14</v>
      </c>
      <c r="G257" s="37" t="s">
        <v>125</v>
      </c>
      <c r="H257" s="18" t="s">
        <v>16</v>
      </c>
      <c r="I257" s="13" t="s">
        <v>29</v>
      </c>
      <c r="J257" s="18"/>
      <c r="K257" s="22"/>
    </row>
    <row r="258" spans="1:11" ht="14.25" x14ac:dyDescent="0.45">
      <c r="A258" s="292" t="s">
        <v>731</v>
      </c>
      <c r="B258" s="293">
        <v>44952</v>
      </c>
      <c r="C258" s="274" t="s">
        <v>12</v>
      </c>
      <c r="D258" s="287" t="s">
        <v>732</v>
      </c>
      <c r="E258" s="62">
        <v>2</v>
      </c>
      <c r="F258" s="288" t="s">
        <v>14</v>
      </c>
      <c r="G258" s="37" t="s">
        <v>125</v>
      </c>
      <c r="H258" s="18" t="s">
        <v>16</v>
      </c>
      <c r="I258" s="13" t="s">
        <v>29</v>
      </c>
      <c r="J258" s="18"/>
      <c r="K258" s="22"/>
    </row>
    <row r="259" spans="1:11" ht="14.25" x14ac:dyDescent="0.45">
      <c r="A259" s="292" t="s">
        <v>733</v>
      </c>
      <c r="B259" s="293">
        <v>44953</v>
      </c>
      <c r="C259" s="274" t="s">
        <v>12</v>
      </c>
      <c r="D259" s="287" t="s">
        <v>734</v>
      </c>
      <c r="E259" s="62">
        <v>2</v>
      </c>
      <c r="F259" s="288" t="s">
        <v>14</v>
      </c>
      <c r="G259" s="37" t="s">
        <v>125</v>
      </c>
      <c r="H259" s="18" t="s">
        <v>16</v>
      </c>
      <c r="I259" s="13" t="s">
        <v>17</v>
      </c>
      <c r="J259" s="18"/>
      <c r="K259" s="22"/>
    </row>
    <row r="260" spans="1:11" ht="14.25" x14ac:dyDescent="0.45">
      <c r="A260" s="292" t="s">
        <v>735</v>
      </c>
      <c r="B260" s="293">
        <v>44956</v>
      </c>
      <c r="C260" s="274" t="s">
        <v>12</v>
      </c>
      <c r="D260" s="287" t="s">
        <v>736</v>
      </c>
      <c r="E260" s="62">
        <v>2</v>
      </c>
      <c r="F260" s="22" t="s">
        <v>14</v>
      </c>
      <c r="G260" s="37" t="s">
        <v>737</v>
      </c>
      <c r="H260" s="18" t="s">
        <v>607</v>
      </c>
      <c r="I260" s="13" t="s">
        <v>17</v>
      </c>
      <c r="J260" s="18"/>
      <c r="K260" s="22"/>
    </row>
    <row r="261" spans="1:11" ht="14.25" x14ac:dyDescent="0.45">
      <c r="A261" s="292" t="s">
        <v>738</v>
      </c>
      <c r="B261" s="293">
        <v>44957</v>
      </c>
      <c r="C261" s="274" t="s">
        <v>12</v>
      </c>
      <c r="D261" s="287" t="s">
        <v>739</v>
      </c>
      <c r="E261" s="62">
        <v>2</v>
      </c>
      <c r="F261" s="288" t="s">
        <v>14</v>
      </c>
      <c r="G261" s="37" t="s">
        <v>125</v>
      </c>
      <c r="H261" s="18" t="s">
        <v>16</v>
      </c>
      <c r="I261" s="13" t="s">
        <v>17</v>
      </c>
      <c r="J261" s="18"/>
      <c r="K261" s="22"/>
    </row>
    <row r="262" spans="1:11" ht="14.25" x14ac:dyDescent="0.45">
      <c r="A262" s="292" t="s">
        <v>740</v>
      </c>
      <c r="B262" s="293">
        <v>44957</v>
      </c>
      <c r="C262" s="274" t="s">
        <v>12</v>
      </c>
      <c r="D262" s="287" t="s">
        <v>741</v>
      </c>
      <c r="E262" s="62">
        <v>2</v>
      </c>
      <c r="F262" s="288" t="s">
        <v>14</v>
      </c>
      <c r="G262" s="37">
        <v>1707242.2</v>
      </c>
      <c r="H262" s="18" t="s">
        <v>16</v>
      </c>
      <c r="I262" s="13" t="s">
        <v>17</v>
      </c>
      <c r="J262" s="18"/>
      <c r="K262" s="22"/>
    </row>
    <row r="263" spans="1:11" ht="14.25" x14ac:dyDescent="0.45">
      <c r="A263" s="292" t="s">
        <v>742</v>
      </c>
      <c r="B263" s="293">
        <v>44958</v>
      </c>
      <c r="C263" s="274" t="s">
        <v>12</v>
      </c>
      <c r="D263" s="287" t="s">
        <v>743</v>
      </c>
      <c r="E263" s="62">
        <v>0</v>
      </c>
      <c r="F263" s="288" t="s">
        <v>14</v>
      </c>
      <c r="G263" s="37" t="s">
        <v>125</v>
      </c>
      <c r="H263" s="18" t="s">
        <v>16</v>
      </c>
      <c r="I263" s="13" t="s">
        <v>29</v>
      </c>
      <c r="J263" s="18"/>
      <c r="K263" s="22"/>
    </row>
    <row r="264" spans="1:11" ht="14.25" x14ac:dyDescent="0.45">
      <c r="A264" s="292" t="s">
        <v>744</v>
      </c>
      <c r="B264" s="293">
        <v>44958</v>
      </c>
      <c r="C264" s="274" t="s">
        <v>12</v>
      </c>
      <c r="D264" s="287" t="s">
        <v>745</v>
      </c>
      <c r="E264" s="62">
        <v>0</v>
      </c>
      <c r="F264" s="288" t="s">
        <v>14</v>
      </c>
      <c r="G264" s="37">
        <v>3057849</v>
      </c>
      <c r="H264" s="18" t="s">
        <v>16</v>
      </c>
      <c r="I264" s="13" t="s">
        <v>17</v>
      </c>
      <c r="J264" s="18"/>
      <c r="K264" s="22"/>
    </row>
    <row r="265" spans="1:11" ht="14.25" x14ac:dyDescent="0.45">
      <c r="A265" s="292" t="s">
        <v>746</v>
      </c>
      <c r="B265" s="293">
        <v>44958</v>
      </c>
      <c r="C265" s="274" t="s">
        <v>12</v>
      </c>
      <c r="D265" s="287" t="s">
        <v>747</v>
      </c>
      <c r="E265" s="62">
        <v>0</v>
      </c>
      <c r="F265" s="288" t="s">
        <v>14</v>
      </c>
      <c r="G265" s="37" t="s">
        <v>125</v>
      </c>
      <c r="H265" s="18" t="s">
        <v>16</v>
      </c>
      <c r="I265" s="13" t="s">
        <v>29</v>
      </c>
      <c r="J265" s="18"/>
      <c r="K265" s="22"/>
    </row>
    <row r="266" spans="1:11" ht="14.25" x14ac:dyDescent="0.45">
      <c r="A266" s="292" t="s">
        <v>748</v>
      </c>
      <c r="B266" s="293">
        <v>44958</v>
      </c>
      <c r="C266" s="274" t="s">
        <v>12</v>
      </c>
      <c r="D266" s="287" t="s">
        <v>749</v>
      </c>
      <c r="E266" s="62"/>
      <c r="F266" s="288" t="s">
        <v>14</v>
      </c>
      <c r="G266" s="37"/>
      <c r="H266" s="22" t="s">
        <v>20</v>
      </c>
      <c r="J266" s="7" t="s">
        <v>313</v>
      </c>
      <c r="K266" s="22" t="s">
        <v>702</v>
      </c>
    </row>
    <row r="267" spans="1:11" ht="14.25" x14ac:dyDescent="0.45">
      <c r="A267" s="292" t="s">
        <v>750</v>
      </c>
      <c r="B267" s="293">
        <v>44958</v>
      </c>
      <c r="C267" s="274" t="s">
        <v>12</v>
      </c>
      <c r="D267" s="287" t="s">
        <v>751</v>
      </c>
      <c r="E267" s="62">
        <v>0</v>
      </c>
      <c r="F267" s="288" t="s">
        <v>14</v>
      </c>
      <c r="G267" s="37" t="s">
        <v>125</v>
      </c>
      <c r="H267" s="18" t="s">
        <v>16</v>
      </c>
      <c r="I267" s="13" t="s">
        <v>29</v>
      </c>
      <c r="J267" s="18"/>
      <c r="K267" s="22"/>
    </row>
    <row r="268" spans="1:11" ht="14.25" x14ac:dyDescent="0.45">
      <c r="A268" s="292" t="s">
        <v>752</v>
      </c>
      <c r="B268" s="293">
        <v>44958</v>
      </c>
      <c r="C268" s="274" t="s">
        <v>12</v>
      </c>
      <c r="D268" s="287" t="s">
        <v>753</v>
      </c>
      <c r="E268" s="62">
        <v>0</v>
      </c>
      <c r="F268" s="288" t="s">
        <v>14</v>
      </c>
      <c r="G268" s="37" t="s">
        <v>125</v>
      </c>
      <c r="H268" s="18" t="s">
        <v>16</v>
      </c>
      <c r="I268" s="13" t="s">
        <v>29</v>
      </c>
      <c r="J268" s="18"/>
      <c r="K268" s="22"/>
    </row>
    <row r="269" spans="1:11" ht="14.25" x14ac:dyDescent="0.45">
      <c r="A269" s="292" t="s">
        <v>754</v>
      </c>
      <c r="B269" s="293">
        <v>44958</v>
      </c>
      <c r="C269" s="274" t="s">
        <v>12</v>
      </c>
      <c r="D269" s="287" t="s">
        <v>615</v>
      </c>
      <c r="E269" s="62">
        <v>0</v>
      </c>
      <c r="F269" s="288" t="s">
        <v>14</v>
      </c>
      <c r="G269" s="37" t="s">
        <v>125</v>
      </c>
      <c r="H269" s="18" t="s">
        <v>16</v>
      </c>
      <c r="I269" s="13" t="s">
        <v>29</v>
      </c>
      <c r="J269" s="18"/>
      <c r="K269" s="22"/>
    </row>
    <row r="270" spans="1:11" ht="14.25" x14ac:dyDescent="0.45">
      <c r="A270" s="292" t="s">
        <v>755</v>
      </c>
      <c r="B270" s="293">
        <v>44958</v>
      </c>
      <c r="C270" s="274" t="s">
        <v>12</v>
      </c>
      <c r="D270" s="287" t="s">
        <v>756</v>
      </c>
      <c r="E270" s="62">
        <v>2</v>
      </c>
      <c r="F270" s="13" t="s">
        <v>14</v>
      </c>
      <c r="G270" s="37" t="s">
        <v>757</v>
      </c>
      <c r="H270" s="18" t="s">
        <v>607</v>
      </c>
      <c r="I270" s="13" t="s">
        <v>17</v>
      </c>
      <c r="J270" s="18"/>
      <c r="K270" s="22"/>
    </row>
    <row r="271" spans="1:11" ht="14.25" x14ac:dyDescent="0.45">
      <c r="A271" s="292" t="s">
        <v>758</v>
      </c>
      <c r="B271" s="293">
        <v>44959</v>
      </c>
      <c r="C271" s="274" t="s">
        <v>12</v>
      </c>
      <c r="D271" s="13" t="s">
        <v>759</v>
      </c>
      <c r="E271" s="32">
        <v>2</v>
      </c>
      <c r="F271" s="18" t="s">
        <v>14</v>
      </c>
      <c r="G271" s="33" t="s">
        <v>760</v>
      </c>
      <c r="H271" s="22" t="s">
        <v>20</v>
      </c>
      <c r="J271" s="7" t="s">
        <v>21</v>
      </c>
      <c r="K271" s="22" t="s">
        <v>761</v>
      </c>
    </row>
    <row r="272" spans="1:11" ht="14.25" x14ac:dyDescent="0.45">
      <c r="A272" s="292" t="s">
        <v>762</v>
      </c>
      <c r="B272" s="293">
        <v>44960</v>
      </c>
      <c r="C272" s="274" t="s">
        <v>12</v>
      </c>
      <c r="D272" s="13" t="s">
        <v>763</v>
      </c>
      <c r="E272" s="32">
        <v>2</v>
      </c>
      <c r="F272" s="18" t="s">
        <v>14</v>
      </c>
      <c r="G272" s="33" t="s">
        <v>764</v>
      </c>
      <c r="H272" s="22" t="s">
        <v>20</v>
      </c>
      <c r="J272" s="7" t="s">
        <v>21</v>
      </c>
      <c r="K272" s="22" t="s">
        <v>761</v>
      </c>
    </row>
    <row r="273" spans="1:11" ht="14.25" x14ac:dyDescent="0.45">
      <c r="A273" s="292" t="s">
        <v>765</v>
      </c>
      <c r="B273" s="293">
        <v>44960</v>
      </c>
      <c r="C273" s="274" t="s">
        <v>12</v>
      </c>
      <c r="D273" s="13" t="s">
        <v>766</v>
      </c>
      <c r="E273" s="32">
        <v>2</v>
      </c>
      <c r="F273" s="18" t="s">
        <v>14</v>
      </c>
      <c r="G273" s="33">
        <v>3183088.2</v>
      </c>
      <c r="H273" s="18" t="s">
        <v>607</v>
      </c>
      <c r="I273" s="13" t="s">
        <v>17</v>
      </c>
      <c r="J273" s="18"/>
      <c r="K273" s="22"/>
    </row>
    <row r="274" spans="1:11" ht="14.25" x14ac:dyDescent="0.45">
      <c r="A274" s="292" t="s">
        <v>767</v>
      </c>
      <c r="B274" s="293">
        <v>44959</v>
      </c>
      <c r="C274" s="274" t="s">
        <v>12</v>
      </c>
      <c r="D274" s="13" t="s">
        <v>768</v>
      </c>
      <c r="E274" s="32"/>
      <c r="F274" s="18" t="s">
        <v>14</v>
      </c>
      <c r="G274" s="33"/>
      <c r="H274" s="22" t="s">
        <v>20</v>
      </c>
      <c r="J274" s="7" t="s">
        <v>21</v>
      </c>
      <c r="K274" s="22" t="s">
        <v>769</v>
      </c>
    </row>
    <row r="275" spans="1:11" ht="14.25" x14ac:dyDescent="0.45">
      <c r="A275" s="292" t="s">
        <v>770</v>
      </c>
      <c r="B275" s="293">
        <v>44959</v>
      </c>
      <c r="C275" s="274" t="s">
        <v>12</v>
      </c>
      <c r="D275" s="13" t="s">
        <v>771</v>
      </c>
      <c r="E275" s="13">
        <v>0</v>
      </c>
      <c r="F275" s="18" t="s">
        <v>14</v>
      </c>
      <c r="G275" s="33" t="s">
        <v>125</v>
      </c>
      <c r="H275" s="22" t="s">
        <v>16</v>
      </c>
      <c r="I275" s="13" t="s">
        <v>17</v>
      </c>
      <c r="J275" s="18"/>
      <c r="K275" s="22"/>
    </row>
    <row r="276" spans="1:11" ht="14.25" x14ac:dyDescent="0.45">
      <c r="A276" s="295" t="s">
        <v>772</v>
      </c>
      <c r="B276" s="296">
        <v>44959</v>
      </c>
      <c r="C276" s="297" t="s">
        <v>12</v>
      </c>
      <c r="D276" s="25" t="s">
        <v>773</v>
      </c>
      <c r="E276" s="334">
        <v>0</v>
      </c>
      <c r="F276" s="298" t="s">
        <v>14</v>
      </c>
      <c r="G276" s="200" t="s">
        <v>774</v>
      </c>
      <c r="H276" s="61" t="s">
        <v>16</v>
      </c>
      <c r="I276" s="25" t="s">
        <v>29</v>
      </c>
      <c r="J276" s="61"/>
      <c r="K276" s="64"/>
    </row>
    <row r="277" spans="1:11" ht="14.25" x14ac:dyDescent="0.45">
      <c r="A277" s="292" t="s">
        <v>775</v>
      </c>
      <c r="B277" s="293">
        <v>44959</v>
      </c>
      <c r="C277" s="274" t="s">
        <v>12</v>
      </c>
      <c r="D277" s="13" t="s">
        <v>776</v>
      </c>
      <c r="E277" s="13">
        <v>0</v>
      </c>
      <c r="F277" s="18" t="s">
        <v>14</v>
      </c>
      <c r="G277" s="33" t="s">
        <v>125</v>
      </c>
      <c r="H277" s="22" t="s">
        <v>16</v>
      </c>
      <c r="I277" s="13" t="s">
        <v>29</v>
      </c>
      <c r="J277" s="18"/>
      <c r="K277" s="22"/>
    </row>
    <row r="278" spans="1:11" ht="14.25" x14ac:dyDescent="0.45">
      <c r="A278" s="292" t="s">
        <v>777</v>
      </c>
      <c r="B278" s="293">
        <v>44959</v>
      </c>
      <c r="C278" s="274" t="s">
        <v>12</v>
      </c>
      <c r="D278" s="13" t="s">
        <v>778</v>
      </c>
      <c r="E278" s="13">
        <v>0</v>
      </c>
      <c r="F278" s="288" t="s">
        <v>14</v>
      </c>
      <c r="G278" s="37" t="s">
        <v>779</v>
      </c>
      <c r="H278" s="18" t="s">
        <v>16</v>
      </c>
      <c r="I278" s="13" t="s">
        <v>17</v>
      </c>
      <c r="J278" s="18"/>
      <c r="K278" s="22"/>
    </row>
    <row r="279" spans="1:11" ht="14.25" x14ac:dyDescent="0.45">
      <c r="A279" s="292" t="s">
        <v>780</v>
      </c>
      <c r="B279" s="293">
        <v>44959</v>
      </c>
      <c r="C279" s="274" t="s">
        <v>12</v>
      </c>
      <c r="D279" s="13" t="s">
        <v>781</v>
      </c>
      <c r="E279" s="13">
        <v>0</v>
      </c>
      <c r="F279" s="288" t="s">
        <v>14</v>
      </c>
      <c r="G279" s="37" t="s">
        <v>782</v>
      </c>
      <c r="H279" s="18" t="s">
        <v>16</v>
      </c>
      <c r="I279" s="13" t="s">
        <v>17</v>
      </c>
      <c r="J279" s="18"/>
      <c r="K279" s="22"/>
    </row>
    <row r="280" spans="1:11" ht="14.25" x14ac:dyDescent="0.45">
      <c r="A280" s="292" t="s">
        <v>783</v>
      </c>
      <c r="B280" s="293">
        <v>44959</v>
      </c>
      <c r="C280" s="274" t="s">
        <v>12</v>
      </c>
      <c r="D280" s="13" t="s">
        <v>784</v>
      </c>
      <c r="E280" s="13">
        <v>0</v>
      </c>
      <c r="F280" s="18" t="s">
        <v>14</v>
      </c>
      <c r="G280" s="33" t="s">
        <v>125</v>
      </c>
      <c r="H280" s="22" t="s">
        <v>16</v>
      </c>
      <c r="I280" s="13" t="s">
        <v>29</v>
      </c>
      <c r="J280" s="18"/>
      <c r="K280" s="22"/>
    </row>
    <row r="281" spans="1:11" ht="14.25" x14ac:dyDescent="0.45">
      <c r="A281" s="292" t="s">
        <v>785</v>
      </c>
      <c r="B281" s="293">
        <v>44959</v>
      </c>
      <c r="C281" s="274" t="s">
        <v>12</v>
      </c>
      <c r="D281" s="13" t="s">
        <v>786</v>
      </c>
      <c r="E281" s="13">
        <v>0</v>
      </c>
      <c r="F281" s="18" t="s">
        <v>14</v>
      </c>
      <c r="G281" s="33" t="s">
        <v>787</v>
      </c>
      <c r="H281" s="22" t="s">
        <v>16</v>
      </c>
      <c r="I281" s="13" t="s">
        <v>29</v>
      </c>
      <c r="J281" s="18"/>
      <c r="K281" s="22"/>
    </row>
    <row r="282" spans="1:11" ht="14.25" x14ac:dyDescent="0.45">
      <c r="A282" s="292" t="s">
        <v>788</v>
      </c>
      <c r="B282" s="293">
        <v>44960</v>
      </c>
      <c r="C282" s="274" t="s">
        <v>12</v>
      </c>
      <c r="D282" s="13" t="s">
        <v>789</v>
      </c>
      <c r="E282" s="13"/>
      <c r="F282" s="18" t="s">
        <v>14</v>
      </c>
      <c r="G282" s="33"/>
      <c r="H282" s="22" t="s">
        <v>20</v>
      </c>
      <c r="J282" s="7" t="s">
        <v>21</v>
      </c>
      <c r="K282" s="22" t="s">
        <v>790</v>
      </c>
    </row>
    <row r="283" spans="1:11" ht="14.25" x14ac:dyDescent="0.45">
      <c r="A283" s="292" t="s">
        <v>791</v>
      </c>
      <c r="B283" s="293">
        <v>44960</v>
      </c>
      <c r="C283" s="274" t="s">
        <v>12</v>
      </c>
      <c r="D283" s="13" t="s">
        <v>792</v>
      </c>
      <c r="E283" s="13"/>
      <c r="F283" s="18" t="s">
        <v>14</v>
      </c>
      <c r="G283" s="33"/>
      <c r="H283" s="22" t="s">
        <v>20</v>
      </c>
      <c r="J283" s="7" t="s">
        <v>21</v>
      </c>
      <c r="K283" s="22" t="s">
        <v>793</v>
      </c>
    </row>
    <row r="284" spans="1:11" ht="14.25" x14ac:dyDescent="0.45">
      <c r="A284" s="292" t="s">
        <v>794</v>
      </c>
      <c r="B284" s="293">
        <v>44960</v>
      </c>
      <c r="C284" s="274" t="s">
        <v>12</v>
      </c>
      <c r="D284" s="13" t="s">
        <v>795</v>
      </c>
      <c r="E284" s="13">
        <v>2</v>
      </c>
      <c r="F284" s="288" t="s">
        <v>14</v>
      </c>
      <c r="G284" s="37" t="s">
        <v>125</v>
      </c>
      <c r="H284" s="18" t="s">
        <v>16</v>
      </c>
      <c r="I284" s="13" t="s">
        <v>29</v>
      </c>
      <c r="J284" s="18"/>
      <c r="K284" s="22"/>
    </row>
    <row r="285" spans="1:11" ht="14.25" x14ac:dyDescent="0.45">
      <c r="A285" s="292" t="s">
        <v>796</v>
      </c>
      <c r="B285" s="293">
        <v>44959</v>
      </c>
      <c r="C285" s="274" t="s">
        <v>12</v>
      </c>
      <c r="D285" s="13" t="s">
        <v>797</v>
      </c>
      <c r="E285" s="13"/>
      <c r="F285" s="18" t="s">
        <v>14</v>
      </c>
      <c r="G285" s="33">
        <v>1647502.8</v>
      </c>
      <c r="H285" s="22" t="s">
        <v>16</v>
      </c>
      <c r="I285" s="13" t="s">
        <v>29</v>
      </c>
      <c r="J285" s="13" t="s">
        <v>21</v>
      </c>
      <c r="K285" s="22"/>
    </row>
    <row r="286" spans="1:11" ht="14.25" x14ac:dyDescent="0.45">
      <c r="A286" s="292" t="s">
        <v>798</v>
      </c>
      <c r="B286" s="293">
        <v>44959</v>
      </c>
      <c r="C286" s="274" t="s">
        <v>12</v>
      </c>
      <c r="D286" s="13" t="s">
        <v>799</v>
      </c>
      <c r="E286" s="13">
        <v>0</v>
      </c>
      <c r="F286" s="288" t="s">
        <v>14</v>
      </c>
      <c r="G286" s="37" t="s">
        <v>125</v>
      </c>
      <c r="H286" s="18" t="s">
        <v>16</v>
      </c>
      <c r="I286" s="13" t="s">
        <v>17</v>
      </c>
      <c r="J286" s="18"/>
      <c r="K286" s="22"/>
    </row>
    <row r="287" spans="1:11" ht="14.25" x14ac:dyDescent="0.45">
      <c r="A287" s="292" t="s">
        <v>800</v>
      </c>
      <c r="B287" s="293">
        <v>44959</v>
      </c>
      <c r="C287" s="274" t="s">
        <v>12</v>
      </c>
      <c r="D287" s="13" t="s">
        <v>801</v>
      </c>
      <c r="E287" s="13">
        <v>0</v>
      </c>
      <c r="F287" s="288" t="s">
        <v>14</v>
      </c>
      <c r="G287" s="37" t="s">
        <v>125</v>
      </c>
      <c r="H287" s="18" t="s">
        <v>16</v>
      </c>
      <c r="I287" s="13" t="s">
        <v>17</v>
      </c>
      <c r="J287" s="18"/>
      <c r="K287" s="22"/>
    </row>
    <row r="288" spans="1:11" ht="14.25" x14ac:dyDescent="0.45">
      <c r="A288" s="292" t="s">
        <v>594</v>
      </c>
      <c r="B288" s="293">
        <v>44959</v>
      </c>
      <c r="C288" s="274" t="s">
        <v>12</v>
      </c>
      <c r="D288" s="13" t="s">
        <v>595</v>
      </c>
      <c r="E288" s="13"/>
      <c r="F288" s="18" t="s">
        <v>14</v>
      </c>
      <c r="G288" s="33"/>
      <c r="H288" s="22" t="s">
        <v>20</v>
      </c>
      <c r="J288" s="13" t="s">
        <v>21</v>
      </c>
      <c r="K288" s="22" t="s">
        <v>802</v>
      </c>
    </row>
    <row r="289" spans="1:11" ht="14.25" x14ac:dyDescent="0.45">
      <c r="A289" s="292" t="s">
        <v>803</v>
      </c>
      <c r="B289" s="293">
        <v>44960</v>
      </c>
      <c r="C289" s="274" t="s">
        <v>12</v>
      </c>
      <c r="D289" s="13" t="s">
        <v>804</v>
      </c>
      <c r="E289" s="13">
        <v>0</v>
      </c>
      <c r="F289" s="288" t="s">
        <v>14</v>
      </c>
      <c r="G289" s="37" t="s">
        <v>805</v>
      </c>
      <c r="H289" s="18" t="s">
        <v>16</v>
      </c>
      <c r="I289" s="13" t="s">
        <v>29</v>
      </c>
      <c r="J289" s="18"/>
      <c r="K289" s="22"/>
    </row>
    <row r="290" spans="1:11" ht="14.25" x14ac:dyDescent="0.45">
      <c r="A290" s="292" t="s">
        <v>806</v>
      </c>
      <c r="B290" s="293">
        <v>44960</v>
      </c>
      <c r="C290" s="274" t="s">
        <v>12</v>
      </c>
      <c r="D290" s="13" t="s">
        <v>807</v>
      </c>
      <c r="E290" s="13">
        <v>0</v>
      </c>
      <c r="F290" s="288" t="s">
        <v>14</v>
      </c>
      <c r="G290" s="37" t="s">
        <v>808</v>
      </c>
      <c r="H290" s="18" t="s">
        <v>16</v>
      </c>
      <c r="I290" s="13" t="s">
        <v>29</v>
      </c>
      <c r="J290" s="18"/>
      <c r="K290" s="22"/>
    </row>
    <row r="291" spans="1:11" ht="14.25" x14ac:dyDescent="0.45">
      <c r="A291" s="292" t="s">
        <v>809</v>
      </c>
      <c r="B291" s="293">
        <v>44961</v>
      </c>
      <c r="C291" s="274" t="s">
        <v>12</v>
      </c>
      <c r="D291" s="13" t="s">
        <v>810</v>
      </c>
      <c r="E291" s="13">
        <v>0</v>
      </c>
      <c r="F291" s="288" t="s">
        <v>14</v>
      </c>
      <c r="G291" s="37" t="s">
        <v>125</v>
      </c>
      <c r="H291" s="18" t="s">
        <v>16</v>
      </c>
      <c r="I291" s="13" t="s">
        <v>29</v>
      </c>
      <c r="J291" s="18"/>
      <c r="K291" s="22"/>
    </row>
    <row r="292" spans="1:11" ht="14.25" x14ac:dyDescent="0.45">
      <c r="A292" s="292" t="s">
        <v>811</v>
      </c>
      <c r="B292" s="293">
        <v>44961</v>
      </c>
      <c r="C292" s="274" t="s">
        <v>12</v>
      </c>
      <c r="D292" s="13" t="s">
        <v>812</v>
      </c>
      <c r="E292" s="13">
        <v>0</v>
      </c>
      <c r="F292" s="288" t="s">
        <v>14</v>
      </c>
      <c r="G292" s="37" t="s">
        <v>125</v>
      </c>
      <c r="H292" s="18" t="s">
        <v>16</v>
      </c>
      <c r="I292" s="13" t="s">
        <v>29</v>
      </c>
      <c r="J292" s="18"/>
      <c r="K292" s="22"/>
    </row>
    <row r="293" spans="1:11" ht="14.25" x14ac:dyDescent="0.45">
      <c r="A293" s="292" t="s">
        <v>813</v>
      </c>
      <c r="B293" s="293">
        <v>44961</v>
      </c>
      <c r="C293" s="274" t="s">
        <v>12</v>
      </c>
      <c r="D293" s="13" t="s">
        <v>814</v>
      </c>
      <c r="E293" s="13">
        <v>0</v>
      </c>
      <c r="F293" s="288" t="s">
        <v>14</v>
      </c>
      <c r="G293" s="37" t="s">
        <v>125</v>
      </c>
      <c r="H293" s="18" t="s">
        <v>16</v>
      </c>
      <c r="I293" s="13" t="s">
        <v>29</v>
      </c>
      <c r="J293" s="18"/>
      <c r="K293" s="22"/>
    </row>
    <row r="294" spans="1:11" ht="14.25" x14ac:dyDescent="0.45">
      <c r="A294" s="292" t="s">
        <v>815</v>
      </c>
      <c r="B294" s="293">
        <v>44962</v>
      </c>
      <c r="C294" s="274" t="s">
        <v>12</v>
      </c>
      <c r="D294" s="13" t="s">
        <v>816</v>
      </c>
      <c r="E294" s="13">
        <v>0</v>
      </c>
      <c r="F294" s="288" t="s">
        <v>14</v>
      </c>
      <c r="G294" s="37" t="s">
        <v>125</v>
      </c>
      <c r="H294" s="18" t="s">
        <v>16</v>
      </c>
      <c r="I294" s="13" t="s">
        <v>17</v>
      </c>
      <c r="J294" s="18"/>
      <c r="K294" s="22"/>
    </row>
    <row r="295" spans="1:11" ht="14.25" x14ac:dyDescent="0.45">
      <c r="A295" s="292" t="s">
        <v>817</v>
      </c>
      <c r="B295" s="293">
        <v>44962</v>
      </c>
      <c r="C295" s="274" t="s">
        <v>12</v>
      </c>
      <c r="D295" s="13" t="s">
        <v>818</v>
      </c>
      <c r="E295" s="13">
        <v>0</v>
      </c>
      <c r="F295" s="288" t="s">
        <v>14</v>
      </c>
      <c r="G295" s="37" t="s">
        <v>819</v>
      </c>
      <c r="H295" s="18" t="s">
        <v>16</v>
      </c>
      <c r="I295" s="13" t="s">
        <v>17</v>
      </c>
      <c r="J295" s="18"/>
      <c r="K295" s="22"/>
    </row>
    <row r="296" spans="1:11" ht="14.25" x14ac:dyDescent="0.45">
      <c r="A296" s="292" t="s">
        <v>820</v>
      </c>
      <c r="B296" s="293">
        <v>44963</v>
      </c>
      <c r="C296" s="274" t="s">
        <v>12</v>
      </c>
      <c r="D296" s="13" t="s">
        <v>821</v>
      </c>
      <c r="E296" s="13">
        <v>0</v>
      </c>
      <c r="F296" s="288" t="s">
        <v>14</v>
      </c>
      <c r="G296" s="37">
        <v>2212145.7999999998</v>
      </c>
      <c r="H296" s="18" t="s">
        <v>16</v>
      </c>
      <c r="I296" s="13" t="s">
        <v>17</v>
      </c>
      <c r="J296" s="18"/>
      <c r="K296" s="22"/>
    </row>
    <row r="297" spans="1:11" ht="14.25" x14ac:dyDescent="0.45">
      <c r="A297" s="292" t="s">
        <v>822</v>
      </c>
      <c r="B297" s="293">
        <v>44963</v>
      </c>
      <c r="C297" s="274" t="s">
        <v>12</v>
      </c>
      <c r="D297" s="13" t="s">
        <v>823</v>
      </c>
      <c r="E297" s="13">
        <v>0</v>
      </c>
      <c r="F297" s="288" t="s">
        <v>14</v>
      </c>
      <c r="G297" s="37" t="s">
        <v>125</v>
      </c>
      <c r="H297" s="18" t="s">
        <v>16</v>
      </c>
      <c r="I297" s="13" t="s">
        <v>17</v>
      </c>
      <c r="J297" s="18"/>
      <c r="K297" s="22"/>
    </row>
    <row r="298" spans="1:11" ht="14.25" x14ac:dyDescent="0.45">
      <c r="A298" s="292" t="s">
        <v>824</v>
      </c>
      <c r="B298" s="293">
        <v>44963</v>
      </c>
      <c r="C298" s="274" t="s">
        <v>12</v>
      </c>
      <c r="D298" s="13" t="s">
        <v>825</v>
      </c>
      <c r="E298" s="13">
        <v>0</v>
      </c>
      <c r="F298" s="288" t="s">
        <v>14</v>
      </c>
      <c r="G298" s="37" t="s">
        <v>826</v>
      </c>
      <c r="H298" s="18" t="s">
        <v>16</v>
      </c>
      <c r="I298" s="13" t="s">
        <v>29</v>
      </c>
      <c r="J298" s="18"/>
      <c r="K298" s="22"/>
    </row>
    <row r="299" spans="1:11" ht="14.25" x14ac:dyDescent="0.45">
      <c r="A299" s="295" t="s">
        <v>827</v>
      </c>
      <c r="B299" s="296">
        <v>44963</v>
      </c>
      <c r="C299" s="297" t="s">
        <v>12</v>
      </c>
      <c r="D299" s="25" t="s">
        <v>828</v>
      </c>
      <c r="E299" s="25">
        <v>0</v>
      </c>
      <c r="F299" s="298" t="s">
        <v>14</v>
      </c>
      <c r="G299" s="200" t="s">
        <v>125</v>
      </c>
      <c r="H299" s="61" t="s">
        <v>16</v>
      </c>
      <c r="I299" s="13" t="s">
        <v>17</v>
      </c>
      <c r="J299" s="61"/>
      <c r="K299" s="64"/>
    </row>
    <row r="300" spans="1:11" ht="14.25" x14ac:dyDescent="0.45">
      <c r="A300" s="295" t="s">
        <v>829</v>
      </c>
      <c r="B300" s="293">
        <v>44963</v>
      </c>
      <c r="C300" s="274" t="s">
        <v>12</v>
      </c>
      <c r="D300" s="13" t="s">
        <v>830</v>
      </c>
      <c r="E300" s="13">
        <v>0</v>
      </c>
      <c r="F300" s="288" t="s">
        <v>14</v>
      </c>
      <c r="G300" s="37" t="s">
        <v>125</v>
      </c>
      <c r="H300" s="18" t="s">
        <v>16</v>
      </c>
      <c r="I300" s="13" t="s">
        <v>29</v>
      </c>
      <c r="J300" s="18"/>
      <c r="K300" s="22"/>
    </row>
    <row r="301" spans="1:11" ht="14.25" x14ac:dyDescent="0.45">
      <c r="A301" s="295" t="s">
        <v>831</v>
      </c>
      <c r="B301" s="293">
        <v>44963</v>
      </c>
      <c r="C301" s="274" t="s">
        <v>12</v>
      </c>
      <c r="D301" s="13" t="s">
        <v>832</v>
      </c>
      <c r="E301" s="13">
        <v>0</v>
      </c>
      <c r="F301" s="288" t="s">
        <v>14</v>
      </c>
      <c r="G301" s="37" t="s">
        <v>125</v>
      </c>
      <c r="H301" s="18" t="s">
        <v>16</v>
      </c>
      <c r="I301" s="13" t="s">
        <v>29</v>
      </c>
      <c r="J301" s="18"/>
      <c r="K301" s="22"/>
    </row>
    <row r="302" spans="1:11" ht="14.25" x14ac:dyDescent="0.45">
      <c r="A302" s="295" t="s">
        <v>833</v>
      </c>
      <c r="B302" s="293">
        <v>44963</v>
      </c>
      <c r="C302" s="274" t="s">
        <v>12</v>
      </c>
      <c r="D302" s="13" t="s">
        <v>834</v>
      </c>
      <c r="E302" s="13">
        <v>0</v>
      </c>
      <c r="F302" s="288" t="s">
        <v>14</v>
      </c>
      <c r="G302" s="37" t="s">
        <v>835</v>
      </c>
      <c r="H302" s="18" t="s">
        <v>16</v>
      </c>
      <c r="I302" s="13" t="s">
        <v>17</v>
      </c>
      <c r="J302" s="18"/>
      <c r="K302" s="22"/>
    </row>
    <row r="303" spans="1:11" ht="14.25" x14ac:dyDescent="0.45">
      <c r="A303" s="295" t="s">
        <v>836</v>
      </c>
      <c r="B303" s="293">
        <v>44963</v>
      </c>
      <c r="C303" s="274" t="s">
        <v>12</v>
      </c>
      <c r="D303" s="13" t="s">
        <v>837</v>
      </c>
      <c r="E303" s="13">
        <v>0</v>
      </c>
      <c r="F303" s="288" t="s">
        <v>14</v>
      </c>
      <c r="G303" s="37" t="s">
        <v>125</v>
      </c>
      <c r="H303" s="18" t="s">
        <v>16</v>
      </c>
      <c r="I303" s="13" t="s">
        <v>29</v>
      </c>
      <c r="J303" s="18"/>
      <c r="K303" s="22"/>
    </row>
    <row r="304" spans="1:11" ht="14.25" x14ac:dyDescent="0.45">
      <c r="A304" s="295" t="s">
        <v>838</v>
      </c>
      <c r="B304" s="293">
        <v>44963</v>
      </c>
      <c r="C304" s="274" t="s">
        <v>12</v>
      </c>
      <c r="D304" s="13" t="s">
        <v>839</v>
      </c>
      <c r="E304" s="13">
        <v>0</v>
      </c>
      <c r="F304" s="288" t="s">
        <v>14</v>
      </c>
      <c r="G304" s="37">
        <v>2109408</v>
      </c>
      <c r="H304" s="18" t="s">
        <v>16</v>
      </c>
      <c r="I304" s="13" t="s">
        <v>29</v>
      </c>
      <c r="J304" s="18"/>
      <c r="K304" s="22"/>
    </row>
    <row r="305" spans="1:11" ht="14.25" x14ac:dyDescent="0.45">
      <c r="A305" s="295" t="s">
        <v>840</v>
      </c>
      <c r="B305" s="293">
        <v>44964</v>
      </c>
      <c r="C305" s="274" t="s">
        <v>12</v>
      </c>
      <c r="D305" s="13" t="s">
        <v>841</v>
      </c>
      <c r="E305" s="13">
        <v>0</v>
      </c>
      <c r="F305" s="288" t="s">
        <v>14</v>
      </c>
      <c r="G305" s="37">
        <v>3305989.6</v>
      </c>
      <c r="H305" s="18" t="s">
        <v>16</v>
      </c>
      <c r="I305" s="13" t="s">
        <v>17</v>
      </c>
      <c r="J305" s="18"/>
      <c r="K305" s="22"/>
    </row>
    <row r="306" spans="1:11" ht="24" x14ac:dyDescent="0.45">
      <c r="A306" s="295" t="s">
        <v>794</v>
      </c>
      <c r="B306" s="293">
        <v>44964</v>
      </c>
      <c r="C306" s="274" t="s">
        <v>12</v>
      </c>
      <c r="D306" s="13" t="s">
        <v>795</v>
      </c>
      <c r="E306" s="13">
        <v>4</v>
      </c>
      <c r="F306" s="18" t="s">
        <v>14</v>
      </c>
      <c r="G306" s="37" t="s">
        <v>842</v>
      </c>
      <c r="H306" s="22" t="s">
        <v>16</v>
      </c>
      <c r="I306" s="13" t="s">
        <v>29</v>
      </c>
      <c r="J306" s="18"/>
      <c r="K306" s="22"/>
    </row>
    <row r="307" spans="1:11" ht="24" x14ac:dyDescent="0.45">
      <c r="A307" s="295" t="s">
        <v>791</v>
      </c>
      <c r="B307" s="293">
        <v>44964</v>
      </c>
      <c r="C307" s="274" t="s">
        <v>12</v>
      </c>
      <c r="D307" s="13" t="s">
        <v>792</v>
      </c>
      <c r="E307" s="13"/>
      <c r="F307" s="18" t="s">
        <v>14</v>
      </c>
      <c r="G307" s="33"/>
      <c r="H307" s="22" t="s">
        <v>20</v>
      </c>
      <c r="J307" s="18" t="s">
        <v>21</v>
      </c>
      <c r="K307" s="36" t="s">
        <v>843</v>
      </c>
    </row>
    <row r="308" spans="1:11" ht="14.25" x14ac:dyDescent="0.45">
      <c r="A308" s="295" t="s">
        <v>844</v>
      </c>
      <c r="B308" s="293">
        <v>44959</v>
      </c>
      <c r="C308" s="274" t="s">
        <v>12</v>
      </c>
      <c r="D308" s="13" t="s">
        <v>845</v>
      </c>
      <c r="E308" s="13">
        <v>0</v>
      </c>
      <c r="F308" s="288" t="s">
        <v>14</v>
      </c>
      <c r="G308" s="37" t="s">
        <v>125</v>
      </c>
      <c r="H308" s="18" t="s">
        <v>16</v>
      </c>
      <c r="I308" s="13" t="s">
        <v>29</v>
      </c>
      <c r="J308" s="18"/>
      <c r="K308" s="22"/>
    </row>
    <row r="309" spans="1:11" ht="14.25" x14ac:dyDescent="0.45">
      <c r="A309" s="295" t="s">
        <v>846</v>
      </c>
      <c r="B309" s="293">
        <v>44959</v>
      </c>
      <c r="C309" s="274" t="s">
        <v>12</v>
      </c>
      <c r="D309" s="13" t="s">
        <v>847</v>
      </c>
      <c r="E309" s="13">
        <v>0</v>
      </c>
      <c r="F309" s="288" t="s">
        <v>14</v>
      </c>
      <c r="G309" s="37" t="s">
        <v>125</v>
      </c>
      <c r="H309" s="18" t="s">
        <v>16</v>
      </c>
      <c r="I309" s="13" t="s">
        <v>17</v>
      </c>
      <c r="J309" s="18"/>
      <c r="K309" s="22"/>
    </row>
    <row r="310" spans="1:11" ht="14.25" x14ac:dyDescent="0.45">
      <c r="A310" s="295" t="s">
        <v>848</v>
      </c>
      <c r="B310" s="293">
        <v>44959</v>
      </c>
      <c r="C310" s="274" t="s">
        <v>12</v>
      </c>
      <c r="D310" s="13" t="s">
        <v>849</v>
      </c>
      <c r="E310" s="13">
        <v>0</v>
      </c>
      <c r="F310" s="288" t="s">
        <v>14</v>
      </c>
      <c r="G310" s="37" t="s">
        <v>125</v>
      </c>
      <c r="H310" s="18" t="s">
        <v>16</v>
      </c>
      <c r="I310" s="13" t="s">
        <v>29</v>
      </c>
      <c r="J310" s="18"/>
      <c r="K310" s="22"/>
    </row>
    <row r="311" spans="1:11" ht="14.25" x14ac:dyDescent="0.45">
      <c r="A311" s="295" t="s">
        <v>850</v>
      </c>
      <c r="B311" s="293">
        <v>44959</v>
      </c>
      <c r="C311" s="274" t="s">
        <v>12</v>
      </c>
      <c r="D311" s="13" t="s">
        <v>851</v>
      </c>
      <c r="E311" s="13">
        <v>0</v>
      </c>
      <c r="F311" s="288" t="s">
        <v>14</v>
      </c>
      <c r="G311" s="37" t="s">
        <v>852</v>
      </c>
      <c r="H311" s="18" t="s">
        <v>16</v>
      </c>
      <c r="I311" s="13" t="s">
        <v>17</v>
      </c>
      <c r="J311" s="18"/>
      <c r="K311" s="22"/>
    </row>
    <row r="312" spans="1:11" ht="14.25" x14ac:dyDescent="0.45">
      <c r="A312" s="295" t="s">
        <v>853</v>
      </c>
      <c r="B312" s="293">
        <v>44960</v>
      </c>
      <c r="C312" s="274" t="s">
        <v>12</v>
      </c>
      <c r="D312" s="13" t="s">
        <v>854</v>
      </c>
      <c r="E312" s="13">
        <v>0</v>
      </c>
      <c r="F312" s="288" t="s">
        <v>14</v>
      </c>
      <c r="G312" s="37" t="s">
        <v>855</v>
      </c>
      <c r="H312" s="18" t="s">
        <v>16</v>
      </c>
      <c r="I312" s="13" t="s">
        <v>17</v>
      </c>
      <c r="J312" s="18"/>
      <c r="K312" s="22"/>
    </row>
    <row r="313" spans="1:11" ht="14.25" x14ac:dyDescent="0.45">
      <c r="A313" s="295" t="s">
        <v>856</v>
      </c>
      <c r="B313" s="293">
        <v>44960</v>
      </c>
      <c r="C313" s="274" t="s">
        <v>12</v>
      </c>
      <c r="D313" s="13" t="s">
        <v>857</v>
      </c>
      <c r="E313" s="13">
        <v>0</v>
      </c>
      <c r="F313" s="288" t="s">
        <v>14</v>
      </c>
      <c r="G313" s="37" t="s">
        <v>125</v>
      </c>
      <c r="H313" s="18" t="s">
        <v>16</v>
      </c>
      <c r="I313" s="335" t="s">
        <v>17</v>
      </c>
      <c r="J313" s="18"/>
      <c r="K313" s="22"/>
    </row>
    <row r="314" spans="1:11" ht="14.25" x14ac:dyDescent="0.45">
      <c r="A314" s="295" t="s">
        <v>783</v>
      </c>
      <c r="B314" s="293">
        <v>44964</v>
      </c>
      <c r="C314" s="274" t="s">
        <v>12</v>
      </c>
      <c r="D314" s="13" t="s">
        <v>784</v>
      </c>
      <c r="E314" s="13">
        <v>0</v>
      </c>
      <c r="F314" s="288" t="s">
        <v>14</v>
      </c>
      <c r="G314" s="37" t="s">
        <v>125</v>
      </c>
      <c r="H314" s="18" t="s">
        <v>16</v>
      </c>
      <c r="I314" s="13" t="s">
        <v>29</v>
      </c>
      <c r="J314" s="18"/>
      <c r="K314" s="22"/>
    </row>
    <row r="315" spans="1:11" ht="14.25" x14ac:dyDescent="0.45">
      <c r="A315" s="295" t="s">
        <v>858</v>
      </c>
      <c r="B315" s="293">
        <v>44965</v>
      </c>
      <c r="C315" s="274" t="s">
        <v>12</v>
      </c>
      <c r="D315" s="13" t="s">
        <v>859</v>
      </c>
      <c r="E315" s="336">
        <v>3</v>
      </c>
      <c r="F315" s="18" t="s">
        <v>14</v>
      </c>
      <c r="G315" s="179" t="s">
        <v>125</v>
      </c>
      <c r="H315" s="106" t="s">
        <v>16</v>
      </c>
      <c r="I315" s="335" t="s">
        <v>17</v>
      </c>
      <c r="J315" s="171"/>
      <c r="K315" s="106"/>
    </row>
    <row r="316" spans="1:11" ht="14.25" x14ac:dyDescent="0.45">
      <c r="A316" s="295" t="s">
        <v>860</v>
      </c>
      <c r="B316" s="293">
        <v>44965</v>
      </c>
      <c r="C316" s="274" t="s">
        <v>12</v>
      </c>
      <c r="D316" s="13" t="s">
        <v>861</v>
      </c>
      <c r="E316" s="32"/>
      <c r="F316" s="18" t="s">
        <v>14</v>
      </c>
      <c r="G316" s="33" t="s">
        <v>862</v>
      </c>
      <c r="H316" s="22" t="s">
        <v>20</v>
      </c>
      <c r="J316" s="18"/>
      <c r="K316" s="22" t="s">
        <v>863</v>
      </c>
    </row>
    <row r="317" spans="1:11" ht="14.25" x14ac:dyDescent="0.45">
      <c r="A317" s="295" t="s">
        <v>864</v>
      </c>
      <c r="B317" s="293">
        <v>44965</v>
      </c>
      <c r="C317" s="274" t="s">
        <v>12</v>
      </c>
      <c r="D317" s="13" t="s">
        <v>865</v>
      </c>
      <c r="E317" s="32">
        <v>2</v>
      </c>
      <c r="F317" s="18" t="s">
        <v>14</v>
      </c>
      <c r="G317" s="33" t="s">
        <v>125</v>
      </c>
      <c r="H317" s="22" t="s">
        <v>16</v>
      </c>
      <c r="I317" s="13" t="s">
        <v>29</v>
      </c>
      <c r="J317" s="18"/>
      <c r="K317" s="22"/>
    </row>
    <row r="318" spans="1:11" ht="14.25" x14ac:dyDescent="0.45">
      <c r="A318" s="295" t="s">
        <v>866</v>
      </c>
      <c r="B318" s="293">
        <v>44965</v>
      </c>
      <c r="C318" s="274" t="s">
        <v>12</v>
      </c>
      <c r="D318" s="13" t="s">
        <v>867</v>
      </c>
      <c r="E318" s="32">
        <v>2</v>
      </c>
      <c r="F318" s="18" t="s">
        <v>14</v>
      </c>
      <c r="G318" s="33" t="s">
        <v>125</v>
      </c>
      <c r="H318" s="22" t="s">
        <v>607</v>
      </c>
      <c r="I318" s="13" t="s">
        <v>29</v>
      </c>
      <c r="J318" s="18"/>
      <c r="K318" s="22"/>
    </row>
    <row r="319" spans="1:11" ht="14.25" x14ac:dyDescent="0.45">
      <c r="A319" s="295" t="s">
        <v>868</v>
      </c>
      <c r="B319" s="293">
        <v>44965</v>
      </c>
      <c r="C319" s="274" t="s">
        <v>12</v>
      </c>
      <c r="D319" s="13" t="s">
        <v>869</v>
      </c>
      <c r="E319" s="32">
        <v>2</v>
      </c>
      <c r="F319" s="18" t="s">
        <v>14</v>
      </c>
      <c r="G319" s="33" t="s">
        <v>125</v>
      </c>
      <c r="H319" s="22" t="s">
        <v>607</v>
      </c>
      <c r="I319" s="13" t="s">
        <v>17</v>
      </c>
      <c r="J319" s="18"/>
      <c r="K319" s="22"/>
    </row>
    <row r="320" spans="1:11" ht="14.25" x14ac:dyDescent="0.45">
      <c r="A320" s="295" t="s">
        <v>870</v>
      </c>
      <c r="B320" s="293">
        <v>44965</v>
      </c>
      <c r="C320" s="274" t="s">
        <v>12</v>
      </c>
      <c r="D320" s="13" t="s">
        <v>871</v>
      </c>
      <c r="E320" s="32">
        <v>2</v>
      </c>
      <c r="F320" s="18" t="s">
        <v>14</v>
      </c>
      <c r="G320" s="33" t="s">
        <v>125</v>
      </c>
      <c r="H320" s="22" t="s">
        <v>16</v>
      </c>
      <c r="I320" s="13" t="s">
        <v>29</v>
      </c>
      <c r="J320" s="18"/>
      <c r="K320" s="22"/>
    </row>
    <row r="321" spans="1:11" ht="14.25" x14ac:dyDescent="0.45">
      <c r="A321" s="295" t="s">
        <v>872</v>
      </c>
      <c r="B321" s="293">
        <v>44965</v>
      </c>
      <c r="C321" s="274" t="s">
        <v>12</v>
      </c>
      <c r="D321" s="13" t="s">
        <v>873</v>
      </c>
      <c r="E321" s="32">
        <v>0</v>
      </c>
      <c r="F321" s="18" t="s">
        <v>14</v>
      </c>
      <c r="G321" s="33" t="s">
        <v>874</v>
      </c>
      <c r="H321" s="22" t="s">
        <v>607</v>
      </c>
      <c r="I321" s="13" t="s">
        <v>17</v>
      </c>
      <c r="J321" s="18"/>
      <c r="K321" s="22"/>
    </row>
    <row r="322" spans="1:11" ht="14.25" x14ac:dyDescent="0.45">
      <c r="A322" s="295" t="s">
        <v>875</v>
      </c>
      <c r="B322" s="293">
        <v>44965</v>
      </c>
      <c r="C322" s="274" t="s">
        <v>12</v>
      </c>
      <c r="D322" s="13" t="s">
        <v>876</v>
      </c>
      <c r="E322" s="32">
        <v>2</v>
      </c>
      <c r="F322" s="18" t="s">
        <v>14</v>
      </c>
      <c r="G322" s="33" t="s">
        <v>125</v>
      </c>
      <c r="H322" s="22" t="s">
        <v>607</v>
      </c>
      <c r="I322" s="13" t="s">
        <v>17</v>
      </c>
      <c r="J322" s="18"/>
      <c r="K322" s="22"/>
    </row>
    <row r="323" spans="1:11" ht="14.25" x14ac:dyDescent="0.45">
      <c r="A323" s="295" t="s">
        <v>877</v>
      </c>
      <c r="B323" s="293">
        <v>44965</v>
      </c>
      <c r="C323" s="274" t="s">
        <v>12</v>
      </c>
      <c r="D323" s="13" t="s">
        <v>878</v>
      </c>
      <c r="E323" s="32">
        <v>2</v>
      </c>
      <c r="F323" s="18" t="s">
        <v>14</v>
      </c>
      <c r="G323" s="33" t="s">
        <v>125</v>
      </c>
      <c r="H323" s="22" t="s">
        <v>16</v>
      </c>
      <c r="I323" s="13" t="s">
        <v>17</v>
      </c>
      <c r="J323" s="18"/>
      <c r="K323" s="22"/>
    </row>
    <row r="324" spans="1:11" ht="24" x14ac:dyDescent="0.45">
      <c r="A324" s="295" t="s">
        <v>879</v>
      </c>
      <c r="B324" s="293">
        <v>44965</v>
      </c>
      <c r="C324" s="274" t="s">
        <v>12</v>
      </c>
      <c r="D324" s="13" t="s">
        <v>880</v>
      </c>
      <c r="E324" s="32">
        <v>3</v>
      </c>
      <c r="F324" s="18" t="s">
        <v>14</v>
      </c>
      <c r="G324" s="37" t="s">
        <v>881</v>
      </c>
      <c r="H324" s="22" t="s">
        <v>607</v>
      </c>
      <c r="I324" s="13" t="s">
        <v>29</v>
      </c>
      <c r="J324" s="18"/>
      <c r="K324" s="22"/>
    </row>
    <row r="325" spans="1:11" ht="35.65" x14ac:dyDescent="0.45">
      <c r="A325" s="295" t="s">
        <v>882</v>
      </c>
      <c r="B325" s="293">
        <v>44965</v>
      </c>
      <c r="C325" s="274" t="s">
        <v>12</v>
      </c>
      <c r="D325" s="13" t="s">
        <v>883</v>
      </c>
      <c r="E325" s="32"/>
      <c r="F325" s="18" t="s">
        <v>14</v>
      </c>
      <c r="G325" s="33"/>
      <c r="H325" s="22" t="s">
        <v>20</v>
      </c>
      <c r="J325" s="18" t="s">
        <v>21</v>
      </c>
      <c r="K325" s="36" t="s">
        <v>884</v>
      </c>
    </row>
    <row r="326" spans="1:11" ht="14.25" x14ac:dyDescent="0.45">
      <c r="A326" s="295" t="s">
        <v>885</v>
      </c>
      <c r="B326" s="293">
        <v>44965</v>
      </c>
      <c r="C326" s="274" t="s">
        <v>12</v>
      </c>
      <c r="D326" s="13" t="s">
        <v>886</v>
      </c>
      <c r="E326" s="32">
        <v>2</v>
      </c>
      <c r="F326" s="18" t="s">
        <v>14</v>
      </c>
      <c r="G326" s="33" t="s">
        <v>887</v>
      </c>
      <c r="H326" s="22" t="s">
        <v>607</v>
      </c>
      <c r="I326" s="13" t="s">
        <v>17</v>
      </c>
      <c r="J326" s="18"/>
      <c r="K326" s="22"/>
    </row>
    <row r="327" spans="1:11" ht="24" x14ac:dyDescent="0.45">
      <c r="A327" s="295" t="s">
        <v>888</v>
      </c>
      <c r="B327" s="293">
        <v>44966</v>
      </c>
      <c r="C327" s="274" t="s">
        <v>12</v>
      </c>
      <c r="D327" s="13" t="s">
        <v>889</v>
      </c>
      <c r="E327" s="32">
        <v>2</v>
      </c>
      <c r="F327" s="18" t="s">
        <v>14</v>
      </c>
      <c r="G327" s="37" t="s">
        <v>890</v>
      </c>
      <c r="H327" s="22" t="s">
        <v>16</v>
      </c>
      <c r="I327" s="13" t="s">
        <v>17</v>
      </c>
      <c r="J327" s="18"/>
      <c r="K327" s="22"/>
    </row>
    <row r="328" spans="1:11" ht="24" x14ac:dyDescent="0.45">
      <c r="A328" s="295" t="s">
        <v>891</v>
      </c>
      <c r="B328" s="293">
        <v>44966</v>
      </c>
      <c r="C328" s="274" t="s">
        <v>12</v>
      </c>
      <c r="D328" s="13" t="s">
        <v>892</v>
      </c>
      <c r="E328" s="32"/>
      <c r="F328" s="18" t="s">
        <v>14</v>
      </c>
      <c r="G328" s="33"/>
      <c r="H328" s="22" t="s">
        <v>20</v>
      </c>
      <c r="J328" s="7" t="s">
        <v>21</v>
      </c>
      <c r="K328" s="36" t="s">
        <v>893</v>
      </c>
    </row>
    <row r="329" spans="1:11" ht="14.25" x14ac:dyDescent="0.45">
      <c r="A329" s="295" t="s">
        <v>894</v>
      </c>
      <c r="B329" s="293">
        <v>44966</v>
      </c>
      <c r="C329" s="274" t="s">
        <v>12</v>
      </c>
      <c r="D329" s="13" t="s">
        <v>895</v>
      </c>
      <c r="E329" s="32">
        <v>2</v>
      </c>
      <c r="F329" s="18" t="s">
        <v>14</v>
      </c>
      <c r="G329" s="33" t="s">
        <v>125</v>
      </c>
      <c r="H329" s="22" t="s">
        <v>16</v>
      </c>
      <c r="I329" s="13" t="s">
        <v>29</v>
      </c>
      <c r="J329" s="18"/>
      <c r="K329" s="22"/>
    </row>
    <row r="330" spans="1:11" ht="14.25" x14ac:dyDescent="0.45">
      <c r="A330" s="295" t="s">
        <v>896</v>
      </c>
      <c r="B330" s="293">
        <v>44966</v>
      </c>
      <c r="C330" s="274" t="s">
        <v>12</v>
      </c>
      <c r="D330" s="13" t="s">
        <v>897</v>
      </c>
      <c r="E330" s="32">
        <v>0</v>
      </c>
      <c r="F330" s="18" t="s">
        <v>14</v>
      </c>
      <c r="G330" s="33" t="s">
        <v>125</v>
      </c>
      <c r="H330" s="22" t="s">
        <v>607</v>
      </c>
      <c r="I330" s="13" t="s">
        <v>17</v>
      </c>
      <c r="J330" s="18"/>
      <c r="K330" s="22"/>
    </row>
    <row r="331" spans="1:11" ht="24" x14ac:dyDescent="0.45">
      <c r="A331" s="295" t="s">
        <v>898</v>
      </c>
      <c r="B331" s="293">
        <v>44966</v>
      </c>
      <c r="C331" s="274" t="s">
        <v>12</v>
      </c>
      <c r="D331" s="13" t="s">
        <v>899</v>
      </c>
      <c r="E331" s="32">
        <v>2</v>
      </c>
      <c r="F331" s="18" t="s">
        <v>14</v>
      </c>
      <c r="G331" s="37" t="s">
        <v>900</v>
      </c>
      <c r="H331" s="22" t="s">
        <v>607</v>
      </c>
      <c r="I331" s="13" t="s">
        <v>17</v>
      </c>
      <c r="J331" s="18"/>
      <c r="K331" s="22"/>
    </row>
    <row r="332" spans="1:11" ht="14.25" x14ac:dyDescent="0.45">
      <c r="A332" s="295" t="s">
        <v>901</v>
      </c>
      <c r="B332" s="293">
        <v>44966</v>
      </c>
      <c r="C332" s="274" t="s">
        <v>12</v>
      </c>
      <c r="D332" s="13" t="s">
        <v>902</v>
      </c>
      <c r="E332" s="32">
        <v>3</v>
      </c>
      <c r="F332" s="18" t="s">
        <v>14</v>
      </c>
      <c r="G332" s="33" t="s">
        <v>125</v>
      </c>
      <c r="H332" s="22" t="s">
        <v>16</v>
      </c>
      <c r="I332" s="13" t="s">
        <v>29</v>
      </c>
      <c r="J332" s="18"/>
      <c r="K332" s="22"/>
    </row>
    <row r="333" spans="1:11" ht="14.25" x14ac:dyDescent="0.45">
      <c r="A333" s="295" t="s">
        <v>903</v>
      </c>
      <c r="B333" s="293">
        <v>44966</v>
      </c>
      <c r="C333" s="274" t="s">
        <v>12</v>
      </c>
      <c r="D333" s="13" t="s">
        <v>904</v>
      </c>
      <c r="E333" s="32">
        <v>0</v>
      </c>
      <c r="F333" s="18" t="s">
        <v>14</v>
      </c>
      <c r="G333" s="33" t="s">
        <v>125</v>
      </c>
      <c r="H333" s="22" t="s">
        <v>607</v>
      </c>
      <c r="I333" s="13" t="s">
        <v>17</v>
      </c>
      <c r="J333" s="18"/>
      <c r="K333" s="22"/>
    </row>
    <row r="334" spans="1:11" ht="14.25" x14ac:dyDescent="0.45">
      <c r="A334" s="295" t="s">
        <v>905</v>
      </c>
      <c r="B334" s="293">
        <v>44966</v>
      </c>
      <c r="C334" s="274" t="s">
        <v>12</v>
      </c>
      <c r="D334" s="13" t="s">
        <v>906</v>
      </c>
      <c r="E334" s="32">
        <v>2</v>
      </c>
      <c r="F334" s="18" t="s">
        <v>14</v>
      </c>
      <c r="G334" s="33" t="s">
        <v>907</v>
      </c>
      <c r="H334" s="22" t="s">
        <v>607</v>
      </c>
      <c r="I334" s="13" t="s">
        <v>29</v>
      </c>
      <c r="J334" s="18"/>
      <c r="K334" s="22"/>
    </row>
    <row r="335" spans="1:11" ht="14.25" x14ac:dyDescent="0.45">
      <c r="A335" s="295" t="s">
        <v>908</v>
      </c>
      <c r="B335" s="293">
        <v>44966</v>
      </c>
      <c r="C335" s="274" t="s">
        <v>12</v>
      </c>
      <c r="D335" s="13" t="s">
        <v>909</v>
      </c>
      <c r="E335" s="32">
        <v>0</v>
      </c>
      <c r="F335" s="18" t="s">
        <v>14</v>
      </c>
      <c r="G335" s="33" t="s">
        <v>125</v>
      </c>
      <c r="H335" s="22" t="s">
        <v>607</v>
      </c>
      <c r="I335" s="13" t="s">
        <v>29</v>
      </c>
      <c r="J335" s="18"/>
      <c r="K335" s="22"/>
    </row>
    <row r="336" spans="1:11" ht="14.25" x14ac:dyDescent="0.45">
      <c r="A336" s="295" t="s">
        <v>910</v>
      </c>
      <c r="B336" s="293">
        <v>44966</v>
      </c>
      <c r="C336" s="274" t="s">
        <v>12</v>
      </c>
      <c r="D336" s="13" t="s">
        <v>911</v>
      </c>
      <c r="E336" s="32">
        <v>2</v>
      </c>
      <c r="F336" s="18" t="s">
        <v>14</v>
      </c>
      <c r="G336" s="33" t="s">
        <v>125</v>
      </c>
      <c r="H336" s="22" t="s">
        <v>16</v>
      </c>
      <c r="I336" s="13" t="s">
        <v>29</v>
      </c>
      <c r="J336" s="18"/>
      <c r="K336" s="22"/>
    </row>
    <row r="337" spans="1:11" ht="24" x14ac:dyDescent="0.45">
      <c r="A337" s="295" t="s">
        <v>912</v>
      </c>
      <c r="B337" s="293">
        <v>44966</v>
      </c>
      <c r="C337" s="274" t="s">
        <v>12</v>
      </c>
      <c r="D337" s="13" t="s">
        <v>913</v>
      </c>
      <c r="E337" s="32">
        <v>0</v>
      </c>
      <c r="F337" s="18" t="s">
        <v>14</v>
      </c>
      <c r="G337" s="37" t="s">
        <v>914</v>
      </c>
      <c r="H337" s="22" t="s">
        <v>16</v>
      </c>
      <c r="I337" s="13" t="s">
        <v>17</v>
      </c>
      <c r="J337" s="18"/>
      <c r="K337" s="22"/>
    </row>
    <row r="338" spans="1:11" ht="14.25" x14ac:dyDescent="0.45">
      <c r="A338" s="295" t="s">
        <v>915</v>
      </c>
      <c r="B338" s="293">
        <v>44966</v>
      </c>
      <c r="C338" s="274" t="s">
        <v>12</v>
      </c>
      <c r="D338" s="13" t="s">
        <v>916</v>
      </c>
      <c r="E338" s="32">
        <v>2</v>
      </c>
      <c r="F338" s="18" t="s">
        <v>14</v>
      </c>
      <c r="G338" s="33" t="s">
        <v>125</v>
      </c>
      <c r="H338" s="22" t="s">
        <v>16</v>
      </c>
      <c r="I338" s="13" t="s">
        <v>17</v>
      </c>
      <c r="J338" s="18"/>
      <c r="K338" s="22"/>
    </row>
    <row r="339" spans="1:11" ht="14.25" x14ac:dyDescent="0.45">
      <c r="A339" s="295" t="s">
        <v>917</v>
      </c>
      <c r="B339" s="293">
        <v>44966</v>
      </c>
      <c r="C339" s="274" t="s">
        <v>12</v>
      </c>
      <c r="D339" s="13" t="s">
        <v>918</v>
      </c>
      <c r="E339" s="32">
        <v>2</v>
      </c>
      <c r="F339" s="18" t="s">
        <v>14</v>
      </c>
      <c r="G339" s="33" t="s">
        <v>125</v>
      </c>
      <c r="H339" s="22" t="s">
        <v>16</v>
      </c>
      <c r="I339" s="13" t="s">
        <v>17</v>
      </c>
      <c r="J339" s="18"/>
      <c r="K339" s="22"/>
    </row>
    <row r="340" spans="1:11" ht="14.25" x14ac:dyDescent="0.45">
      <c r="A340" s="295" t="s">
        <v>919</v>
      </c>
      <c r="B340" s="293">
        <v>44966</v>
      </c>
      <c r="C340" s="274" t="s">
        <v>12</v>
      </c>
      <c r="D340" s="13" t="s">
        <v>920</v>
      </c>
      <c r="E340" s="32">
        <v>2</v>
      </c>
      <c r="F340" s="18" t="s">
        <v>14</v>
      </c>
      <c r="G340" s="33" t="s">
        <v>125</v>
      </c>
      <c r="H340" s="22" t="s">
        <v>16</v>
      </c>
      <c r="I340" s="13" t="s">
        <v>29</v>
      </c>
      <c r="J340" s="18"/>
      <c r="K340" s="22"/>
    </row>
    <row r="341" spans="1:11" ht="14.25" x14ac:dyDescent="0.45">
      <c r="A341" s="295" t="s">
        <v>921</v>
      </c>
      <c r="B341" s="293">
        <v>44966</v>
      </c>
      <c r="C341" s="274" t="s">
        <v>12</v>
      </c>
      <c r="D341" s="13" t="s">
        <v>922</v>
      </c>
      <c r="E341" s="32">
        <v>0</v>
      </c>
      <c r="F341" s="18" t="s">
        <v>14</v>
      </c>
      <c r="G341" s="33" t="s">
        <v>125</v>
      </c>
      <c r="H341" s="22" t="s">
        <v>607</v>
      </c>
      <c r="I341" s="13" t="s">
        <v>29</v>
      </c>
      <c r="J341" s="18"/>
      <c r="K341" s="22"/>
    </row>
    <row r="342" spans="1:11" ht="14.25" x14ac:dyDescent="0.45">
      <c r="A342" s="295" t="s">
        <v>923</v>
      </c>
      <c r="B342" s="293">
        <v>44966</v>
      </c>
      <c r="C342" s="274" t="s">
        <v>12</v>
      </c>
      <c r="D342" s="13" t="s">
        <v>924</v>
      </c>
      <c r="E342" s="32">
        <v>2</v>
      </c>
      <c r="F342" s="18" t="s">
        <v>14</v>
      </c>
      <c r="G342" s="33">
        <v>2094822</v>
      </c>
      <c r="H342" s="22" t="s">
        <v>16</v>
      </c>
      <c r="I342" s="13" t="s">
        <v>29</v>
      </c>
      <c r="J342" s="18"/>
      <c r="K342" s="22"/>
    </row>
    <row r="343" spans="1:11" ht="14.25" x14ac:dyDescent="0.45">
      <c r="A343" s="295" t="s">
        <v>925</v>
      </c>
      <c r="B343" s="293">
        <v>44966</v>
      </c>
      <c r="C343" s="274" t="s">
        <v>12</v>
      </c>
      <c r="D343" s="13" t="s">
        <v>926</v>
      </c>
      <c r="E343" s="32">
        <v>2</v>
      </c>
      <c r="F343" s="18" t="s">
        <v>14</v>
      </c>
      <c r="G343" s="33" t="s">
        <v>125</v>
      </c>
      <c r="H343" s="22" t="s">
        <v>16</v>
      </c>
      <c r="I343" s="13" t="s">
        <v>29</v>
      </c>
      <c r="J343" s="18"/>
      <c r="K343" s="22"/>
    </row>
    <row r="344" spans="1:11" ht="14.25" x14ac:dyDescent="0.45">
      <c r="A344" s="295" t="s">
        <v>927</v>
      </c>
      <c r="B344" s="293">
        <v>44966</v>
      </c>
      <c r="C344" s="274" t="s">
        <v>12</v>
      </c>
      <c r="D344" s="13" t="s">
        <v>928</v>
      </c>
      <c r="E344" s="32">
        <v>0</v>
      </c>
      <c r="F344" s="18" t="s">
        <v>14</v>
      </c>
      <c r="G344" s="33" t="s">
        <v>125</v>
      </c>
      <c r="H344" s="22" t="s">
        <v>607</v>
      </c>
      <c r="I344" s="13" t="s">
        <v>17</v>
      </c>
      <c r="J344" s="18"/>
      <c r="K344" s="22"/>
    </row>
    <row r="345" spans="1:11" ht="14.25" x14ac:dyDescent="0.45">
      <c r="A345" s="295" t="s">
        <v>929</v>
      </c>
      <c r="B345" s="293">
        <v>44966</v>
      </c>
      <c r="C345" s="274" t="s">
        <v>12</v>
      </c>
      <c r="D345" s="13" t="s">
        <v>930</v>
      </c>
      <c r="E345" s="32">
        <v>2</v>
      </c>
      <c r="F345" s="18" t="s">
        <v>14</v>
      </c>
      <c r="G345" s="33" t="s">
        <v>125</v>
      </c>
      <c r="H345" s="22" t="s">
        <v>16</v>
      </c>
      <c r="I345" s="13" t="s">
        <v>17</v>
      </c>
      <c r="J345" s="18"/>
      <c r="K345" s="22"/>
    </row>
    <row r="346" spans="1:11" ht="14.25" x14ac:dyDescent="0.45">
      <c r="A346" s="295" t="s">
        <v>931</v>
      </c>
      <c r="B346" s="293">
        <v>44960</v>
      </c>
      <c r="C346" s="274" t="s">
        <v>12</v>
      </c>
      <c r="D346" s="13" t="s">
        <v>932</v>
      </c>
      <c r="E346" s="32">
        <v>0</v>
      </c>
      <c r="F346" s="18" t="s">
        <v>14</v>
      </c>
      <c r="G346" s="33" t="s">
        <v>125</v>
      </c>
      <c r="H346" s="22" t="s">
        <v>16</v>
      </c>
      <c r="I346" s="13" t="s">
        <v>17</v>
      </c>
      <c r="J346" s="18"/>
      <c r="K346" s="22"/>
    </row>
    <row r="347" spans="1:11" ht="14.25" x14ac:dyDescent="0.45">
      <c r="A347" s="295" t="s">
        <v>933</v>
      </c>
      <c r="B347" s="293">
        <v>44965</v>
      </c>
      <c r="C347" s="274" t="s">
        <v>12</v>
      </c>
      <c r="D347" s="13" t="s">
        <v>934</v>
      </c>
      <c r="E347" s="32">
        <v>0</v>
      </c>
      <c r="F347" s="18" t="s">
        <v>14</v>
      </c>
      <c r="G347" s="33" t="s">
        <v>125</v>
      </c>
      <c r="H347" s="22" t="s">
        <v>16</v>
      </c>
      <c r="I347" s="13" t="s">
        <v>17</v>
      </c>
      <c r="J347" s="18"/>
      <c r="K347" s="22"/>
    </row>
    <row r="348" spans="1:11" ht="14.25" x14ac:dyDescent="0.45">
      <c r="A348" s="295" t="s">
        <v>935</v>
      </c>
      <c r="B348" s="293">
        <v>44965</v>
      </c>
      <c r="C348" s="274" t="s">
        <v>12</v>
      </c>
      <c r="D348" s="13" t="s">
        <v>936</v>
      </c>
      <c r="E348" s="32">
        <v>0</v>
      </c>
      <c r="F348" s="18" t="s">
        <v>14</v>
      </c>
      <c r="G348" s="33" t="s">
        <v>125</v>
      </c>
      <c r="H348" s="22" t="s">
        <v>16</v>
      </c>
      <c r="I348" s="13" t="s">
        <v>17</v>
      </c>
      <c r="J348" s="18"/>
      <c r="K348" s="22"/>
    </row>
    <row r="349" spans="1:11" ht="14.25" x14ac:dyDescent="0.45">
      <c r="A349" s="295" t="s">
        <v>937</v>
      </c>
      <c r="B349" s="293">
        <v>44965</v>
      </c>
      <c r="C349" s="274" t="s">
        <v>12</v>
      </c>
      <c r="D349" s="13" t="s">
        <v>938</v>
      </c>
      <c r="E349" s="32">
        <v>0</v>
      </c>
      <c r="F349" s="18" t="s">
        <v>14</v>
      </c>
      <c r="G349" s="33" t="s">
        <v>125</v>
      </c>
      <c r="H349" s="22" t="s">
        <v>16</v>
      </c>
      <c r="I349" s="13" t="s">
        <v>17</v>
      </c>
      <c r="J349" s="18"/>
      <c r="K349" s="22"/>
    </row>
    <row r="350" spans="1:11" ht="14.25" x14ac:dyDescent="0.45">
      <c r="A350" s="295" t="s">
        <v>939</v>
      </c>
      <c r="B350" s="293">
        <v>44965</v>
      </c>
      <c r="C350" s="274" t="s">
        <v>12</v>
      </c>
      <c r="D350" s="13" t="s">
        <v>940</v>
      </c>
      <c r="E350" s="32">
        <v>0</v>
      </c>
      <c r="F350" s="18" t="s">
        <v>14</v>
      </c>
      <c r="G350" s="33" t="s">
        <v>125</v>
      </c>
      <c r="H350" s="22" t="s">
        <v>16</v>
      </c>
      <c r="I350" s="13" t="s">
        <v>29</v>
      </c>
      <c r="J350" s="18"/>
      <c r="K350" s="22"/>
    </row>
    <row r="351" spans="1:11" ht="14.25" x14ac:dyDescent="0.45">
      <c r="A351" s="295" t="s">
        <v>941</v>
      </c>
      <c r="B351" s="293">
        <v>44965</v>
      </c>
      <c r="C351" s="274" t="s">
        <v>12</v>
      </c>
      <c r="D351" s="13" t="s">
        <v>942</v>
      </c>
      <c r="E351" s="32">
        <v>2</v>
      </c>
      <c r="F351" s="18" t="s">
        <v>14</v>
      </c>
      <c r="G351" s="33" t="s">
        <v>125</v>
      </c>
      <c r="H351" s="22" t="s">
        <v>16</v>
      </c>
      <c r="I351" s="13" t="s">
        <v>17</v>
      </c>
      <c r="J351" s="18"/>
      <c r="K351" s="22"/>
    </row>
    <row r="352" spans="1:11" ht="14.25" x14ac:dyDescent="0.45">
      <c r="A352" s="295" t="s">
        <v>943</v>
      </c>
      <c r="B352" s="293">
        <v>44965</v>
      </c>
      <c r="C352" s="274" t="s">
        <v>12</v>
      </c>
      <c r="D352" s="13" t="s">
        <v>944</v>
      </c>
      <c r="E352" s="32">
        <v>0</v>
      </c>
      <c r="F352" s="18" t="s">
        <v>14</v>
      </c>
      <c r="G352" s="33" t="s">
        <v>125</v>
      </c>
      <c r="H352" s="22" t="s">
        <v>16</v>
      </c>
      <c r="I352" s="13" t="s">
        <v>17</v>
      </c>
      <c r="J352" s="18"/>
      <c r="K352" s="22"/>
    </row>
    <row r="353" spans="1:11" ht="14.25" x14ac:dyDescent="0.45">
      <c r="A353" s="295" t="s">
        <v>945</v>
      </c>
      <c r="B353" s="293">
        <v>44965</v>
      </c>
      <c r="C353" s="274" t="s">
        <v>12</v>
      </c>
      <c r="D353" s="13" t="s">
        <v>946</v>
      </c>
      <c r="E353" s="32">
        <v>0</v>
      </c>
      <c r="F353" s="18" t="s">
        <v>14</v>
      </c>
      <c r="G353" s="33" t="s">
        <v>125</v>
      </c>
      <c r="H353" s="22" t="s">
        <v>16</v>
      </c>
      <c r="I353" s="13" t="s">
        <v>29</v>
      </c>
      <c r="J353" s="18"/>
      <c r="K353" s="22" t="s">
        <v>947</v>
      </c>
    </row>
    <row r="354" spans="1:11" ht="24" x14ac:dyDescent="0.45">
      <c r="A354" s="295" t="s">
        <v>948</v>
      </c>
      <c r="B354" s="293">
        <v>44965</v>
      </c>
      <c r="C354" s="274" t="s">
        <v>12</v>
      </c>
      <c r="D354" s="13" t="s">
        <v>949</v>
      </c>
      <c r="E354" s="32">
        <v>2</v>
      </c>
      <c r="F354" s="18" t="s">
        <v>14</v>
      </c>
      <c r="G354" s="37" t="s">
        <v>950</v>
      </c>
      <c r="H354" s="22" t="s">
        <v>16</v>
      </c>
      <c r="I354" s="13" t="s">
        <v>29</v>
      </c>
      <c r="J354" s="18"/>
      <c r="K354" s="22"/>
    </row>
    <row r="355" spans="1:11" ht="14.25" x14ac:dyDescent="0.45">
      <c r="A355" s="295" t="s">
        <v>951</v>
      </c>
      <c r="B355" s="293">
        <v>44965</v>
      </c>
      <c r="C355" s="274" t="s">
        <v>12</v>
      </c>
      <c r="D355" s="13" t="s">
        <v>952</v>
      </c>
      <c r="E355" s="32"/>
      <c r="F355" s="18" t="s">
        <v>14</v>
      </c>
      <c r="G355" s="33"/>
      <c r="H355" s="22" t="s">
        <v>20</v>
      </c>
      <c r="J355" s="7" t="s">
        <v>21</v>
      </c>
      <c r="K355" s="22" t="s">
        <v>761</v>
      </c>
    </row>
    <row r="356" spans="1:11" ht="14.25" x14ac:dyDescent="0.45">
      <c r="A356" s="295" t="s">
        <v>953</v>
      </c>
      <c r="B356" s="293">
        <v>44965</v>
      </c>
      <c r="C356" s="274" t="s">
        <v>12</v>
      </c>
      <c r="D356" s="13" t="s">
        <v>954</v>
      </c>
      <c r="E356" s="32">
        <v>0</v>
      </c>
      <c r="F356" s="18" t="s">
        <v>14</v>
      </c>
      <c r="G356" s="33" t="s">
        <v>125</v>
      </c>
      <c r="H356" s="22" t="s">
        <v>16</v>
      </c>
      <c r="I356" s="13" t="s">
        <v>17</v>
      </c>
      <c r="J356" s="18"/>
      <c r="K356" s="22"/>
    </row>
    <row r="357" spans="1:11" ht="14.25" x14ac:dyDescent="0.45">
      <c r="A357" s="295" t="s">
        <v>955</v>
      </c>
      <c r="B357" s="293">
        <v>44966</v>
      </c>
      <c r="C357" s="274" t="s">
        <v>12</v>
      </c>
      <c r="D357" s="13" t="s">
        <v>956</v>
      </c>
      <c r="E357" s="32">
        <v>0</v>
      </c>
      <c r="F357" s="18" t="s">
        <v>14</v>
      </c>
      <c r="G357" s="33" t="s">
        <v>125</v>
      </c>
      <c r="H357" s="22" t="s">
        <v>16</v>
      </c>
      <c r="I357" s="13" t="s">
        <v>29</v>
      </c>
      <c r="J357" s="18"/>
      <c r="K357" s="22"/>
    </row>
    <row r="358" spans="1:11" ht="14.25" x14ac:dyDescent="0.45">
      <c r="A358" s="295" t="s">
        <v>957</v>
      </c>
      <c r="B358" s="293">
        <v>44966</v>
      </c>
      <c r="C358" s="274" t="s">
        <v>12</v>
      </c>
      <c r="D358" s="13" t="s">
        <v>958</v>
      </c>
      <c r="E358" s="32"/>
      <c r="F358" s="18" t="s">
        <v>14</v>
      </c>
      <c r="G358" s="33"/>
      <c r="H358" s="22" t="s">
        <v>20</v>
      </c>
      <c r="J358" s="18"/>
      <c r="K358" s="22" t="s">
        <v>769</v>
      </c>
    </row>
    <row r="359" spans="1:11" ht="14.25" x14ac:dyDescent="0.45">
      <c r="A359" s="295" t="s">
        <v>959</v>
      </c>
      <c r="B359" s="293">
        <v>44966</v>
      </c>
      <c r="C359" s="274" t="s">
        <v>12</v>
      </c>
      <c r="D359" s="13" t="s">
        <v>960</v>
      </c>
      <c r="E359" s="18">
        <v>0</v>
      </c>
      <c r="F359" s="18" t="s">
        <v>14</v>
      </c>
      <c r="G359" s="33" t="s">
        <v>125</v>
      </c>
      <c r="H359" s="22" t="s">
        <v>16</v>
      </c>
      <c r="I359" s="13" t="s">
        <v>29</v>
      </c>
      <c r="J359" s="18"/>
      <c r="K359" s="22"/>
    </row>
    <row r="360" spans="1:11" ht="14.25" x14ac:dyDescent="0.45">
      <c r="A360" s="295" t="s">
        <v>961</v>
      </c>
      <c r="B360" s="293">
        <v>44970</v>
      </c>
      <c r="C360" s="274" t="s">
        <v>12</v>
      </c>
      <c r="D360" s="13" t="s">
        <v>962</v>
      </c>
      <c r="E360" s="18">
        <v>0</v>
      </c>
      <c r="F360" s="18" t="s">
        <v>14</v>
      </c>
      <c r="G360" s="33" t="s">
        <v>125</v>
      </c>
      <c r="H360" s="22" t="s">
        <v>16</v>
      </c>
      <c r="I360" s="13" t="s">
        <v>29</v>
      </c>
      <c r="J360" s="18"/>
      <c r="K360" s="22"/>
    </row>
    <row r="361" spans="1:11" ht="24" x14ac:dyDescent="0.45">
      <c r="A361" s="295" t="s">
        <v>963</v>
      </c>
      <c r="B361" s="293">
        <v>44969</v>
      </c>
      <c r="C361" s="274" t="s">
        <v>12</v>
      </c>
      <c r="D361" s="13" t="s">
        <v>964</v>
      </c>
      <c r="E361" s="32"/>
      <c r="F361" s="18" t="s">
        <v>14</v>
      </c>
      <c r="G361" s="33">
        <v>7013144</v>
      </c>
      <c r="H361" s="22" t="s">
        <v>20</v>
      </c>
      <c r="J361" s="7" t="s">
        <v>21</v>
      </c>
      <c r="K361" s="36" t="s">
        <v>965</v>
      </c>
    </row>
    <row r="362" spans="1:11" ht="14.25" x14ac:dyDescent="0.45">
      <c r="A362" s="295" t="s">
        <v>966</v>
      </c>
      <c r="B362" s="293">
        <v>44970</v>
      </c>
      <c r="C362" s="274" t="s">
        <v>12</v>
      </c>
      <c r="D362" s="13" t="s">
        <v>967</v>
      </c>
      <c r="E362" s="18">
        <v>0</v>
      </c>
      <c r="F362" s="18" t="s">
        <v>14</v>
      </c>
      <c r="G362" s="33" t="s">
        <v>968</v>
      </c>
      <c r="H362" s="22" t="s">
        <v>16</v>
      </c>
      <c r="I362" s="13" t="s">
        <v>17</v>
      </c>
      <c r="J362" s="18"/>
      <c r="K362" s="22"/>
    </row>
    <row r="363" spans="1:11" ht="14.25" x14ac:dyDescent="0.45">
      <c r="A363" s="295" t="s">
        <v>969</v>
      </c>
      <c r="B363" s="293">
        <v>44970</v>
      </c>
      <c r="C363" s="274" t="s">
        <v>12</v>
      </c>
      <c r="D363" s="13" t="s">
        <v>970</v>
      </c>
      <c r="E363" s="18">
        <v>0</v>
      </c>
      <c r="F363" s="18" t="s">
        <v>14</v>
      </c>
      <c r="G363" s="33">
        <v>2272414</v>
      </c>
      <c r="H363" s="22" t="s">
        <v>16</v>
      </c>
      <c r="I363" s="13" t="s">
        <v>17</v>
      </c>
      <c r="J363" s="18"/>
      <c r="K363" s="22"/>
    </row>
    <row r="364" spans="1:11" ht="14.25" x14ac:dyDescent="0.45">
      <c r="A364" s="295" t="s">
        <v>971</v>
      </c>
      <c r="B364" s="293">
        <v>44970</v>
      </c>
      <c r="C364" s="274" t="s">
        <v>12</v>
      </c>
      <c r="D364" s="13" t="s">
        <v>972</v>
      </c>
      <c r="E364" s="18">
        <v>0</v>
      </c>
      <c r="F364" s="18" t="s">
        <v>14</v>
      </c>
      <c r="G364" s="33" t="s">
        <v>973</v>
      </c>
      <c r="H364" s="22" t="s">
        <v>16</v>
      </c>
      <c r="I364" s="13" t="s">
        <v>17</v>
      </c>
      <c r="J364" s="18"/>
      <c r="K364" s="22"/>
    </row>
    <row r="365" spans="1:11" ht="14.25" x14ac:dyDescent="0.45">
      <c r="A365" s="295" t="s">
        <v>974</v>
      </c>
      <c r="B365" s="293">
        <v>44970</v>
      </c>
      <c r="C365" s="274" t="s">
        <v>12</v>
      </c>
      <c r="D365" s="13" t="s">
        <v>975</v>
      </c>
      <c r="E365" s="18">
        <v>0</v>
      </c>
      <c r="F365" s="18" t="s">
        <v>14</v>
      </c>
      <c r="G365" s="33" t="s">
        <v>125</v>
      </c>
      <c r="H365" s="22" t="s">
        <v>16</v>
      </c>
      <c r="I365" s="13" t="s">
        <v>29</v>
      </c>
      <c r="J365" s="18"/>
      <c r="K365" s="22"/>
    </row>
    <row r="366" spans="1:11" ht="14.25" x14ac:dyDescent="0.45">
      <c r="A366" s="295" t="s">
        <v>976</v>
      </c>
      <c r="B366" s="293">
        <v>44970</v>
      </c>
      <c r="C366" s="274" t="s">
        <v>12</v>
      </c>
      <c r="D366" s="13" t="s">
        <v>977</v>
      </c>
      <c r="E366" s="18">
        <v>0</v>
      </c>
      <c r="F366" s="18" t="s">
        <v>14</v>
      </c>
      <c r="G366" s="33" t="s">
        <v>125</v>
      </c>
      <c r="H366" s="22" t="s">
        <v>16</v>
      </c>
      <c r="I366" s="13" t="s">
        <v>29</v>
      </c>
      <c r="J366" s="18"/>
      <c r="K366" s="22"/>
    </row>
    <row r="367" spans="1:11" ht="14.25" x14ac:dyDescent="0.45">
      <c r="A367" s="295" t="s">
        <v>978</v>
      </c>
      <c r="B367" s="293">
        <v>44970</v>
      </c>
      <c r="C367" s="274" t="s">
        <v>12</v>
      </c>
      <c r="D367" s="13" t="s">
        <v>979</v>
      </c>
      <c r="E367" s="32">
        <v>0</v>
      </c>
      <c r="F367" s="18" t="s">
        <v>14</v>
      </c>
      <c r="G367" s="33" t="s">
        <v>980</v>
      </c>
      <c r="H367" s="22" t="s">
        <v>16</v>
      </c>
      <c r="I367" s="13" t="s">
        <v>17</v>
      </c>
      <c r="J367" s="18"/>
      <c r="K367" s="22"/>
    </row>
    <row r="368" spans="1:11" ht="14.25" x14ac:dyDescent="0.45">
      <c r="A368" s="295" t="s">
        <v>981</v>
      </c>
      <c r="B368" s="293">
        <v>44970</v>
      </c>
      <c r="C368" s="274" t="s">
        <v>12</v>
      </c>
      <c r="D368" s="13" t="s">
        <v>982</v>
      </c>
      <c r="E368" s="18">
        <v>0</v>
      </c>
      <c r="F368" s="18" t="s">
        <v>14</v>
      </c>
      <c r="G368" s="33" t="s">
        <v>125</v>
      </c>
      <c r="H368" s="22" t="s">
        <v>16</v>
      </c>
      <c r="I368" s="13" t="s">
        <v>29</v>
      </c>
      <c r="J368" s="18"/>
      <c r="K368" s="22"/>
    </row>
    <row r="369" spans="1:11" ht="14.25" x14ac:dyDescent="0.45">
      <c r="A369" s="295" t="s">
        <v>983</v>
      </c>
      <c r="B369" s="293">
        <v>44970</v>
      </c>
      <c r="C369" s="274" t="s">
        <v>12</v>
      </c>
      <c r="D369" s="13" t="s">
        <v>984</v>
      </c>
      <c r="E369" s="18">
        <v>0</v>
      </c>
      <c r="F369" s="18" t="s">
        <v>14</v>
      </c>
      <c r="G369" s="33" t="s">
        <v>125</v>
      </c>
      <c r="H369" s="22" t="s">
        <v>16</v>
      </c>
      <c r="I369" s="13" t="s">
        <v>17</v>
      </c>
      <c r="J369" s="18"/>
      <c r="K369" s="22"/>
    </row>
    <row r="370" spans="1:11" ht="14.25" x14ac:dyDescent="0.45">
      <c r="A370" s="295" t="s">
        <v>985</v>
      </c>
      <c r="B370" s="293">
        <v>44970</v>
      </c>
      <c r="C370" s="274" t="s">
        <v>12</v>
      </c>
      <c r="D370" s="13" t="s">
        <v>986</v>
      </c>
      <c r="E370" s="32">
        <v>2</v>
      </c>
      <c r="F370" s="18" t="s">
        <v>14</v>
      </c>
      <c r="G370" s="33" t="s">
        <v>987</v>
      </c>
      <c r="H370" s="22" t="s">
        <v>16</v>
      </c>
      <c r="I370" s="13" t="s">
        <v>17</v>
      </c>
      <c r="J370" s="18"/>
      <c r="K370" s="22"/>
    </row>
    <row r="371" spans="1:11" ht="14.25" x14ac:dyDescent="0.45">
      <c r="A371" s="295" t="s">
        <v>988</v>
      </c>
      <c r="B371" s="293">
        <v>44970</v>
      </c>
      <c r="C371" s="274" t="s">
        <v>12</v>
      </c>
      <c r="D371" s="13" t="s">
        <v>989</v>
      </c>
      <c r="E371" s="32">
        <v>3</v>
      </c>
      <c r="F371" s="18" t="s">
        <v>14</v>
      </c>
      <c r="G371" s="33"/>
      <c r="H371" s="22" t="s">
        <v>16</v>
      </c>
      <c r="I371" s="13" t="s">
        <v>17</v>
      </c>
      <c r="J371" s="18"/>
      <c r="K371" s="22"/>
    </row>
    <row r="372" spans="1:11" ht="14.25" x14ac:dyDescent="0.45">
      <c r="A372" s="295" t="s">
        <v>990</v>
      </c>
      <c r="B372" s="293">
        <v>44971</v>
      </c>
      <c r="C372" s="274" t="s">
        <v>12</v>
      </c>
      <c r="D372" s="13" t="s">
        <v>991</v>
      </c>
      <c r="E372" s="18">
        <v>0</v>
      </c>
      <c r="F372" s="18" t="s">
        <v>14</v>
      </c>
      <c r="G372" s="33" t="s">
        <v>125</v>
      </c>
      <c r="H372" s="22" t="s">
        <v>16</v>
      </c>
      <c r="I372" s="13" t="s">
        <v>17</v>
      </c>
      <c r="J372" s="18"/>
      <c r="K372" s="22"/>
    </row>
    <row r="373" spans="1:11" ht="14.25" x14ac:dyDescent="0.45">
      <c r="A373" s="295" t="s">
        <v>992</v>
      </c>
      <c r="B373" s="293">
        <v>44971</v>
      </c>
      <c r="C373" s="274" t="s">
        <v>12</v>
      </c>
      <c r="D373" s="13" t="s">
        <v>993</v>
      </c>
      <c r="E373" s="18">
        <v>0</v>
      </c>
      <c r="F373" s="18" t="s">
        <v>14</v>
      </c>
      <c r="G373" s="33" t="s">
        <v>994</v>
      </c>
      <c r="H373" s="22" t="s">
        <v>16</v>
      </c>
      <c r="I373" s="13" t="s">
        <v>17</v>
      </c>
      <c r="J373" s="18"/>
      <c r="K373" s="22"/>
    </row>
    <row r="374" spans="1:11" ht="14.25" x14ac:dyDescent="0.45">
      <c r="A374" s="295" t="s">
        <v>995</v>
      </c>
      <c r="B374" s="293">
        <v>44971</v>
      </c>
      <c r="C374" s="274" t="s">
        <v>12</v>
      </c>
      <c r="D374" s="13" t="s">
        <v>996</v>
      </c>
      <c r="E374" s="18">
        <v>0</v>
      </c>
      <c r="F374" s="18" t="s">
        <v>14</v>
      </c>
      <c r="G374" s="33" t="s">
        <v>997</v>
      </c>
      <c r="H374" s="22" t="s">
        <v>16</v>
      </c>
      <c r="I374" s="13" t="s">
        <v>29</v>
      </c>
      <c r="J374" s="18"/>
      <c r="K374" s="22"/>
    </row>
    <row r="375" spans="1:11" ht="14.25" x14ac:dyDescent="0.45">
      <c r="A375" s="295" t="s">
        <v>998</v>
      </c>
      <c r="B375" s="293">
        <v>44971</v>
      </c>
      <c r="C375" s="274" t="s">
        <v>12</v>
      </c>
      <c r="D375" s="13" t="s">
        <v>999</v>
      </c>
      <c r="E375" s="18">
        <v>0</v>
      </c>
      <c r="F375" s="18" t="s">
        <v>14</v>
      </c>
      <c r="G375" s="33" t="s">
        <v>125</v>
      </c>
      <c r="H375" s="22" t="s">
        <v>16</v>
      </c>
      <c r="I375" s="13" t="s">
        <v>17</v>
      </c>
      <c r="J375" s="18"/>
      <c r="K375" s="22"/>
    </row>
    <row r="376" spans="1:11" ht="14.25" x14ac:dyDescent="0.45">
      <c r="A376" s="295" t="s">
        <v>1000</v>
      </c>
      <c r="B376" s="293">
        <v>44971</v>
      </c>
      <c r="C376" s="274" t="s">
        <v>12</v>
      </c>
      <c r="D376" s="13" t="s">
        <v>1001</v>
      </c>
      <c r="E376" s="18">
        <v>0</v>
      </c>
      <c r="F376" s="18" t="s">
        <v>14</v>
      </c>
      <c r="G376" s="33" t="s">
        <v>125</v>
      </c>
      <c r="H376" s="22" t="s">
        <v>16</v>
      </c>
      <c r="I376" s="13" t="s">
        <v>17</v>
      </c>
      <c r="J376" s="18"/>
      <c r="K376" s="22"/>
    </row>
    <row r="377" spans="1:11" ht="14.25" x14ac:dyDescent="0.45">
      <c r="A377" s="295" t="s">
        <v>1002</v>
      </c>
      <c r="B377" s="293">
        <v>44971</v>
      </c>
      <c r="C377" s="274" t="s">
        <v>12</v>
      </c>
      <c r="D377" s="13" t="s">
        <v>1003</v>
      </c>
      <c r="E377" s="18">
        <v>0</v>
      </c>
      <c r="F377" s="18" t="s">
        <v>14</v>
      </c>
      <c r="G377" s="33" t="s">
        <v>125</v>
      </c>
      <c r="H377" s="22" t="s">
        <v>16</v>
      </c>
      <c r="I377" s="13" t="s">
        <v>17</v>
      </c>
      <c r="J377" s="18"/>
      <c r="K377" s="22"/>
    </row>
    <row r="378" spans="1:11" ht="24" x14ac:dyDescent="0.45">
      <c r="A378" s="295" t="s">
        <v>1004</v>
      </c>
      <c r="B378" s="293">
        <v>44971</v>
      </c>
      <c r="C378" s="274" t="s">
        <v>12</v>
      </c>
      <c r="D378" s="13" t="s">
        <v>1005</v>
      </c>
      <c r="E378" s="18">
        <v>0</v>
      </c>
      <c r="F378" s="18" t="s">
        <v>14</v>
      </c>
      <c r="G378" s="37" t="s">
        <v>1006</v>
      </c>
      <c r="H378" s="22" t="s">
        <v>16</v>
      </c>
      <c r="I378" s="13" t="s">
        <v>29</v>
      </c>
      <c r="J378" s="18"/>
      <c r="K378" s="22"/>
    </row>
    <row r="379" spans="1:11" ht="14.25" x14ac:dyDescent="0.45">
      <c r="A379" s="295" t="s">
        <v>1007</v>
      </c>
      <c r="B379" s="293">
        <v>44972</v>
      </c>
      <c r="C379" s="274" t="s">
        <v>12</v>
      </c>
      <c r="D379" s="13" t="s">
        <v>1008</v>
      </c>
      <c r="E379" s="18">
        <v>0</v>
      </c>
      <c r="F379" s="18" t="s">
        <v>14</v>
      </c>
      <c r="G379" s="33" t="s">
        <v>1009</v>
      </c>
      <c r="H379" s="22" t="s">
        <v>16</v>
      </c>
      <c r="I379" s="13" t="s">
        <v>29</v>
      </c>
      <c r="J379" s="18"/>
      <c r="K379" s="22"/>
    </row>
    <row r="380" spans="1:11" ht="14.25" x14ac:dyDescent="0.45">
      <c r="A380" s="295" t="s">
        <v>1010</v>
      </c>
      <c r="B380" s="293">
        <v>44972</v>
      </c>
      <c r="C380" s="274" t="s">
        <v>12</v>
      </c>
      <c r="D380" s="13" t="s">
        <v>1011</v>
      </c>
      <c r="E380" s="18">
        <v>0</v>
      </c>
      <c r="F380" s="18" t="s">
        <v>14</v>
      </c>
      <c r="G380" s="33" t="s">
        <v>125</v>
      </c>
      <c r="H380" s="22" t="s">
        <v>16</v>
      </c>
      <c r="I380" s="13" t="s">
        <v>29</v>
      </c>
      <c r="J380" s="18"/>
      <c r="K380" s="22"/>
    </row>
    <row r="381" spans="1:11" ht="24" x14ac:dyDescent="0.45">
      <c r="A381" s="295" t="s">
        <v>1012</v>
      </c>
      <c r="B381" s="293">
        <v>44972</v>
      </c>
      <c r="C381" s="274" t="s">
        <v>12</v>
      </c>
      <c r="D381" s="13" t="s">
        <v>1013</v>
      </c>
      <c r="E381" s="18">
        <v>0</v>
      </c>
      <c r="F381" s="18" t="s">
        <v>14</v>
      </c>
      <c r="G381" s="18" t="s">
        <v>1014</v>
      </c>
      <c r="H381" s="22" t="s">
        <v>16</v>
      </c>
      <c r="I381" s="13" t="s">
        <v>29</v>
      </c>
      <c r="J381" s="18"/>
      <c r="K381" s="22"/>
    </row>
    <row r="382" spans="1:11" ht="24" x14ac:dyDescent="0.45">
      <c r="A382" s="295" t="s">
        <v>1015</v>
      </c>
      <c r="B382" s="293">
        <v>44965</v>
      </c>
      <c r="C382" s="274" t="s">
        <v>12</v>
      </c>
      <c r="D382" s="13" t="s">
        <v>1016</v>
      </c>
      <c r="E382" s="32">
        <v>5</v>
      </c>
      <c r="F382" s="18" t="s">
        <v>14</v>
      </c>
      <c r="G382" s="37" t="s">
        <v>1017</v>
      </c>
      <c r="H382" s="22" t="s">
        <v>16</v>
      </c>
      <c r="I382" s="13" t="s">
        <v>29</v>
      </c>
      <c r="J382" s="18"/>
      <c r="K382" s="22"/>
    </row>
    <row r="550" spans="7:8" x14ac:dyDescent="0.4">
      <c r="G550" s="905"/>
    </row>
    <row r="551" spans="7:8" x14ac:dyDescent="0.4">
      <c r="G551" s="905"/>
    </row>
    <row r="552" spans="7:8" x14ac:dyDescent="0.4">
      <c r="G552" s="905"/>
    </row>
    <row r="553" spans="7:8" x14ac:dyDescent="0.4">
      <c r="G553" s="905"/>
    </row>
    <row r="554" spans="7:8" x14ac:dyDescent="0.4">
      <c r="G554" s="33"/>
    </row>
    <row r="555" spans="7:8" x14ac:dyDescent="0.4">
      <c r="G555" s="906"/>
      <c r="H555" s="871"/>
    </row>
    <row r="556" spans="7:8" x14ac:dyDescent="0.4">
      <c r="G556" s="906"/>
      <c r="H556" s="871"/>
    </row>
    <row r="557" spans="7:8" x14ac:dyDescent="0.4">
      <c r="G557" s="906"/>
      <c r="H557" s="871"/>
    </row>
    <row r="558" spans="7:8" x14ac:dyDescent="0.4">
      <c r="G558" s="906"/>
      <c r="H558" s="871"/>
    </row>
    <row r="1113" spans="7:7" x14ac:dyDescent="0.4">
      <c r="G1113" s="854"/>
    </row>
    <row r="1114" spans="7:7" x14ac:dyDescent="0.4">
      <c r="G1114" s="854"/>
    </row>
    <row r="1115" spans="7:7" x14ac:dyDescent="0.4">
      <c r="G1115" s="854"/>
    </row>
    <row r="1679" spans="7:7" x14ac:dyDescent="0.4">
      <c r="G1679" s="874"/>
    </row>
    <row r="1680" spans="7:7" x14ac:dyDescent="0.4">
      <c r="G1680" s="874"/>
    </row>
    <row r="1770" spans="7:7" s="39" customFormat="1" ht="11.65" x14ac:dyDescent="0.35">
      <c r="G1770" s="872"/>
    </row>
    <row r="1771" spans="7:7" x14ac:dyDescent="0.4">
      <c r="G1771" s="872"/>
    </row>
    <row r="1891" spans="7:7" x14ac:dyDescent="0.4">
      <c r="G1891" s="874"/>
    </row>
    <row r="1892" spans="7:7" x14ac:dyDescent="0.4">
      <c r="G1892" s="874"/>
    </row>
    <row r="1950" spans="7:7" s="49" customFormat="1" ht="12.75" x14ac:dyDescent="0.35">
      <c r="G1950" s="858"/>
    </row>
    <row r="1951" spans="7:7" s="49" customFormat="1" ht="12.75" x14ac:dyDescent="0.35">
      <c r="G1951" s="875"/>
    </row>
    <row r="2094" spans="7:7" s="14" customFormat="1" ht="12.75" x14ac:dyDescent="0.35">
      <c r="G2094" s="854"/>
    </row>
    <row r="2095" spans="7:7" s="14" customFormat="1" ht="12.75" x14ac:dyDescent="0.35">
      <c r="G2095" s="854"/>
    </row>
    <row r="2133" spans="7:7" s="49" customFormat="1" ht="12.75" x14ac:dyDescent="0.35">
      <c r="G2133" s="859"/>
    </row>
    <row r="2134" spans="7:7" s="49" customFormat="1" ht="12.75" x14ac:dyDescent="0.35">
      <c r="G2134" s="860"/>
    </row>
    <row r="2135" spans="7:7" s="49" customFormat="1" ht="12.75" x14ac:dyDescent="0.35">
      <c r="G2135" s="860"/>
    </row>
    <row r="2136" spans="7:7" s="49" customFormat="1" ht="12.75" x14ac:dyDescent="0.35">
      <c r="G2136" s="860"/>
    </row>
    <row r="2137" spans="7:7" s="49" customFormat="1" ht="12.75" x14ac:dyDescent="0.35">
      <c r="G2137" s="861"/>
    </row>
    <row r="2300" spans="7:7" s="49" customFormat="1" ht="12.75" x14ac:dyDescent="0.35">
      <c r="G2300" s="875"/>
    </row>
    <row r="2301" spans="7:7" s="17" customFormat="1" ht="11.65" x14ac:dyDescent="0.35">
      <c r="G2301" s="875"/>
    </row>
    <row r="2316" spans="7:7" s="14" customFormat="1" ht="12.75" x14ac:dyDescent="0.35">
      <c r="G2316" s="892"/>
    </row>
    <row r="2317" spans="7:7" s="39" customFormat="1" ht="11.65" x14ac:dyDescent="0.35">
      <c r="G2317" s="892"/>
    </row>
    <row r="2338" spans="7:7" s="14" customFormat="1" ht="12.75" x14ac:dyDescent="0.35">
      <c r="G2338" s="854"/>
    </row>
    <row r="2339" spans="7:7" s="55" customFormat="1" ht="11.65" x14ac:dyDescent="0.35">
      <c r="G2339" s="854"/>
    </row>
    <row r="2340" spans="7:7" s="55" customFormat="1" ht="11.65" x14ac:dyDescent="0.35">
      <c r="G2340" s="854"/>
    </row>
    <row r="2341" spans="7:7" s="14" customFormat="1" ht="12.75" x14ac:dyDescent="0.35">
      <c r="G2341" s="18"/>
    </row>
    <row r="2342" spans="7:7" s="14" customFormat="1" ht="12.75" x14ac:dyDescent="0.35">
      <c r="G2342" s="18"/>
    </row>
    <row r="2343" spans="7:7" s="59" customFormat="1" ht="12.75" x14ac:dyDescent="0.35">
      <c r="G2343" s="873"/>
    </row>
    <row r="2344" spans="7:7" s="59" customFormat="1" ht="12.75" x14ac:dyDescent="0.35">
      <c r="G2344" s="873"/>
    </row>
    <row r="2345" spans="7:7" s="59" customFormat="1" ht="12.75" x14ac:dyDescent="0.35">
      <c r="G2345" s="873"/>
    </row>
    <row r="2346" spans="7:7" s="59" customFormat="1" ht="12.75" x14ac:dyDescent="0.35">
      <c r="G2346" s="873"/>
    </row>
    <row r="2461" spans="7:7" s="14" customFormat="1" ht="12.75" x14ac:dyDescent="0.35">
      <c r="G2461" s="876"/>
    </row>
    <row r="2462" spans="7:7" s="39" customFormat="1" ht="11.65" x14ac:dyDescent="0.35">
      <c r="G2462" s="876"/>
    </row>
    <row r="2466" spans="7:7" s="14" customFormat="1" ht="12.75" x14ac:dyDescent="0.35">
      <c r="G2466" s="854"/>
    </row>
    <row r="2467" spans="7:7" s="60" customFormat="1" ht="12.75" x14ac:dyDescent="0.35">
      <c r="G2467" s="854"/>
    </row>
    <row r="2481" spans="7:7" s="14" customFormat="1" ht="12.75" x14ac:dyDescent="0.35">
      <c r="G2481" s="854"/>
    </row>
    <row r="2482" spans="7:7" s="39" customFormat="1" ht="11.65" x14ac:dyDescent="0.35">
      <c r="G2482" s="854"/>
    </row>
    <row r="2690" spans="7:7" s="14" customFormat="1" ht="12.75" x14ac:dyDescent="0.35">
      <c r="G2690" s="892"/>
    </row>
    <row r="2691" spans="7:7" s="14" customFormat="1" ht="12.75" x14ac:dyDescent="0.35">
      <c r="G2691" s="892"/>
    </row>
    <row r="2872" spans="7:7" s="49" customFormat="1" ht="12.75" x14ac:dyDescent="0.35">
      <c r="G2872" s="884"/>
    </row>
    <row r="2873" spans="7:7" s="49" customFormat="1" ht="12.75" x14ac:dyDescent="0.35">
      <c r="G2873" s="891"/>
    </row>
    <row r="2874" spans="7:7" s="49" customFormat="1" ht="12.75" x14ac:dyDescent="0.35">
      <c r="G2874" s="891"/>
    </row>
    <row r="2875" spans="7:7" s="49" customFormat="1" ht="12.75" x14ac:dyDescent="0.35">
      <c r="G2875" s="885"/>
    </row>
    <row r="2954" spans="7:7" s="14" customFormat="1" ht="13.5" customHeight="1" x14ac:dyDescent="0.35">
      <c r="G2954" s="879"/>
    </row>
    <row r="2955" spans="7:7" s="14" customFormat="1" ht="13.5" customHeight="1" x14ac:dyDescent="0.35">
      <c r="G2955" s="879"/>
    </row>
    <row r="3059" spans="7:7" s="14" customFormat="1" ht="13.5" customHeight="1" x14ac:dyDescent="0.35">
      <c r="G3059" s="857"/>
    </row>
    <row r="3060" spans="7:7" s="14" customFormat="1" ht="12.75" x14ac:dyDescent="0.35">
      <c r="G3060" s="857"/>
    </row>
    <row r="3145" spans="7:7" s="14" customFormat="1" ht="12.75" x14ac:dyDescent="0.35">
      <c r="G3145" s="893"/>
    </row>
    <row r="3146" spans="7:7" s="14" customFormat="1" ht="12.75" x14ac:dyDescent="0.35">
      <c r="G3146" s="893"/>
    </row>
    <row r="3147" spans="7:7" s="14" customFormat="1" ht="12.75" x14ac:dyDescent="0.35">
      <c r="G3147" s="893"/>
    </row>
    <row r="3148" spans="7:7" s="14" customFormat="1" ht="12.75" x14ac:dyDescent="0.35">
      <c r="G3148" s="893"/>
    </row>
    <row r="3225" spans="7:7" s="49" customFormat="1" ht="25.5" customHeight="1" x14ac:dyDescent="0.35">
      <c r="G3225" s="858"/>
    </row>
    <row r="3226" spans="7:7" s="49" customFormat="1" ht="12.75" x14ac:dyDescent="0.35">
      <c r="G3226" s="858"/>
    </row>
    <row r="3337" spans="7:7" s="49" customFormat="1" ht="25.5" customHeight="1" x14ac:dyDescent="0.35">
      <c r="G3337" s="884"/>
    </row>
    <row r="3338" spans="7:7" s="49" customFormat="1" ht="12.75" x14ac:dyDescent="0.35">
      <c r="G3338" s="885"/>
    </row>
    <row r="3436" spans="7:7" s="49" customFormat="1" ht="25.5" customHeight="1" x14ac:dyDescent="0.35">
      <c r="G3436" s="884"/>
    </row>
    <row r="3437" spans="7:7" s="49" customFormat="1" ht="12.75" x14ac:dyDescent="0.35">
      <c r="G3437" s="885"/>
    </row>
    <row r="3446" spans="7:7" s="14" customFormat="1" ht="12.75" x14ac:dyDescent="0.35">
      <c r="G3446" s="889"/>
    </row>
    <row r="3447" spans="7:7" s="14" customFormat="1" ht="12.75" x14ac:dyDescent="0.35">
      <c r="G3447" s="890"/>
    </row>
    <row r="3564" spans="7:7" s="49" customFormat="1" ht="12.75" x14ac:dyDescent="0.35">
      <c r="G3564" s="884"/>
    </row>
    <row r="3565" spans="7:7" s="49" customFormat="1" ht="12.75" x14ac:dyDescent="0.35">
      <c r="G3565" s="885"/>
    </row>
    <row r="3582" spans="7:7" s="49" customFormat="1" ht="12.75" x14ac:dyDescent="0.35">
      <c r="G3582" s="884"/>
    </row>
    <row r="3583" spans="7:7" s="49" customFormat="1" ht="38.25" customHeight="1" x14ac:dyDescent="0.35">
      <c r="G3583" s="885"/>
    </row>
    <row r="3725" spans="7:7" s="49" customFormat="1" ht="12.75" x14ac:dyDescent="0.35">
      <c r="G3725" s="855"/>
    </row>
    <row r="3726" spans="7:7" s="49" customFormat="1" ht="12.75" x14ac:dyDescent="0.35">
      <c r="G3726" s="856"/>
    </row>
    <row r="3730" spans="7:7" s="49" customFormat="1" ht="25.5" customHeight="1" x14ac:dyDescent="0.35">
      <c r="G3730" s="886"/>
    </row>
    <row r="3731" spans="7:7" s="49" customFormat="1" ht="25.5" customHeight="1" x14ac:dyDescent="0.35">
      <c r="G3731" s="887"/>
    </row>
    <row r="3732" spans="7:7" s="49" customFormat="1" ht="12.75" x14ac:dyDescent="0.35">
      <c r="G3732" s="888"/>
    </row>
    <row r="3771" spans="7:7" s="49" customFormat="1" ht="12.75" x14ac:dyDescent="0.35">
      <c r="G3771" s="859"/>
    </row>
    <row r="3772" spans="7:7" s="49" customFormat="1" ht="12.75" x14ac:dyDescent="0.35">
      <c r="G3772" s="861"/>
    </row>
    <row r="3798" spans="7:7" s="49" customFormat="1" ht="13.5" customHeight="1" x14ac:dyDescent="0.35">
      <c r="G3798" s="859"/>
    </row>
    <row r="3799" spans="7:7" s="49" customFormat="1" ht="12.75" x14ac:dyDescent="0.35">
      <c r="G3799" s="860"/>
    </row>
    <row r="3800" spans="7:7" s="49" customFormat="1" ht="12.75" x14ac:dyDescent="0.35">
      <c r="G3800" s="860"/>
    </row>
    <row r="3801" spans="7:7" s="49" customFormat="1" ht="12.75" x14ac:dyDescent="0.35">
      <c r="G3801" s="860"/>
    </row>
    <row r="3802" spans="7:7" s="49" customFormat="1" ht="12.75" x14ac:dyDescent="0.35">
      <c r="G3802" s="861"/>
    </row>
    <row r="3803" spans="7:7" s="14" customFormat="1" ht="12.75" x14ac:dyDescent="0.35">
      <c r="G3803" s="907"/>
    </row>
    <row r="3804" spans="7:7" s="14" customFormat="1" ht="12.75" x14ac:dyDescent="0.35">
      <c r="G3804" s="909"/>
    </row>
    <row r="3843" spans="7:7" s="49" customFormat="1" ht="12.75" x14ac:dyDescent="0.35">
      <c r="G3843" s="859"/>
    </row>
    <row r="3844" spans="7:7" s="49" customFormat="1" ht="12.75" x14ac:dyDescent="0.35">
      <c r="G3844" s="861"/>
    </row>
    <row r="3932" spans="7:7" s="14" customFormat="1" ht="25.5" customHeight="1" x14ac:dyDescent="0.35">
      <c r="G3932" s="907"/>
    </row>
    <row r="3933" spans="7:7" s="14" customFormat="1" ht="12.75" x14ac:dyDescent="0.35">
      <c r="G3933" s="908"/>
    </row>
    <row r="3934" spans="7:7" s="14" customFormat="1" ht="12.75" x14ac:dyDescent="0.35">
      <c r="G3934" s="908"/>
    </row>
    <row r="3935" spans="7:7" s="14" customFormat="1" ht="12.75" x14ac:dyDescent="0.35">
      <c r="G3935" s="909"/>
    </row>
    <row r="3942" spans="7:7" s="49" customFormat="1" ht="25.5" customHeight="1" x14ac:dyDescent="0.35">
      <c r="G3942" s="859"/>
    </row>
    <row r="3943" spans="7:7" s="49" customFormat="1" ht="25.5" customHeight="1" x14ac:dyDescent="0.35">
      <c r="G3943" s="861"/>
    </row>
    <row r="3961" spans="7:7" s="14" customFormat="1" ht="12.75" x14ac:dyDescent="0.35">
      <c r="G3961" s="882"/>
    </row>
    <row r="3962" spans="7:7" s="14" customFormat="1" ht="12.75" x14ac:dyDescent="0.35">
      <c r="G3962" s="883"/>
    </row>
    <row r="4011" spans="7:7" s="49" customFormat="1" ht="12.75" x14ac:dyDescent="0.35">
      <c r="G4011" s="884"/>
    </row>
    <row r="4012" spans="7:7" s="49" customFormat="1" ht="12.75" x14ac:dyDescent="0.35">
      <c r="G4012" s="885"/>
    </row>
    <row r="4065" spans="7:16380" s="49" customFormat="1" ht="38.25" customHeight="1" x14ac:dyDescent="0.35">
      <c r="G4065" s="859"/>
      <c r="H4065" s="6"/>
      <c r="I4065" s="6"/>
      <c r="J4065" s="6"/>
      <c r="K4065" s="859"/>
    </row>
    <row r="4066" spans="7:16380" s="49" customFormat="1" ht="38.25" customHeight="1" x14ac:dyDescent="0.35">
      <c r="G4066" s="861"/>
      <c r="H4066" s="6"/>
      <c r="I4066" s="6"/>
      <c r="J4066" s="6"/>
      <c r="K4066" s="861"/>
    </row>
    <row r="4067" spans="7:16380" s="49" customFormat="1" ht="12.75" x14ac:dyDescent="0.35">
      <c r="G4067" s="6"/>
      <c r="H4067" s="6"/>
      <c r="I4067" s="6"/>
      <c r="J4067" s="6"/>
      <c r="K4067" s="6"/>
    </row>
    <row r="4068" spans="7:16380" s="49" customFormat="1" ht="12.75" x14ac:dyDescent="0.35">
      <c r="G4068" s="6"/>
      <c r="H4068" s="6"/>
      <c r="I4068" s="6"/>
      <c r="J4068" s="6"/>
      <c r="K4068" s="6"/>
    </row>
    <row r="4069" spans="7:16380" s="14" customFormat="1" ht="12.75" x14ac:dyDescent="0.35">
      <c r="G4069" s="18"/>
      <c r="H4069" s="18"/>
      <c r="I4069" s="18"/>
      <c r="J4069" s="13"/>
      <c r="K4069" s="18"/>
    </row>
    <row r="4070" spans="7:16380" s="14" customFormat="1" ht="12.75" x14ac:dyDescent="0.35">
      <c r="G4070" s="75"/>
      <c r="H4070" s="75"/>
      <c r="I4070" s="75"/>
      <c r="J4070" s="74"/>
      <c r="K4070" s="32"/>
      <c r="L4070" s="76" t="s">
        <v>1018</v>
      </c>
      <c r="M4070" s="76" t="s">
        <v>1018</v>
      </c>
      <c r="N4070" s="76" t="s">
        <v>1018</v>
      </c>
      <c r="O4070" s="76" t="s">
        <v>1018</v>
      </c>
      <c r="P4070" s="76" t="s">
        <v>1018</v>
      </c>
      <c r="Q4070" s="76" t="s">
        <v>1018</v>
      </c>
      <c r="R4070" s="76" t="s">
        <v>1018</v>
      </c>
      <c r="S4070" s="76" t="s">
        <v>1018</v>
      </c>
      <c r="T4070" s="76" t="s">
        <v>1018</v>
      </c>
      <c r="U4070" s="76" t="s">
        <v>1018</v>
      </c>
      <c r="V4070" s="76" t="s">
        <v>1018</v>
      </c>
      <c r="W4070" s="76" t="s">
        <v>1018</v>
      </c>
      <c r="X4070" s="76" t="s">
        <v>1018</v>
      </c>
      <c r="Y4070" s="76" t="s">
        <v>1018</v>
      </c>
      <c r="Z4070" s="76" t="s">
        <v>1018</v>
      </c>
      <c r="AA4070" s="76" t="s">
        <v>1018</v>
      </c>
      <c r="AB4070" s="76" t="s">
        <v>1018</v>
      </c>
      <c r="AC4070" s="76" t="s">
        <v>1018</v>
      </c>
      <c r="AD4070" s="76" t="s">
        <v>1018</v>
      </c>
      <c r="AE4070" s="76" t="s">
        <v>1018</v>
      </c>
      <c r="AF4070" s="76" t="s">
        <v>1018</v>
      </c>
      <c r="AG4070" s="76" t="s">
        <v>1018</v>
      </c>
      <c r="AH4070" s="76" t="s">
        <v>1018</v>
      </c>
      <c r="AI4070" s="76" t="s">
        <v>1018</v>
      </c>
      <c r="AJ4070" s="76" t="s">
        <v>1018</v>
      </c>
      <c r="AK4070" s="76" t="s">
        <v>1018</v>
      </c>
      <c r="AL4070" s="76" t="s">
        <v>1018</v>
      </c>
      <c r="AM4070" s="76" t="s">
        <v>1018</v>
      </c>
      <c r="AN4070" s="76" t="s">
        <v>1018</v>
      </c>
      <c r="AO4070" s="76" t="s">
        <v>1018</v>
      </c>
      <c r="AP4070" s="76" t="s">
        <v>1018</v>
      </c>
      <c r="AQ4070" s="76" t="s">
        <v>1018</v>
      </c>
      <c r="AR4070" s="76" t="s">
        <v>1018</v>
      </c>
      <c r="AS4070" s="76" t="s">
        <v>1018</v>
      </c>
      <c r="AT4070" s="76" t="s">
        <v>1018</v>
      </c>
      <c r="AU4070" s="76" t="s">
        <v>1018</v>
      </c>
      <c r="AV4070" s="76" t="s">
        <v>1018</v>
      </c>
      <c r="AW4070" s="76" t="s">
        <v>1018</v>
      </c>
      <c r="AX4070" s="76" t="s">
        <v>1018</v>
      </c>
      <c r="AY4070" s="76" t="s">
        <v>1018</v>
      </c>
      <c r="AZ4070" s="76" t="s">
        <v>1018</v>
      </c>
      <c r="BA4070" s="76" t="s">
        <v>1018</v>
      </c>
      <c r="BB4070" s="76" t="s">
        <v>1018</v>
      </c>
      <c r="BC4070" s="76" t="s">
        <v>1018</v>
      </c>
      <c r="BD4070" s="76" t="s">
        <v>1018</v>
      </c>
      <c r="BE4070" s="76" t="s">
        <v>1018</v>
      </c>
      <c r="BF4070" s="76" t="s">
        <v>1018</v>
      </c>
      <c r="BG4070" s="76" t="s">
        <v>1018</v>
      </c>
      <c r="BH4070" s="76" t="s">
        <v>1018</v>
      </c>
      <c r="BI4070" s="76" t="s">
        <v>1018</v>
      </c>
      <c r="BJ4070" s="76" t="s">
        <v>1018</v>
      </c>
      <c r="BK4070" s="76" t="s">
        <v>1018</v>
      </c>
      <c r="BL4070" s="76" t="s">
        <v>1018</v>
      </c>
      <c r="BM4070" s="76" t="s">
        <v>1018</v>
      </c>
      <c r="BN4070" s="76" t="s">
        <v>1018</v>
      </c>
      <c r="BO4070" s="76" t="s">
        <v>1018</v>
      </c>
      <c r="BP4070" s="76" t="s">
        <v>1018</v>
      </c>
      <c r="BQ4070" s="76" t="s">
        <v>1018</v>
      </c>
      <c r="BR4070" s="76" t="s">
        <v>1018</v>
      </c>
      <c r="BS4070" s="76" t="s">
        <v>1018</v>
      </c>
      <c r="BT4070" s="76" t="s">
        <v>1018</v>
      </c>
      <c r="BU4070" s="76" t="s">
        <v>1018</v>
      </c>
      <c r="BV4070" s="76" t="s">
        <v>1018</v>
      </c>
      <c r="BW4070" s="76" t="s">
        <v>1018</v>
      </c>
      <c r="BX4070" s="76" t="s">
        <v>1018</v>
      </c>
      <c r="BY4070" s="76" t="s">
        <v>1018</v>
      </c>
      <c r="BZ4070" s="76" t="s">
        <v>1018</v>
      </c>
      <c r="CA4070" s="76" t="s">
        <v>1018</v>
      </c>
      <c r="CB4070" s="76" t="s">
        <v>1018</v>
      </c>
      <c r="CC4070" s="76" t="s">
        <v>1018</v>
      </c>
      <c r="CD4070" s="76" t="s">
        <v>1018</v>
      </c>
      <c r="CE4070" s="76" t="s">
        <v>1018</v>
      </c>
      <c r="CF4070" s="76" t="s">
        <v>1018</v>
      </c>
      <c r="CG4070" s="76" t="s">
        <v>1018</v>
      </c>
      <c r="CH4070" s="76" t="s">
        <v>1018</v>
      </c>
      <c r="CI4070" s="76" t="s">
        <v>1018</v>
      </c>
      <c r="CJ4070" s="76" t="s">
        <v>1018</v>
      </c>
      <c r="CK4070" s="76" t="s">
        <v>1018</v>
      </c>
      <c r="CL4070" s="76" t="s">
        <v>1018</v>
      </c>
      <c r="CM4070" s="76" t="s">
        <v>1018</v>
      </c>
      <c r="CN4070" s="76" t="s">
        <v>1018</v>
      </c>
      <c r="CO4070" s="76" t="s">
        <v>1018</v>
      </c>
      <c r="CP4070" s="76" t="s">
        <v>1018</v>
      </c>
      <c r="CQ4070" s="76" t="s">
        <v>1018</v>
      </c>
      <c r="CR4070" s="76" t="s">
        <v>1018</v>
      </c>
      <c r="CS4070" s="76" t="s">
        <v>1018</v>
      </c>
      <c r="CT4070" s="76" t="s">
        <v>1018</v>
      </c>
      <c r="CU4070" s="76" t="s">
        <v>1018</v>
      </c>
      <c r="CV4070" s="76" t="s">
        <v>1018</v>
      </c>
      <c r="CW4070" s="76" t="s">
        <v>1018</v>
      </c>
      <c r="CX4070" s="76" t="s">
        <v>1018</v>
      </c>
      <c r="CY4070" s="76" t="s">
        <v>1018</v>
      </c>
      <c r="CZ4070" s="76" t="s">
        <v>1018</v>
      </c>
      <c r="DA4070" s="76" t="s">
        <v>1018</v>
      </c>
      <c r="DB4070" s="76" t="s">
        <v>1018</v>
      </c>
      <c r="DC4070" s="76" t="s">
        <v>1018</v>
      </c>
      <c r="DD4070" s="76" t="s">
        <v>1018</v>
      </c>
      <c r="DE4070" s="76" t="s">
        <v>1018</v>
      </c>
      <c r="DF4070" s="76" t="s">
        <v>1018</v>
      </c>
      <c r="DG4070" s="76" t="s">
        <v>1018</v>
      </c>
      <c r="DH4070" s="76" t="s">
        <v>1018</v>
      </c>
      <c r="DI4070" s="76" t="s">
        <v>1018</v>
      </c>
      <c r="DJ4070" s="76" t="s">
        <v>1018</v>
      </c>
      <c r="DK4070" s="76" t="s">
        <v>1018</v>
      </c>
      <c r="DL4070" s="76" t="s">
        <v>1018</v>
      </c>
      <c r="DM4070" s="76" t="s">
        <v>1018</v>
      </c>
      <c r="DN4070" s="76" t="s">
        <v>1018</v>
      </c>
      <c r="DO4070" s="76" t="s">
        <v>1018</v>
      </c>
      <c r="DP4070" s="76" t="s">
        <v>1018</v>
      </c>
      <c r="DQ4070" s="76" t="s">
        <v>1018</v>
      </c>
      <c r="DR4070" s="76" t="s">
        <v>1018</v>
      </c>
      <c r="DS4070" s="76" t="s">
        <v>1018</v>
      </c>
      <c r="DT4070" s="76" t="s">
        <v>1018</v>
      </c>
      <c r="DU4070" s="76" t="s">
        <v>1018</v>
      </c>
      <c r="DV4070" s="76" t="s">
        <v>1018</v>
      </c>
      <c r="DW4070" s="76" t="s">
        <v>1018</v>
      </c>
      <c r="DX4070" s="76" t="s">
        <v>1018</v>
      </c>
      <c r="DY4070" s="76" t="s">
        <v>1018</v>
      </c>
      <c r="DZ4070" s="76" t="s">
        <v>1018</v>
      </c>
      <c r="EA4070" s="76" t="s">
        <v>1018</v>
      </c>
      <c r="EB4070" s="76" t="s">
        <v>1018</v>
      </c>
      <c r="EC4070" s="76" t="s">
        <v>1018</v>
      </c>
      <c r="ED4070" s="76" t="s">
        <v>1018</v>
      </c>
      <c r="EE4070" s="76" t="s">
        <v>1018</v>
      </c>
      <c r="EF4070" s="76" t="s">
        <v>1018</v>
      </c>
      <c r="EG4070" s="76" t="s">
        <v>1018</v>
      </c>
      <c r="EH4070" s="76" t="s">
        <v>1018</v>
      </c>
      <c r="EI4070" s="76" t="s">
        <v>1018</v>
      </c>
      <c r="EJ4070" s="76" t="s">
        <v>1018</v>
      </c>
      <c r="EK4070" s="76" t="s">
        <v>1018</v>
      </c>
      <c r="EL4070" s="76" t="s">
        <v>1018</v>
      </c>
      <c r="EM4070" s="76" t="s">
        <v>1018</v>
      </c>
      <c r="EN4070" s="76" t="s">
        <v>1018</v>
      </c>
      <c r="EO4070" s="76" t="s">
        <v>1018</v>
      </c>
      <c r="EP4070" s="76" t="s">
        <v>1018</v>
      </c>
      <c r="EQ4070" s="76" t="s">
        <v>1018</v>
      </c>
      <c r="ER4070" s="76" t="s">
        <v>1018</v>
      </c>
      <c r="ES4070" s="76" t="s">
        <v>1018</v>
      </c>
      <c r="ET4070" s="76" t="s">
        <v>1018</v>
      </c>
      <c r="EU4070" s="76" t="s">
        <v>1018</v>
      </c>
      <c r="EV4070" s="76" t="s">
        <v>1018</v>
      </c>
      <c r="EW4070" s="76" t="s">
        <v>1018</v>
      </c>
      <c r="EX4070" s="76" t="s">
        <v>1018</v>
      </c>
      <c r="EY4070" s="76" t="s">
        <v>1018</v>
      </c>
      <c r="EZ4070" s="76" t="s">
        <v>1018</v>
      </c>
      <c r="FA4070" s="76" t="s">
        <v>1018</v>
      </c>
      <c r="FB4070" s="76" t="s">
        <v>1018</v>
      </c>
      <c r="FC4070" s="76" t="s">
        <v>1018</v>
      </c>
      <c r="FD4070" s="76" t="s">
        <v>1018</v>
      </c>
      <c r="FE4070" s="76" t="s">
        <v>1018</v>
      </c>
      <c r="FF4070" s="76" t="s">
        <v>1018</v>
      </c>
      <c r="FG4070" s="76" t="s">
        <v>1018</v>
      </c>
      <c r="FH4070" s="76" t="s">
        <v>1018</v>
      </c>
      <c r="FI4070" s="76" t="s">
        <v>1018</v>
      </c>
      <c r="FJ4070" s="76" t="s">
        <v>1018</v>
      </c>
      <c r="FK4070" s="76" t="s">
        <v>1018</v>
      </c>
      <c r="FL4070" s="76" t="s">
        <v>1018</v>
      </c>
      <c r="FM4070" s="76" t="s">
        <v>1018</v>
      </c>
      <c r="FN4070" s="76" t="s">
        <v>1018</v>
      </c>
      <c r="FO4070" s="76" t="s">
        <v>1018</v>
      </c>
      <c r="FP4070" s="76" t="s">
        <v>1018</v>
      </c>
      <c r="FQ4070" s="76" t="s">
        <v>1018</v>
      </c>
      <c r="FR4070" s="76" t="s">
        <v>1018</v>
      </c>
      <c r="FS4070" s="76" t="s">
        <v>1018</v>
      </c>
      <c r="FT4070" s="76" t="s">
        <v>1018</v>
      </c>
      <c r="FU4070" s="76" t="s">
        <v>1018</v>
      </c>
      <c r="FV4070" s="76" t="s">
        <v>1018</v>
      </c>
      <c r="FW4070" s="76" t="s">
        <v>1018</v>
      </c>
      <c r="FX4070" s="76" t="s">
        <v>1018</v>
      </c>
      <c r="FY4070" s="76" t="s">
        <v>1018</v>
      </c>
      <c r="FZ4070" s="76" t="s">
        <v>1018</v>
      </c>
      <c r="GA4070" s="76" t="s">
        <v>1018</v>
      </c>
      <c r="GB4070" s="76" t="s">
        <v>1018</v>
      </c>
      <c r="GC4070" s="76" t="s">
        <v>1018</v>
      </c>
      <c r="GD4070" s="76" t="s">
        <v>1018</v>
      </c>
      <c r="GE4070" s="76" t="s">
        <v>1018</v>
      </c>
      <c r="GF4070" s="76" t="s">
        <v>1018</v>
      </c>
      <c r="GG4070" s="76" t="s">
        <v>1018</v>
      </c>
      <c r="GH4070" s="76" t="s">
        <v>1018</v>
      </c>
      <c r="GI4070" s="76" t="s">
        <v>1018</v>
      </c>
      <c r="GJ4070" s="76" t="s">
        <v>1018</v>
      </c>
      <c r="GK4070" s="76" t="s">
        <v>1018</v>
      </c>
      <c r="GL4070" s="76" t="s">
        <v>1018</v>
      </c>
      <c r="GM4070" s="76" t="s">
        <v>1018</v>
      </c>
      <c r="GN4070" s="76" t="s">
        <v>1018</v>
      </c>
      <c r="GO4070" s="76" t="s">
        <v>1018</v>
      </c>
      <c r="GP4070" s="76" t="s">
        <v>1018</v>
      </c>
      <c r="GQ4070" s="76" t="s">
        <v>1018</v>
      </c>
      <c r="GR4070" s="76" t="s">
        <v>1018</v>
      </c>
      <c r="GS4070" s="76" t="s">
        <v>1018</v>
      </c>
      <c r="GT4070" s="76" t="s">
        <v>1018</v>
      </c>
      <c r="GU4070" s="76" t="s">
        <v>1018</v>
      </c>
      <c r="GV4070" s="76" t="s">
        <v>1018</v>
      </c>
      <c r="GW4070" s="76" t="s">
        <v>1018</v>
      </c>
      <c r="GX4070" s="76" t="s">
        <v>1018</v>
      </c>
      <c r="GY4070" s="76" t="s">
        <v>1018</v>
      </c>
      <c r="GZ4070" s="76" t="s">
        <v>1018</v>
      </c>
      <c r="HA4070" s="76" t="s">
        <v>1018</v>
      </c>
      <c r="HB4070" s="76" t="s">
        <v>1018</v>
      </c>
      <c r="HC4070" s="76" t="s">
        <v>1018</v>
      </c>
      <c r="HD4070" s="76" t="s">
        <v>1018</v>
      </c>
      <c r="HE4070" s="76" t="s">
        <v>1018</v>
      </c>
      <c r="HF4070" s="76" t="s">
        <v>1018</v>
      </c>
      <c r="HG4070" s="76" t="s">
        <v>1018</v>
      </c>
      <c r="HH4070" s="76" t="s">
        <v>1018</v>
      </c>
      <c r="HI4070" s="76" t="s">
        <v>1018</v>
      </c>
      <c r="HJ4070" s="76" t="s">
        <v>1018</v>
      </c>
      <c r="HK4070" s="76" t="s">
        <v>1018</v>
      </c>
      <c r="HL4070" s="76" t="s">
        <v>1018</v>
      </c>
      <c r="HM4070" s="76" t="s">
        <v>1018</v>
      </c>
      <c r="HN4070" s="76" t="s">
        <v>1018</v>
      </c>
      <c r="HO4070" s="76" t="s">
        <v>1018</v>
      </c>
      <c r="HP4070" s="76" t="s">
        <v>1018</v>
      </c>
      <c r="HQ4070" s="76" t="s">
        <v>1018</v>
      </c>
      <c r="HR4070" s="76" t="s">
        <v>1018</v>
      </c>
      <c r="HS4070" s="76" t="s">
        <v>1018</v>
      </c>
      <c r="HT4070" s="76" t="s">
        <v>1018</v>
      </c>
      <c r="HU4070" s="76" t="s">
        <v>1018</v>
      </c>
      <c r="HV4070" s="76" t="s">
        <v>1018</v>
      </c>
      <c r="HW4070" s="76" t="s">
        <v>1018</v>
      </c>
      <c r="HX4070" s="76" t="s">
        <v>1018</v>
      </c>
      <c r="HY4070" s="76" t="s">
        <v>1018</v>
      </c>
      <c r="HZ4070" s="76" t="s">
        <v>1018</v>
      </c>
      <c r="IA4070" s="76" t="s">
        <v>1018</v>
      </c>
      <c r="IB4070" s="76" t="s">
        <v>1018</v>
      </c>
      <c r="IC4070" s="76" t="s">
        <v>1018</v>
      </c>
      <c r="ID4070" s="76" t="s">
        <v>1018</v>
      </c>
      <c r="IE4070" s="76" t="s">
        <v>1018</v>
      </c>
      <c r="IF4070" s="76" t="s">
        <v>1018</v>
      </c>
      <c r="IG4070" s="76" t="s">
        <v>1018</v>
      </c>
      <c r="IH4070" s="76" t="s">
        <v>1018</v>
      </c>
      <c r="II4070" s="76" t="s">
        <v>1018</v>
      </c>
      <c r="IJ4070" s="76" t="s">
        <v>1018</v>
      </c>
      <c r="IK4070" s="76" t="s">
        <v>1018</v>
      </c>
      <c r="IL4070" s="76" t="s">
        <v>1018</v>
      </c>
      <c r="IM4070" s="76" t="s">
        <v>1018</v>
      </c>
      <c r="IN4070" s="76" t="s">
        <v>1018</v>
      </c>
      <c r="IO4070" s="76" t="s">
        <v>1018</v>
      </c>
      <c r="IP4070" s="76" t="s">
        <v>1018</v>
      </c>
      <c r="IQ4070" s="76" t="s">
        <v>1018</v>
      </c>
      <c r="IR4070" s="76" t="s">
        <v>1018</v>
      </c>
      <c r="IS4070" s="76" t="s">
        <v>1018</v>
      </c>
      <c r="IT4070" s="76" t="s">
        <v>1018</v>
      </c>
      <c r="IU4070" s="76" t="s">
        <v>1018</v>
      </c>
      <c r="IV4070" s="76" t="s">
        <v>1018</v>
      </c>
      <c r="IW4070" s="76" t="s">
        <v>1018</v>
      </c>
      <c r="IX4070" s="76" t="s">
        <v>1018</v>
      </c>
      <c r="IY4070" s="76" t="s">
        <v>1018</v>
      </c>
      <c r="IZ4070" s="76" t="s">
        <v>1018</v>
      </c>
      <c r="JA4070" s="76" t="s">
        <v>1018</v>
      </c>
      <c r="JB4070" s="76" t="s">
        <v>1018</v>
      </c>
      <c r="JC4070" s="76" t="s">
        <v>1018</v>
      </c>
      <c r="JD4070" s="76" t="s">
        <v>1018</v>
      </c>
      <c r="JE4070" s="76" t="s">
        <v>1018</v>
      </c>
      <c r="JF4070" s="76" t="s">
        <v>1018</v>
      </c>
      <c r="JG4070" s="76" t="s">
        <v>1018</v>
      </c>
      <c r="JH4070" s="76" t="s">
        <v>1018</v>
      </c>
      <c r="JI4070" s="76" t="s">
        <v>1018</v>
      </c>
      <c r="JJ4070" s="76" t="s">
        <v>1018</v>
      </c>
      <c r="JK4070" s="76" t="s">
        <v>1018</v>
      </c>
      <c r="JL4070" s="76" t="s">
        <v>1018</v>
      </c>
      <c r="JM4070" s="76" t="s">
        <v>1018</v>
      </c>
      <c r="JN4070" s="76" t="s">
        <v>1018</v>
      </c>
      <c r="JO4070" s="76" t="s">
        <v>1018</v>
      </c>
      <c r="JP4070" s="76" t="s">
        <v>1018</v>
      </c>
      <c r="JQ4070" s="76" t="s">
        <v>1018</v>
      </c>
      <c r="JR4070" s="76" t="s">
        <v>1018</v>
      </c>
      <c r="JS4070" s="76" t="s">
        <v>1018</v>
      </c>
      <c r="JT4070" s="76" t="s">
        <v>1018</v>
      </c>
      <c r="JU4070" s="76" t="s">
        <v>1018</v>
      </c>
      <c r="JV4070" s="76" t="s">
        <v>1018</v>
      </c>
      <c r="JW4070" s="76" t="s">
        <v>1018</v>
      </c>
      <c r="JX4070" s="76" t="s">
        <v>1018</v>
      </c>
      <c r="JY4070" s="76" t="s">
        <v>1018</v>
      </c>
      <c r="JZ4070" s="76" t="s">
        <v>1018</v>
      </c>
      <c r="KA4070" s="76" t="s">
        <v>1018</v>
      </c>
      <c r="KB4070" s="76" t="s">
        <v>1018</v>
      </c>
      <c r="KC4070" s="76" t="s">
        <v>1018</v>
      </c>
      <c r="KD4070" s="76" t="s">
        <v>1018</v>
      </c>
      <c r="KE4070" s="76" t="s">
        <v>1018</v>
      </c>
      <c r="KF4070" s="76" t="s">
        <v>1018</v>
      </c>
      <c r="KG4070" s="76" t="s">
        <v>1018</v>
      </c>
      <c r="KH4070" s="76" t="s">
        <v>1018</v>
      </c>
      <c r="KI4070" s="76" t="s">
        <v>1018</v>
      </c>
      <c r="KJ4070" s="76" t="s">
        <v>1018</v>
      </c>
      <c r="KK4070" s="76" t="s">
        <v>1018</v>
      </c>
      <c r="KL4070" s="76" t="s">
        <v>1018</v>
      </c>
      <c r="KM4070" s="76" t="s">
        <v>1018</v>
      </c>
      <c r="KN4070" s="76" t="s">
        <v>1018</v>
      </c>
      <c r="KO4070" s="76" t="s">
        <v>1018</v>
      </c>
      <c r="KP4070" s="76" t="s">
        <v>1018</v>
      </c>
      <c r="KQ4070" s="76" t="s">
        <v>1018</v>
      </c>
      <c r="KR4070" s="76" t="s">
        <v>1018</v>
      </c>
      <c r="KS4070" s="76" t="s">
        <v>1018</v>
      </c>
      <c r="KT4070" s="76" t="s">
        <v>1018</v>
      </c>
      <c r="KU4070" s="76" t="s">
        <v>1018</v>
      </c>
      <c r="KV4070" s="76" t="s">
        <v>1018</v>
      </c>
      <c r="KW4070" s="76" t="s">
        <v>1018</v>
      </c>
      <c r="KX4070" s="76" t="s">
        <v>1018</v>
      </c>
      <c r="KY4070" s="76" t="s">
        <v>1018</v>
      </c>
      <c r="KZ4070" s="76" t="s">
        <v>1018</v>
      </c>
      <c r="LA4070" s="76" t="s">
        <v>1018</v>
      </c>
      <c r="LB4070" s="76" t="s">
        <v>1018</v>
      </c>
      <c r="LC4070" s="76" t="s">
        <v>1018</v>
      </c>
      <c r="LD4070" s="76" t="s">
        <v>1018</v>
      </c>
      <c r="LE4070" s="76" t="s">
        <v>1018</v>
      </c>
      <c r="LF4070" s="76" t="s">
        <v>1018</v>
      </c>
      <c r="LG4070" s="76" t="s">
        <v>1018</v>
      </c>
      <c r="LH4070" s="76" t="s">
        <v>1018</v>
      </c>
      <c r="LI4070" s="76" t="s">
        <v>1018</v>
      </c>
      <c r="LJ4070" s="76" t="s">
        <v>1018</v>
      </c>
      <c r="LK4070" s="76" t="s">
        <v>1018</v>
      </c>
      <c r="LL4070" s="76" t="s">
        <v>1018</v>
      </c>
      <c r="LM4070" s="76" t="s">
        <v>1018</v>
      </c>
      <c r="LN4070" s="76" t="s">
        <v>1018</v>
      </c>
      <c r="LO4070" s="76" t="s">
        <v>1018</v>
      </c>
      <c r="LP4070" s="76" t="s">
        <v>1018</v>
      </c>
      <c r="LQ4070" s="76" t="s">
        <v>1018</v>
      </c>
      <c r="LR4070" s="76" t="s">
        <v>1018</v>
      </c>
      <c r="LS4070" s="76" t="s">
        <v>1018</v>
      </c>
      <c r="LT4070" s="76" t="s">
        <v>1018</v>
      </c>
      <c r="LU4070" s="76" t="s">
        <v>1018</v>
      </c>
      <c r="LV4070" s="76" t="s">
        <v>1018</v>
      </c>
      <c r="LW4070" s="76" t="s">
        <v>1018</v>
      </c>
      <c r="LX4070" s="76" t="s">
        <v>1018</v>
      </c>
      <c r="LY4070" s="76" t="s">
        <v>1018</v>
      </c>
      <c r="LZ4070" s="76" t="s">
        <v>1018</v>
      </c>
      <c r="MA4070" s="76" t="s">
        <v>1018</v>
      </c>
      <c r="MB4070" s="76" t="s">
        <v>1018</v>
      </c>
      <c r="MC4070" s="76" t="s">
        <v>1018</v>
      </c>
      <c r="MD4070" s="76" t="s">
        <v>1018</v>
      </c>
      <c r="ME4070" s="76" t="s">
        <v>1018</v>
      </c>
      <c r="MF4070" s="76" t="s">
        <v>1018</v>
      </c>
      <c r="MG4070" s="76" t="s">
        <v>1018</v>
      </c>
      <c r="MH4070" s="76" t="s">
        <v>1018</v>
      </c>
      <c r="MI4070" s="76" t="s">
        <v>1018</v>
      </c>
      <c r="MJ4070" s="76" t="s">
        <v>1018</v>
      </c>
      <c r="MK4070" s="76" t="s">
        <v>1018</v>
      </c>
      <c r="ML4070" s="76" t="s">
        <v>1018</v>
      </c>
      <c r="MM4070" s="76" t="s">
        <v>1018</v>
      </c>
      <c r="MN4070" s="76" t="s">
        <v>1018</v>
      </c>
      <c r="MO4070" s="76" t="s">
        <v>1018</v>
      </c>
      <c r="MP4070" s="76" t="s">
        <v>1018</v>
      </c>
      <c r="MQ4070" s="76" t="s">
        <v>1018</v>
      </c>
      <c r="MR4070" s="76" t="s">
        <v>1018</v>
      </c>
      <c r="MS4070" s="76" t="s">
        <v>1018</v>
      </c>
      <c r="MT4070" s="76" t="s">
        <v>1018</v>
      </c>
      <c r="MU4070" s="76" t="s">
        <v>1018</v>
      </c>
      <c r="MV4070" s="76" t="s">
        <v>1018</v>
      </c>
      <c r="MW4070" s="76" t="s">
        <v>1018</v>
      </c>
      <c r="MX4070" s="76" t="s">
        <v>1018</v>
      </c>
      <c r="MY4070" s="76" t="s">
        <v>1018</v>
      </c>
      <c r="MZ4070" s="76" t="s">
        <v>1018</v>
      </c>
      <c r="NA4070" s="76" t="s">
        <v>1018</v>
      </c>
      <c r="NB4070" s="76" t="s">
        <v>1018</v>
      </c>
      <c r="NC4070" s="76" t="s">
        <v>1018</v>
      </c>
      <c r="ND4070" s="76" t="s">
        <v>1018</v>
      </c>
      <c r="NE4070" s="76" t="s">
        <v>1018</v>
      </c>
      <c r="NF4070" s="76" t="s">
        <v>1018</v>
      </c>
      <c r="NG4070" s="76" t="s">
        <v>1018</v>
      </c>
      <c r="NH4070" s="76" t="s">
        <v>1018</v>
      </c>
      <c r="NI4070" s="76" t="s">
        <v>1018</v>
      </c>
      <c r="NJ4070" s="76" t="s">
        <v>1018</v>
      </c>
      <c r="NK4070" s="76" t="s">
        <v>1018</v>
      </c>
      <c r="NL4070" s="76" t="s">
        <v>1018</v>
      </c>
      <c r="NM4070" s="76" t="s">
        <v>1018</v>
      </c>
      <c r="NN4070" s="76" t="s">
        <v>1018</v>
      </c>
      <c r="NO4070" s="76" t="s">
        <v>1018</v>
      </c>
      <c r="NP4070" s="76" t="s">
        <v>1018</v>
      </c>
      <c r="NQ4070" s="76" t="s">
        <v>1018</v>
      </c>
      <c r="NR4070" s="76" t="s">
        <v>1018</v>
      </c>
      <c r="NS4070" s="76" t="s">
        <v>1018</v>
      </c>
      <c r="NT4070" s="76" t="s">
        <v>1018</v>
      </c>
      <c r="NU4070" s="76" t="s">
        <v>1018</v>
      </c>
      <c r="NV4070" s="76" t="s">
        <v>1018</v>
      </c>
      <c r="NW4070" s="76" t="s">
        <v>1018</v>
      </c>
      <c r="NX4070" s="76" t="s">
        <v>1018</v>
      </c>
      <c r="NY4070" s="76" t="s">
        <v>1018</v>
      </c>
      <c r="NZ4070" s="76" t="s">
        <v>1018</v>
      </c>
      <c r="OA4070" s="76" t="s">
        <v>1018</v>
      </c>
      <c r="OB4070" s="76" t="s">
        <v>1018</v>
      </c>
      <c r="OC4070" s="76" t="s">
        <v>1018</v>
      </c>
      <c r="OD4070" s="76" t="s">
        <v>1018</v>
      </c>
      <c r="OE4070" s="76" t="s">
        <v>1018</v>
      </c>
      <c r="OF4070" s="76" t="s">
        <v>1018</v>
      </c>
      <c r="OG4070" s="76" t="s">
        <v>1018</v>
      </c>
      <c r="OH4070" s="76" t="s">
        <v>1018</v>
      </c>
      <c r="OI4070" s="76" t="s">
        <v>1018</v>
      </c>
      <c r="OJ4070" s="76" t="s">
        <v>1018</v>
      </c>
      <c r="OK4070" s="76" t="s">
        <v>1018</v>
      </c>
      <c r="OL4070" s="76" t="s">
        <v>1018</v>
      </c>
      <c r="OM4070" s="76" t="s">
        <v>1018</v>
      </c>
      <c r="ON4070" s="76" t="s">
        <v>1018</v>
      </c>
      <c r="OO4070" s="76" t="s">
        <v>1018</v>
      </c>
      <c r="OP4070" s="76" t="s">
        <v>1018</v>
      </c>
      <c r="OQ4070" s="76" t="s">
        <v>1018</v>
      </c>
      <c r="OR4070" s="76" t="s">
        <v>1018</v>
      </c>
      <c r="OS4070" s="76" t="s">
        <v>1018</v>
      </c>
      <c r="OT4070" s="76" t="s">
        <v>1018</v>
      </c>
      <c r="OU4070" s="76" t="s">
        <v>1018</v>
      </c>
      <c r="OV4070" s="76" t="s">
        <v>1018</v>
      </c>
      <c r="OW4070" s="76" t="s">
        <v>1018</v>
      </c>
      <c r="OX4070" s="76" t="s">
        <v>1018</v>
      </c>
      <c r="OY4070" s="76" t="s">
        <v>1018</v>
      </c>
      <c r="OZ4070" s="76" t="s">
        <v>1018</v>
      </c>
      <c r="PA4070" s="76" t="s">
        <v>1018</v>
      </c>
      <c r="PB4070" s="76" t="s">
        <v>1018</v>
      </c>
      <c r="PC4070" s="76" t="s">
        <v>1018</v>
      </c>
      <c r="PD4070" s="76" t="s">
        <v>1018</v>
      </c>
      <c r="PE4070" s="76" t="s">
        <v>1018</v>
      </c>
      <c r="PF4070" s="76" t="s">
        <v>1018</v>
      </c>
      <c r="PG4070" s="76" t="s">
        <v>1018</v>
      </c>
      <c r="PH4070" s="76" t="s">
        <v>1018</v>
      </c>
      <c r="PI4070" s="76" t="s">
        <v>1018</v>
      </c>
      <c r="PJ4070" s="76" t="s">
        <v>1018</v>
      </c>
      <c r="PK4070" s="76" t="s">
        <v>1018</v>
      </c>
      <c r="PL4070" s="76" t="s">
        <v>1018</v>
      </c>
      <c r="PM4070" s="76" t="s">
        <v>1018</v>
      </c>
      <c r="PN4070" s="76" t="s">
        <v>1018</v>
      </c>
      <c r="PO4070" s="76" t="s">
        <v>1018</v>
      </c>
      <c r="PP4070" s="76" t="s">
        <v>1018</v>
      </c>
      <c r="PQ4070" s="76" t="s">
        <v>1018</v>
      </c>
      <c r="PR4070" s="76" t="s">
        <v>1018</v>
      </c>
      <c r="PS4070" s="76" t="s">
        <v>1018</v>
      </c>
      <c r="PT4070" s="76" t="s">
        <v>1018</v>
      </c>
      <c r="PU4070" s="76" t="s">
        <v>1018</v>
      </c>
      <c r="PV4070" s="76" t="s">
        <v>1018</v>
      </c>
      <c r="PW4070" s="76" t="s">
        <v>1018</v>
      </c>
      <c r="PX4070" s="76" t="s">
        <v>1018</v>
      </c>
      <c r="PY4070" s="76" t="s">
        <v>1018</v>
      </c>
      <c r="PZ4070" s="76" t="s">
        <v>1018</v>
      </c>
      <c r="QA4070" s="76" t="s">
        <v>1018</v>
      </c>
      <c r="QB4070" s="76" t="s">
        <v>1018</v>
      </c>
      <c r="QC4070" s="76" t="s">
        <v>1018</v>
      </c>
      <c r="QD4070" s="76" t="s">
        <v>1018</v>
      </c>
      <c r="QE4070" s="76" t="s">
        <v>1018</v>
      </c>
      <c r="QF4070" s="76" t="s">
        <v>1018</v>
      </c>
      <c r="QG4070" s="76" t="s">
        <v>1018</v>
      </c>
      <c r="QH4070" s="76" t="s">
        <v>1018</v>
      </c>
      <c r="QI4070" s="76" t="s">
        <v>1018</v>
      </c>
      <c r="QJ4070" s="76" t="s">
        <v>1018</v>
      </c>
      <c r="QK4070" s="76" t="s">
        <v>1018</v>
      </c>
      <c r="QL4070" s="76" t="s">
        <v>1018</v>
      </c>
      <c r="QM4070" s="76" t="s">
        <v>1018</v>
      </c>
      <c r="QN4070" s="76" t="s">
        <v>1018</v>
      </c>
      <c r="QO4070" s="76" t="s">
        <v>1018</v>
      </c>
      <c r="QP4070" s="76" t="s">
        <v>1018</v>
      </c>
      <c r="QQ4070" s="76" t="s">
        <v>1018</v>
      </c>
      <c r="QR4070" s="76" t="s">
        <v>1018</v>
      </c>
      <c r="QS4070" s="76" t="s">
        <v>1018</v>
      </c>
      <c r="QT4070" s="76" t="s">
        <v>1018</v>
      </c>
      <c r="QU4070" s="76" t="s">
        <v>1018</v>
      </c>
      <c r="QV4070" s="76" t="s">
        <v>1018</v>
      </c>
      <c r="QW4070" s="76" t="s">
        <v>1018</v>
      </c>
      <c r="QX4070" s="76" t="s">
        <v>1018</v>
      </c>
      <c r="QY4070" s="76" t="s">
        <v>1018</v>
      </c>
      <c r="QZ4070" s="76" t="s">
        <v>1018</v>
      </c>
      <c r="RA4070" s="76" t="s">
        <v>1018</v>
      </c>
      <c r="RB4070" s="76" t="s">
        <v>1018</v>
      </c>
      <c r="RC4070" s="76" t="s">
        <v>1018</v>
      </c>
      <c r="RD4070" s="76" t="s">
        <v>1018</v>
      </c>
      <c r="RE4070" s="76" t="s">
        <v>1018</v>
      </c>
      <c r="RF4070" s="76" t="s">
        <v>1018</v>
      </c>
      <c r="RG4070" s="76" t="s">
        <v>1018</v>
      </c>
      <c r="RH4070" s="76" t="s">
        <v>1018</v>
      </c>
      <c r="RI4070" s="76" t="s">
        <v>1018</v>
      </c>
      <c r="RJ4070" s="76" t="s">
        <v>1018</v>
      </c>
      <c r="RK4070" s="76" t="s">
        <v>1018</v>
      </c>
      <c r="RL4070" s="76" t="s">
        <v>1018</v>
      </c>
      <c r="RM4070" s="76" t="s">
        <v>1018</v>
      </c>
      <c r="RN4070" s="76" t="s">
        <v>1018</v>
      </c>
      <c r="RO4070" s="76" t="s">
        <v>1018</v>
      </c>
      <c r="RP4070" s="76" t="s">
        <v>1018</v>
      </c>
      <c r="RQ4070" s="76" t="s">
        <v>1018</v>
      </c>
      <c r="RR4070" s="76" t="s">
        <v>1018</v>
      </c>
      <c r="RS4070" s="76" t="s">
        <v>1018</v>
      </c>
      <c r="RT4070" s="76" t="s">
        <v>1018</v>
      </c>
      <c r="RU4070" s="76" t="s">
        <v>1018</v>
      </c>
      <c r="RV4070" s="76" t="s">
        <v>1018</v>
      </c>
      <c r="RW4070" s="76" t="s">
        <v>1018</v>
      </c>
      <c r="RX4070" s="76" t="s">
        <v>1018</v>
      </c>
      <c r="RY4070" s="76" t="s">
        <v>1018</v>
      </c>
      <c r="RZ4070" s="76" t="s">
        <v>1018</v>
      </c>
      <c r="SA4070" s="76" t="s">
        <v>1018</v>
      </c>
      <c r="SB4070" s="76" t="s">
        <v>1018</v>
      </c>
      <c r="SC4070" s="76" t="s">
        <v>1018</v>
      </c>
      <c r="SD4070" s="76" t="s">
        <v>1018</v>
      </c>
      <c r="SE4070" s="76" t="s">
        <v>1018</v>
      </c>
      <c r="SF4070" s="76" t="s">
        <v>1018</v>
      </c>
      <c r="SG4070" s="76" t="s">
        <v>1018</v>
      </c>
      <c r="SH4070" s="76" t="s">
        <v>1018</v>
      </c>
      <c r="SI4070" s="76" t="s">
        <v>1018</v>
      </c>
      <c r="SJ4070" s="76" t="s">
        <v>1018</v>
      </c>
      <c r="SK4070" s="76" t="s">
        <v>1018</v>
      </c>
      <c r="SL4070" s="76" t="s">
        <v>1018</v>
      </c>
      <c r="SM4070" s="76" t="s">
        <v>1018</v>
      </c>
      <c r="SN4070" s="76" t="s">
        <v>1018</v>
      </c>
      <c r="SO4070" s="76" t="s">
        <v>1018</v>
      </c>
      <c r="SP4070" s="76" t="s">
        <v>1018</v>
      </c>
      <c r="SQ4070" s="76" t="s">
        <v>1018</v>
      </c>
      <c r="SR4070" s="76" t="s">
        <v>1018</v>
      </c>
      <c r="SS4070" s="76" t="s">
        <v>1018</v>
      </c>
      <c r="ST4070" s="76" t="s">
        <v>1018</v>
      </c>
      <c r="SU4070" s="76" t="s">
        <v>1018</v>
      </c>
      <c r="SV4070" s="76" t="s">
        <v>1018</v>
      </c>
      <c r="SW4070" s="76" t="s">
        <v>1018</v>
      </c>
      <c r="SX4070" s="76" t="s">
        <v>1018</v>
      </c>
      <c r="SY4070" s="76" t="s">
        <v>1018</v>
      </c>
      <c r="SZ4070" s="76" t="s">
        <v>1018</v>
      </c>
      <c r="TA4070" s="76" t="s">
        <v>1018</v>
      </c>
      <c r="TB4070" s="76" t="s">
        <v>1018</v>
      </c>
      <c r="TC4070" s="76" t="s">
        <v>1018</v>
      </c>
      <c r="TD4070" s="76" t="s">
        <v>1018</v>
      </c>
      <c r="TE4070" s="76" t="s">
        <v>1018</v>
      </c>
      <c r="TF4070" s="76" t="s">
        <v>1018</v>
      </c>
      <c r="TG4070" s="76" t="s">
        <v>1018</v>
      </c>
      <c r="TH4070" s="76" t="s">
        <v>1018</v>
      </c>
      <c r="TI4070" s="76" t="s">
        <v>1018</v>
      </c>
      <c r="TJ4070" s="76" t="s">
        <v>1018</v>
      </c>
      <c r="TK4070" s="76" t="s">
        <v>1018</v>
      </c>
      <c r="TL4070" s="76" t="s">
        <v>1018</v>
      </c>
      <c r="TM4070" s="76" t="s">
        <v>1018</v>
      </c>
      <c r="TN4070" s="76" t="s">
        <v>1018</v>
      </c>
      <c r="TO4070" s="76" t="s">
        <v>1018</v>
      </c>
      <c r="TP4070" s="76" t="s">
        <v>1018</v>
      </c>
      <c r="TQ4070" s="76" t="s">
        <v>1018</v>
      </c>
      <c r="TR4070" s="76" t="s">
        <v>1018</v>
      </c>
      <c r="TS4070" s="76" t="s">
        <v>1018</v>
      </c>
      <c r="TT4070" s="76" t="s">
        <v>1018</v>
      </c>
      <c r="TU4070" s="76" t="s">
        <v>1018</v>
      </c>
      <c r="TV4070" s="76" t="s">
        <v>1018</v>
      </c>
      <c r="TW4070" s="76" t="s">
        <v>1018</v>
      </c>
      <c r="TX4070" s="76" t="s">
        <v>1018</v>
      </c>
      <c r="TY4070" s="76" t="s">
        <v>1018</v>
      </c>
      <c r="TZ4070" s="76" t="s">
        <v>1018</v>
      </c>
      <c r="UA4070" s="76" t="s">
        <v>1018</v>
      </c>
      <c r="UB4070" s="76" t="s">
        <v>1018</v>
      </c>
      <c r="UC4070" s="76" t="s">
        <v>1018</v>
      </c>
      <c r="UD4070" s="76" t="s">
        <v>1018</v>
      </c>
      <c r="UE4070" s="76" t="s">
        <v>1018</v>
      </c>
      <c r="UF4070" s="76" t="s">
        <v>1018</v>
      </c>
      <c r="UG4070" s="76" t="s">
        <v>1018</v>
      </c>
      <c r="UH4070" s="76" t="s">
        <v>1018</v>
      </c>
      <c r="UI4070" s="76" t="s">
        <v>1018</v>
      </c>
      <c r="UJ4070" s="76" t="s">
        <v>1018</v>
      </c>
      <c r="UK4070" s="76" t="s">
        <v>1018</v>
      </c>
      <c r="UL4070" s="76" t="s">
        <v>1018</v>
      </c>
      <c r="UM4070" s="76" t="s">
        <v>1018</v>
      </c>
      <c r="UN4070" s="76" t="s">
        <v>1018</v>
      </c>
      <c r="UO4070" s="76" t="s">
        <v>1018</v>
      </c>
      <c r="UP4070" s="76" t="s">
        <v>1018</v>
      </c>
      <c r="UQ4070" s="76" t="s">
        <v>1018</v>
      </c>
      <c r="UR4070" s="76" t="s">
        <v>1018</v>
      </c>
      <c r="US4070" s="76" t="s">
        <v>1018</v>
      </c>
      <c r="UT4070" s="76" t="s">
        <v>1018</v>
      </c>
      <c r="UU4070" s="76" t="s">
        <v>1018</v>
      </c>
      <c r="UV4070" s="76" t="s">
        <v>1018</v>
      </c>
      <c r="UW4070" s="76" t="s">
        <v>1018</v>
      </c>
      <c r="UX4070" s="76" t="s">
        <v>1018</v>
      </c>
      <c r="UY4070" s="76" t="s">
        <v>1018</v>
      </c>
      <c r="UZ4070" s="76" t="s">
        <v>1018</v>
      </c>
      <c r="VA4070" s="76" t="s">
        <v>1018</v>
      </c>
      <c r="VB4070" s="76" t="s">
        <v>1018</v>
      </c>
      <c r="VC4070" s="76" t="s">
        <v>1018</v>
      </c>
      <c r="VD4070" s="76" t="s">
        <v>1018</v>
      </c>
      <c r="VE4070" s="76" t="s">
        <v>1018</v>
      </c>
      <c r="VF4070" s="76" t="s">
        <v>1018</v>
      </c>
      <c r="VG4070" s="76" t="s">
        <v>1018</v>
      </c>
      <c r="VH4070" s="76" t="s">
        <v>1018</v>
      </c>
      <c r="VI4070" s="76" t="s">
        <v>1018</v>
      </c>
      <c r="VJ4070" s="76" t="s">
        <v>1018</v>
      </c>
      <c r="VK4070" s="76" t="s">
        <v>1018</v>
      </c>
      <c r="VL4070" s="76" t="s">
        <v>1018</v>
      </c>
      <c r="VM4070" s="76" t="s">
        <v>1018</v>
      </c>
      <c r="VN4070" s="76" t="s">
        <v>1018</v>
      </c>
      <c r="VO4070" s="76" t="s">
        <v>1018</v>
      </c>
      <c r="VP4070" s="76" t="s">
        <v>1018</v>
      </c>
      <c r="VQ4070" s="76" t="s">
        <v>1018</v>
      </c>
      <c r="VR4070" s="76" t="s">
        <v>1018</v>
      </c>
      <c r="VS4070" s="76" t="s">
        <v>1018</v>
      </c>
      <c r="VT4070" s="76" t="s">
        <v>1018</v>
      </c>
      <c r="VU4070" s="76" t="s">
        <v>1018</v>
      </c>
      <c r="VV4070" s="76" t="s">
        <v>1018</v>
      </c>
      <c r="VW4070" s="76" t="s">
        <v>1018</v>
      </c>
      <c r="VX4070" s="76" t="s">
        <v>1018</v>
      </c>
      <c r="VY4070" s="76" t="s">
        <v>1018</v>
      </c>
      <c r="VZ4070" s="76" t="s">
        <v>1018</v>
      </c>
      <c r="WA4070" s="76" t="s">
        <v>1018</v>
      </c>
      <c r="WB4070" s="76" t="s">
        <v>1018</v>
      </c>
      <c r="WC4070" s="76" t="s">
        <v>1018</v>
      </c>
      <c r="WD4070" s="76" t="s">
        <v>1018</v>
      </c>
      <c r="WE4070" s="76" t="s">
        <v>1018</v>
      </c>
      <c r="WF4070" s="76" t="s">
        <v>1018</v>
      </c>
      <c r="WG4070" s="76" t="s">
        <v>1018</v>
      </c>
      <c r="WH4070" s="76" t="s">
        <v>1018</v>
      </c>
      <c r="WI4070" s="76" t="s">
        <v>1018</v>
      </c>
      <c r="WJ4070" s="76" t="s">
        <v>1018</v>
      </c>
      <c r="WK4070" s="76" t="s">
        <v>1018</v>
      </c>
      <c r="WL4070" s="76" t="s">
        <v>1018</v>
      </c>
      <c r="WM4070" s="76" t="s">
        <v>1018</v>
      </c>
      <c r="WN4070" s="76" t="s">
        <v>1018</v>
      </c>
      <c r="WO4070" s="76" t="s">
        <v>1018</v>
      </c>
      <c r="WP4070" s="76" t="s">
        <v>1018</v>
      </c>
      <c r="WQ4070" s="76" t="s">
        <v>1018</v>
      </c>
      <c r="WR4070" s="76" t="s">
        <v>1018</v>
      </c>
      <c r="WS4070" s="76" t="s">
        <v>1018</v>
      </c>
      <c r="WT4070" s="76" t="s">
        <v>1018</v>
      </c>
      <c r="WU4070" s="76" t="s">
        <v>1018</v>
      </c>
      <c r="WV4070" s="76" t="s">
        <v>1018</v>
      </c>
      <c r="WW4070" s="76" t="s">
        <v>1018</v>
      </c>
      <c r="WX4070" s="76" t="s">
        <v>1018</v>
      </c>
      <c r="WY4070" s="76" t="s">
        <v>1018</v>
      </c>
      <c r="WZ4070" s="76" t="s">
        <v>1018</v>
      </c>
      <c r="XA4070" s="76" t="s">
        <v>1018</v>
      </c>
      <c r="XB4070" s="76" t="s">
        <v>1018</v>
      </c>
      <c r="XC4070" s="76" t="s">
        <v>1018</v>
      </c>
      <c r="XD4070" s="76" t="s">
        <v>1018</v>
      </c>
      <c r="XE4070" s="76" t="s">
        <v>1018</v>
      </c>
      <c r="XF4070" s="76" t="s">
        <v>1018</v>
      </c>
      <c r="XG4070" s="76" t="s">
        <v>1018</v>
      </c>
      <c r="XH4070" s="76" t="s">
        <v>1018</v>
      </c>
      <c r="XI4070" s="76" t="s">
        <v>1018</v>
      </c>
      <c r="XJ4070" s="76" t="s">
        <v>1018</v>
      </c>
      <c r="XK4070" s="76" t="s">
        <v>1018</v>
      </c>
      <c r="XL4070" s="76" t="s">
        <v>1018</v>
      </c>
      <c r="XM4070" s="76" t="s">
        <v>1018</v>
      </c>
      <c r="XN4070" s="76" t="s">
        <v>1018</v>
      </c>
      <c r="XO4070" s="76" t="s">
        <v>1018</v>
      </c>
      <c r="XP4070" s="76" t="s">
        <v>1018</v>
      </c>
      <c r="XQ4070" s="76" t="s">
        <v>1018</v>
      </c>
      <c r="XR4070" s="76" t="s">
        <v>1018</v>
      </c>
      <c r="XS4070" s="76" t="s">
        <v>1018</v>
      </c>
      <c r="XT4070" s="76" t="s">
        <v>1018</v>
      </c>
      <c r="XU4070" s="76" t="s">
        <v>1018</v>
      </c>
      <c r="XV4070" s="76" t="s">
        <v>1018</v>
      </c>
      <c r="XW4070" s="76" t="s">
        <v>1018</v>
      </c>
      <c r="XX4070" s="76" t="s">
        <v>1018</v>
      </c>
      <c r="XY4070" s="76" t="s">
        <v>1018</v>
      </c>
      <c r="XZ4070" s="76" t="s">
        <v>1018</v>
      </c>
      <c r="YA4070" s="76" t="s">
        <v>1018</v>
      </c>
      <c r="YB4070" s="76" t="s">
        <v>1018</v>
      </c>
      <c r="YC4070" s="76" t="s">
        <v>1018</v>
      </c>
      <c r="YD4070" s="76" t="s">
        <v>1018</v>
      </c>
      <c r="YE4070" s="76" t="s">
        <v>1018</v>
      </c>
      <c r="YF4070" s="76" t="s">
        <v>1018</v>
      </c>
      <c r="YG4070" s="76" t="s">
        <v>1018</v>
      </c>
      <c r="YH4070" s="76" t="s">
        <v>1018</v>
      </c>
      <c r="YI4070" s="76" t="s">
        <v>1018</v>
      </c>
      <c r="YJ4070" s="76" t="s">
        <v>1018</v>
      </c>
      <c r="YK4070" s="76" t="s">
        <v>1018</v>
      </c>
      <c r="YL4070" s="76" t="s">
        <v>1018</v>
      </c>
      <c r="YM4070" s="76" t="s">
        <v>1018</v>
      </c>
      <c r="YN4070" s="76" t="s">
        <v>1018</v>
      </c>
      <c r="YO4070" s="76" t="s">
        <v>1018</v>
      </c>
      <c r="YP4070" s="76" t="s">
        <v>1018</v>
      </c>
      <c r="YQ4070" s="76" t="s">
        <v>1018</v>
      </c>
      <c r="YR4070" s="76" t="s">
        <v>1018</v>
      </c>
      <c r="YS4070" s="76" t="s">
        <v>1018</v>
      </c>
      <c r="YT4070" s="76" t="s">
        <v>1018</v>
      </c>
      <c r="YU4070" s="76" t="s">
        <v>1018</v>
      </c>
      <c r="YV4070" s="76" t="s">
        <v>1018</v>
      </c>
      <c r="YW4070" s="76" t="s">
        <v>1018</v>
      </c>
      <c r="YX4070" s="76" t="s">
        <v>1018</v>
      </c>
      <c r="YY4070" s="76" t="s">
        <v>1018</v>
      </c>
      <c r="YZ4070" s="76" t="s">
        <v>1018</v>
      </c>
      <c r="ZA4070" s="76" t="s">
        <v>1018</v>
      </c>
      <c r="ZB4070" s="76" t="s">
        <v>1018</v>
      </c>
      <c r="ZC4070" s="76" t="s">
        <v>1018</v>
      </c>
      <c r="ZD4070" s="76" t="s">
        <v>1018</v>
      </c>
      <c r="ZE4070" s="76" t="s">
        <v>1018</v>
      </c>
      <c r="ZF4070" s="76" t="s">
        <v>1018</v>
      </c>
      <c r="ZG4070" s="76" t="s">
        <v>1018</v>
      </c>
      <c r="ZH4070" s="76" t="s">
        <v>1018</v>
      </c>
      <c r="ZI4070" s="76" t="s">
        <v>1018</v>
      </c>
      <c r="ZJ4070" s="76" t="s">
        <v>1018</v>
      </c>
      <c r="ZK4070" s="76" t="s">
        <v>1018</v>
      </c>
      <c r="ZL4070" s="76" t="s">
        <v>1018</v>
      </c>
      <c r="ZM4070" s="76" t="s">
        <v>1018</v>
      </c>
      <c r="ZN4070" s="76" t="s">
        <v>1018</v>
      </c>
      <c r="ZO4070" s="76" t="s">
        <v>1018</v>
      </c>
      <c r="ZP4070" s="76" t="s">
        <v>1018</v>
      </c>
      <c r="ZQ4070" s="76" t="s">
        <v>1018</v>
      </c>
      <c r="ZR4070" s="76" t="s">
        <v>1018</v>
      </c>
      <c r="ZS4070" s="76" t="s">
        <v>1018</v>
      </c>
      <c r="ZT4070" s="76" t="s">
        <v>1018</v>
      </c>
      <c r="ZU4070" s="76" t="s">
        <v>1018</v>
      </c>
      <c r="ZV4070" s="76" t="s">
        <v>1018</v>
      </c>
      <c r="ZW4070" s="76" t="s">
        <v>1018</v>
      </c>
      <c r="ZX4070" s="76" t="s">
        <v>1018</v>
      </c>
      <c r="ZY4070" s="76" t="s">
        <v>1018</v>
      </c>
      <c r="ZZ4070" s="76" t="s">
        <v>1018</v>
      </c>
      <c r="AAA4070" s="76" t="s">
        <v>1018</v>
      </c>
      <c r="AAB4070" s="76" t="s">
        <v>1018</v>
      </c>
      <c r="AAC4070" s="76" t="s">
        <v>1018</v>
      </c>
      <c r="AAD4070" s="76" t="s">
        <v>1018</v>
      </c>
      <c r="AAE4070" s="76" t="s">
        <v>1018</v>
      </c>
      <c r="AAF4070" s="76" t="s">
        <v>1018</v>
      </c>
      <c r="AAG4070" s="76" t="s">
        <v>1018</v>
      </c>
      <c r="AAH4070" s="76" t="s">
        <v>1018</v>
      </c>
      <c r="AAI4070" s="76" t="s">
        <v>1018</v>
      </c>
      <c r="AAJ4070" s="76" t="s">
        <v>1018</v>
      </c>
      <c r="AAK4070" s="76" t="s">
        <v>1018</v>
      </c>
      <c r="AAL4070" s="76" t="s">
        <v>1018</v>
      </c>
      <c r="AAM4070" s="76" t="s">
        <v>1018</v>
      </c>
      <c r="AAN4070" s="76" t="s">
        <v>1018</v>
      </c>
      <c r="AAO4070" s="76" t="s">
        <v>1018</v>
      </c>
      <c r="AAP4070" s="76" t="s">
        <v>1018</v>
      </c>
      <c r="AAQ4070" s="76" t="s">
        <v>1018</v>
      </c>
      <c r="AAR4070" s="76" t="s">
        <v>1018</v>
      </c>
      <c r="AAS4070" s="76" t="s">
        <v>1018</v>
      </c>
      <c r="AAT4070" s="76" t="s">
        <v>1018</v>
      </c>
      <c r="AAU4070" s="76" t="s">
        <v>1018</v>
      </c>
      <c r="AAV4070" s="76" t="s">
        <v>1018</v>
      </c>
      <c r="AAW4070" s="76" t="s">
        <v>1018</v>
      </c>
      <c r="AAX4070" s="76" t="s">
        <v>1018</v>
      </c>
      <c r="AAY4070" s="76" t="s">
        <v>1018</v>
      </c>
      <c r="AAZ4070" s="76" t="s">
        <v>1018</v>
      </c>
      <c r="ABA4070" s="76" t="s">
        <v>1018</v>
      </c>
      <c r="ABB4070" s="76" t="s">
        <v>1018</v>
      </c>
      <c r="ABC4070" s="76" t="s">
        <v>1018</v>
      </c>
      <c r="ABD4070" s="76" t="s">
        <v>1018</v>
      </c>
      <c r="ABE4070" s="76" t="s">
        <v>1018</v>
      </c>
      <c r="ABF4070" s="76" t="s">
        <v>1018</v>
      </c>
      <c r="ABG4070" s="76" t="s">
        <v>1018</v>
      </c>
      <c r="ABH4070" s="76" t="s">
        <v>1018</v>
      </c>
      <c r="ABI4070" s="76" t="s">
        <v>1018</v>
      </c>
      <c r="ABJ4070" s="76" t="s">
        <v>1018</v>
      </c>
      <c r="ABK4070" s="76" t="s">
        <v>1018</v>
      </c>
      <c r="ABL4070" s="76" t="s">
        <v>1018</v>
      </c>
      <c r="ABM4070" s="76" t="s">
        <v>1018</v>
      </c>
      <c r="ABN4070" s="76" t="s">
        <v>1018</v>
      </c>
      <c r="ABO4070" s="76" t="s">
        <v>1018</v>
      </c>
      <c r="ABP4070" s="76" t="s">
        <v>1018</v>
      </c>
      <c r="ABQ4070" s="76" t="s">
        <v>1018</v>
      </c>
      <c r="ABR4070" s="76" t="s">
        <v>1018</v>
      </c>
      <c r="ABS4070" s="76" t="s">
        <v>1018</v>
      </c>
      <c r="ABT4070" s="76" t="s">
        <v>1018</v>
      </c>
      <c r="ABU4070" s="76" t="s">
        <v>1018</v>
      </c>
      <c r="ABV4070" s="76" t="s">
        <v>1018</v>
      </c>
      <c r="ABW4070" s="76" t="s">
        <v>1018</v>
      </c>
      <c r="ABX4070" s="76" t="s">
        <v>1018</v>
      </c>
      <c r="ABY4070" s="76" t="s">
        <v>1018</v>
      </c>
      <c r="ABZ4070" s="76" t="s">
        <v>1018</v>
      </c>
      <c r="ACA4070" s="76" t="s">
        <v>1018</v>
      </c>
      <c r="ACB4070" s="76" t="s">
        <v>1018</v>
      </c>
      <c r="ACC4070" s="76" t="s">
        <v>1018</v>
      </c>
      <c r="ACD4070" s="76" t="s">
        <v>1018</v>
      </c>
      <c r="ACE4070" s="76" t="s">
        <v>1018</v>
      </c>
      <c r="ACF4070" s="76" t="s">
        <v>1018</v>
      </c>
      <c r="ACG4070" s="76" t="s">
        <v>1018</v>
      </c>
      <c r="ACH4070" s="76" t="s">
        <v>1018</v>
      </c>
      <c r="ACI4070" s="76" t="s">
        <v>1018</v>
      </c>
      <c r="ACJ4070" s="76" t="s">
        <v>1018</v>
      </c>
      <c r="ACK4070" s="76" t="s">
        <v>1018</v>
      </c>
      <c r="ACL4070" s="76" t="s">
        <v>1018</v>
      </c>
      <c r="ACM4070" s="76" t="s">
        <v>1018</v>
      </c>
      <c r="ACN4070" s="76" t="s">
        <v>1018</v>
      </c>
      <c r="ACO4070" s="76" t="s">
        <v>1018</v>
      </c>
      <c r="ACP4070" s="76" t="s">
        <v>1018</v>
      </c>
      <c r="ACQ4070" s="76" t="s">
        <v>1018</v>
      </c>
      <c r="ACR4070" s="76" t="s">
        <v>1018</v>
      </c>
      <c r="ACS4070" s="76" t="s">
        <v>1018</v>
      </c>
      <c r="ACT4070" s="76" t="s">
        <v>1018</v>
      </c>
      <c r="ACU4070" s="76" t="s">
        <v>1018</v>
      </c>
      <c r="ACV4070" s="76" t="s">
        <v>1018</v>
      </c>
      <c r="ACW4070" s="76" t="s">
        <v>1018</v>
      </c>
      <c r="ACX4070" s="76" t="s">
        <v>1018</v>
      </c>
      <c r="ACY4070" s="76" t="s">
        <v>1018</v>
      </c>
      <c r="ACZ4070" s="76" t="s">
        <v>1018</v>
      </c>
      <c r="ADA4070" s="76" t="s">
        <v>1018</v>
      </c>
      <c r="ADB4070" s="76" t="s">
        <v>1018</v>
      </c>
      <c r="ADC4070" s="76" t="s">
        <v>1018</v>
      </c>
      <c r="ADD4070" s="76" t="s">
        <v>1018</v>
      </c>
      <c r="ADE4070" s="76" t="s">
        <v>1018</v>
      </c>
      <c r="ADF4070" s="76" t="s">
        <v>1018</v>
      </c>
      <c r="ADG4070" s="76" t="s">
        <v>1018</v>
      </c>
      <c r="ADH4070" s="76" t="s">
        <v>1018</v>
      </c>
      <c r="ADI4070" s="76" t="s">
        <v>1018</v>
      </c>
      <c r="ADJ4070" s="76" t="s">
        <v>1018</v>
      </c>
      <c r="ADK4070" s="76" t="s">
        <v>1018</v>
      </c>
      <c r="ADL4070" s="76" t="s">
        <v>1018</v>
      </c>
      <c r="ADM4070" s="76" t="s">
        <v>1018</v>
      </c>
      <c r="ADN4070" s="76" t="s">
        <v>1018</v>
      </c>
      <c r="ADO4070" s="76" t="s">
        <v>1018</v>
      </c>
      <c r="ADP4070" s="76" t="s">
        <v>1018</v>
      </c>
      <c r="ADQ4070" s="76" t="s">
        <v>1018</v>
      </c>
      <c r="ADR4070" s="76" t="s">
        <v>1018</v>
      </c>
      <c r="ADS4070" s="76" t="s">
        <v>1018</v>
      </c>
      <c r="ADT4070" s="76" t="s">
        <v>1018</v>
      </c>
      <c r="ADU4070" s="76" t="s">
        <v>1018</v>
      </c>
      <c r="ADV4070" s="76" t="s">
        <v>1018</v>
      </c>
      <c r="ADW4070" s="76" t="s">
        <v>1018</v>
      </c>
      <c r="ADX4070" s="76" t="s">
        <v>1018</v>
      </c>
      <c r="ADY4070" s="76" t="s">
        <v>1018</v>
      </c>
      <c r="ADZ4070" s="76" t="s">
        <v>1018</v>
      </c>
      <c r="AEA4070" s="76" t="s">
        <v>1018</v>
      </c>
      <c r="AEB4070" s="76" t="s">
        <v>1018</v>
      </c>
      <c r="AEC4070" s="76" t="s">
        <v>1018</v>
      </c>
      <c r="AED4070" s="76" t="s">
        <v>1018</v>
      </c>
      <c r="AEE4070" s="76" t="s">
        <v>1018</v>
      </c>
      <c r="AEF4070" s="76" t="s">
        <v>1018</v>
      </c>
      <c r="AEG4070" s="76" t="s">
        <v>1018</v>
      </c>
      <c r="AEH4070" s="76" t="s">
        <v>1018</v>
      </c>
      <c r="AEI4070" s="76" t="s">
        <v>1018</v>
      </c>
      <c r="AEJ4070" s="76" t="s">
        <v>1018</v>
      </c>
      <c r="AEK4070" s="76" t="s">
        <v>1018</v>
      </c>
      <c r="AEL4070" s="76" t="s">
        <v>1018</v>
      </c>
      <c r="AEM4070" s="76" t="s">
        <v>1018</v>
      </c>
      <c r="AEN4070" s="76" t="s">
        <v>1018</v>
      </c>
      <c r="AEO4070" s="76" t="s">
        <v>1018</v>
      </c>
      <c r="AEP4070" s="76" t="s">
        <v>1018</v>
      </c>
      <c r="AEQ4070" s="76" t="s">
        <v>1018</v>
      </c>
      <c r="AER4070" s="76" t="s">
        <v>1018</v>
      </c>
      <c r="AES4070" s="76" t="s">
        <v>1018</v>
      </c>
      <c r="AET4070" s="76" t="s">
        <v>1018</v>
      </c>
      <c r="AEU4070" s="76" t="s">
        <v>1018</v>
      </c>
      <c r="AEV4070" s="76" t="s">
        <v>1018</v>
      </c>
      <c r="AEW4070" s="76" t="s">
        <v>1018</v>
      </c>
      <c r="AEX4070" s="76" t="s">
        <v>1018</v>
      </c>
      <c r="AEY4070" s="76" t="s">
        <v>1018</v>
      </c>
      <c r="AEZ4070" s="76" t="s">
        <v>1018</v>
      </c>
      <c r="AFA4070" s="76" t="s">
        <v>1018</v>
      </c>
      <c r="AFB4070" s="76" t="s">
        <v>1018</v>
      </c>
      <c r="AFC4070" s="76" t="s">
        <v>1018</v>
      </c>
      <c r="AFD4070" s="76" t="s">
        <v>1018</v>
      </c>
      <c r="AFE4070" s="76" t="s">
        <v>1018</v>
      </c>
      <c r="AFF4070" s="76" t="s">
        <v>1018</v>
      </c>
      <c r="AFG4070" s="76" t="s">
        <v>1018</v>
      </c>
      <c r="AFH4070" s="76" t="s">
        <v>1018</v>
      </c>
      <c r="AFI4070" s="76" t="s">
        <v>1018</v>
      </c>
      <c r="AFJ4070" s="76" t="s">
        <v>1018</v>
      </c>
      <c r="AFK4070" s="76" t="s">
        <v>1018</v>
      </c>
      <c r="AFL4070" s="76" t="s">
        <v>1018</v>
      </c>
      <c r="AFM4070" s="76" t="s">
        <v>1018</v>
      </c>
      <c r="AFN4070" s="76" t="s">
        <v>1018</v>
      </c>
      <c r="AFO4070" s="76" t="s">
        <v>1018</v>
      </c>
      <c r="AFP4070" s="76" t="s">
        <v>1018</v>
      </c>
      <c r="AFQ4070" s="76" t="s">
        <v>1018</v>
      </c>
      <c r="AFR4070" s="76" t="s">
        <v>1018</v>
      </c>
      <c r="AFS4070" s="76" t="s">
        <v>1018</v>
      </c>
      <c r="AFT4070" s="76" t="s">
        <v>1018</v>
      </c>
      <c r="AFU4070" s="76" t="s">
        <v>1018</v>
      </c>
      <c r="AFV4070" s="76" t="s">
        <v>1018</v>
      </c>
      <c r="AFW4070" s="76" t="s">
        <v>1018</v>
      </c>
      <c r="AFX4070" s="76" t="s">
        <v>1018</v>
      </c>
      <c r="AFY4070" s="76" t="s">
        <v>1018</v>
      </c>
      <c r="AFZ4070" s="76" t="s">
        <v>1018</v>
      </c>
      <c r="AGA4070" s="76" t="s">
        <v>1018</v>
      </c>
      <c r="AGB4070" s="76" t="s">
        <v>1018</v>
      </c>
      <c r="AGC4070" s="76" t="s">
        <v>1018</v>
      </c>
      <c r="AGD4070" s="76" t="s">
        <v>1018</v>
      </c>
      <c r="AGE4070" s="76" t="s">
        <v>1018</v>
      </c>
      <c r="AGF4070" s="76" t="s">
        <v>1018</v>
      </c>
      <c r="AGG4070" s="76" t="s">
        <v>1018</v>
      </c>
      <c r="AGH4070" s="76" t="s">
        <v>1018</v>
      </c>
      <c r="AGI4070" s="76" t="s">
        <v>1018</v>
      </c>
      <c r="AGJ4070" s="76" t="s">
        <v>1018</v>
      </c>
      <c r="AGK4070" s="76" t="s">
        <v>1018</v>
      </c>
      <c r="AGL4070" s="76" t="s">
        <v>1018</v>
      </c>
      <c r="AGM4070" s="76" t="s">
        <v>1018</v>
      </c>
      <c r="AGN4070" s="76" t="s">
        <v>1018</v>
      </c>
      <c r="AGO4070" s="76" t="s">
        <v>1018</v>
      </c>
      <c r="AGP4070" s="76" t="s">
        <v>1018</v>
      </c>
      <c r="AGQ4070" s="76" t="s">
        <v>1018</v>
      </c>
      <c r="AGR4070" s="76" t="s">
        <v>1018</v>
      </c>
      <c r="AGS4070" s="76" t="s">
        <v>1018</v>
      </c>
      <c r="AGT4070" s="76" t="s">
        <v>1018</v>
      </c>
      <c r="AGU4070" s="76" t="s">
        <v>1018</v>
      </c>
      <c r="AGV4070" s="76" t="s">
        <v>1018</v>
      </c>
      <c r="AGW4070" s="76" t="s">
        <v>1018</v>
      </c>
      <c r="AGX4070" s="76" t="s">
        <v>1018</v>
      </c>
      <c r="AGY4070" s="76" t="s">
        <v>1018</v>
      </c>
      <c r="AGZ4070" s="76" t="s">
        <v>1018</v>
      </c>
      <c r="AHA4070" s="76" t="s">
        <v>1018</v>
      </c>
      <c r="AHB4070" s="76" t="s">
        <v>1018</v>
      </c>
      <c r="AHC4070" s="76" t="s">
        <v>1018</v>
      </c>
      <c r="AHD4070" s="76" t="s">
        <v>1018</v>
      </c>
      <c r="AHE4070" s="76" t="s">
        <v>1018</v>
      </c>
      <c r="AHF4070" s="76" t="s">
        <v>1018</v>
      </c>
      <c r="AHG4070" s="76" t="s">
        <v>1018</v>
      </c>
      <c r="AHH4070" s="76" t="s">
        <v>1018</v>
      </c>
      <c r="AHI4070" s="76" t="s">
        <v>1018</v>
      </c>
      <c r="AHJ4070" s="76" t="s">
        <v>1018</v>
      </c>
      <c r="AHK4070" s="76" t="s">
        <v>1018</v>
      </c>
      <c r="AHL4070" s="76" t="s">
        <v>1018</v>
      </c>
      <c r="AHM4070" s="76" t="s">
        <v>1018</v>
      </c>
      <c r="AHN4070" s="76" t="s">
        <v>1018</v>
      </c>
      <c r="AHO4070" s="76" t="s">
        <v>1018</v>
      </c>
      <c r="AHP4070" s="76" t="s">
        <v>1018</v>
      </c>
      <c r="AHQ4070" s="76" t="s">
        <v>1018</v>
      </c>
      <c r="AHR4070" s="76" t="s">
        <v>1018</v>
      </c>
      <c r="AHS4070" s="76" t="s">
        <v>1018</v>
      </c>
      <c r="AHT4070" s="76" t="s">
        <v>1018</v>
      </c>
      <c r="AHU4070" s="76" t="s">
        <v>1018</v>
      </c>
      <c r="AHV4070" s="76" t="s">
        <v>1018</v>
      </c>
      <c r="AHW4070" s="76" t="s">
        <v>1018</v>
      </c>
      <c r="AHX4070" s="76" t="s">
        <v>1018</v>
      </c>
      <c r="AHY4070" s="76" t="s">
        <v>1018</v>
      </c>
      <c r="AHZ4070" s="76" t="s">
        <v>1018</v>
      </c>
      <c r="AIA4070" s="76" t="s">
        <v>1018</v>
      </c>
      <c r="AIB4070" s="76" t="s">
        <v>1018</v>
      </c>
      <c r="AIC4070" s="76" t="s">
        <v>1018</v>
      </c>
      <c r="AID4070" s="76" t="s">
        <v>1018</v>
      </c>
      <c r="AIE4070" s="76" t="s">
        <v>1018</v>
      </c>
      <c r="AIF4070" s="76" t="s">
        <v>1018</v>
      </c>
      <c r="AIG4070" s="76" t="s">
        <v>1018</v>
      </c>
      <c r="AIH4070" s="76" t="s">
        <v>1018</v>
      </c>
      <c r="AII4070" s="76" t="s">
        <v>1018</v>
      </c>
      <c r="AIJ4070" s="76" t="s">
        <v>1018</v>
      </c>
      <c r="AIK4070" s="76" t="s">
        <v>1018</v>
      </c>
      <c r="AIL4070" s="76" t="s">
        <v>1018</v>
      </c>
      <c r="AIM4070" s="76" t="s">
        <v>1018</v>
      </c>
      <c r="AIN4070" s="76" t="s">
        <v>1018</v>
      </c>
      <c r="AIO4070" s="76" t="s">
        <v>1018</v>
      </c>
      <c r="AIP4070" s="76" t="s">
        <v>1018</v>
      </c>
      <c r="AIQ4070" s="76" t="s">
        <v>1018</v>
      </c>
      <c r="AIR4070" s="76" t="s">
        <v>1018</v>
      </c>
      <c r="AIS4070" s="76" t="s">
        <v>1018</v>
      </c>
      <c r="AIT4070" s="76" t="s">
        <v>1018</v>
      </c>
      <c r="AIU4070" s="76" t="s">
        <v>1018</v>
      </c>
      <c r="AIV4070" s="76" t="s">
        <v>1018</v>
      </c>
      <c r="AIW4070" s="76" t="s">
        <v>1018</v>
      </c>
      <c r="AIX4070" s="76" t="s">
        <v>1018</v>
      </c>
      <c r="AIY4070" s="76" t="s">
        <v>1018</v>
      </c>
      <c r="AIZ4070" s="76" t="s">
        <v>1018</v>
      </c>
      <c r="AJA4070" s="76" t="s">
        <v>1018</v>
      </c>
      <c r="AJB4070" s="76" t="s">
        <v>1018</v>
      </c>
      <c r="AJC4070" s="76" t="s">
        <v>1018</v>
      </c>
      <c r="AJD4070" s="76" t="s">
        <v>1018</v>
      </c>
      <c r="AJE4070" s="76" t="s">
        <v>1018</v>
      </c>
      <c r="AJF4070" s="76" t="s">
        <v>1018</v>
      </c>
      <c r="AJG4070" s="76" t="s">
        <v>1018</v>
      </c>
      <c r="AJH4070" s="76" t="s">
        <v>1018</v>
      </c>
      <c r="AJI4070" s="76" t="s">
        <v>1018</v>
      </c>
      <c r="AJJ4070" s="76" t="s">
        <v>1018</v>
      </c>
      <c r="AJK4070" s="76" t="s">
        <v>1018</v>
      </c>
      <c r="AJL4070" s="76" t="s">
        <v>1018</v>
      </c>
      <c r="AJM4070" s="76" t="s">
        <v>1018</v>
      </c>
      <c r="AJN4070" s="76" t="s">
        <v>1018</v>
      </c>
      <c r="AJO4070" s="76" t="s">
        <v>1018</v>
      </c>
      <c r="AJP4070" s="76" t="s">
        <v>1018</v>
      </c>
      <c r="AJQ4070" s="76" t="s">
        <v>1018</v>
      </c>
      <c r="AJR4070" s="76" t="s">
        <v>1018</v>
      </c>
      <c r="AJS4070" s="76" t="s">
        <v>1018</v>
      </c>
      <c r="AJT4070" s="76" t="s">
        <v>1018</v>
      </c>
      <c r="AJU4070" s="76" t="s">
        <v>1018</v>
      </c>
      <c r="AJV4070" s="76" t="s">
        <v>1018</v>
      </c>
      <c r="AJW4070" s="76" t="s">
        <v>1018</v>
      </c>
      <c r="AJX4070" s="76" t="s">
        <v>1018</v>
      </c>
      <c r="AJY4070" s="76" t="s">
        <v>1018</v>
      </c>
      <c r="AJZ4070" s="76" t="s">
        <v>1018</v>
      </c>
      <c r="AKA4070" s="76" t="s">
        <v>1018</v>
      </c>
      <c r="AKB4070" s="76" t="s">
        <v>1018</v>
      </c>
      <c r="AKC4070" s="76" t="s">
        <v>1018</v>
      </c>
      <c r="AKD4070" s="76" t="s">
        <v>1018</v>
      </c>
      <c r="AKE4070" s="76" t="s">
        <v>1018</v>
      </c>
      <c r="AKF4070" s="76" t="s">
        <v>1018</v>
      </c>
      <c r="AKG4070" s="76" t="s">
        <v>1018</v>
      </c>
      <c r="AKH4070" s="76" t="s">
        <v>1018</v>
      </c>
      <c r="AKI4070" s="76" t="s">
        <v>1018</v>
      </c>
      <c r="AKJ4070" s="76" t="s">
        <v>1018</v>
      </c>
      <c r="AKK4070" s="76" t="s">
        <v>1018</v>
      </c>
      <c r="AKL4070" s="76" t="s">
        <v>1018</v>
      </c>
      <c r="AKM4070" s="76" t="s">
        <v>1018</v>
      </c>
      <c r="AKN4070" s="76" t="s">
        <v>1018</v>
      </c>
      <c r="AKO4070" s="76" t="s">
        <v>1018</v>
      </c>
      <c r="AKP4070" s="76" t="s">
        <v>1018</v>
      </c>
      <c r="AKQ4070" s="76" t="s">
        <v>1018</v>
      </c>
      <c r="AKR4070" s="76" t="s">
        <v>1018</v>
      </c>
      <c r="AKS4070" s="76" t="s">
        <v>1018</v>
      </c>
      <c r="AKT4070" s="76" t="s">
        <v>1018</v>
      </c>
      <c r="AKU4070" s="76" t="s">
        <v>1018</v>
      </c>
      <c r="AKV4070" s="76" t="s">
        <v>1018</v>
      </c>
      <c r="AKW4070" s="76" t="s">
        <v>1018</v>
      </c>
      <c r="AKX4070" s="76" t="s">
        <v>1018</v>
      </c>
      <c r="AKY4070" s="76" t="s">
        <v>1018</v>
      </c>
      <c r="AKZ4070" s="76" t="s">
        <v>1018</v>
      </c>
      <c r="ALA4070" s="76" t="s">
        <v>1018</v>
      </c>
      <c r="ALB4070" s="76" t="s">
        <v>1018</v>
      </c>
      <c r="ALC4070" s="76" t="s">
        <v>1018</v>
      </c>
      <c r="ALD4070" s="76" t="s">
        <v>1018</v>
      </c>
      <c r="ALE4070" s="76" t="s">
        <v>1018</v>
      </c>
      <c r="ALF4070" s="76" t="s">
        <v>1018</v>
      </c>
      <c r="ALG4070" s="76" t="s">
        <v>1018</v>
      </c>
      <c r="ALH4070" s="76" t="s">
        <v>1018</v>
      </c>
      <c r="ALI4070" s="76" t="s">
        <v>1018</v>
      </c>
      <c r="ALJ4070" s="76" t="s">
        <v>1018</v>
      </c>
      <c r="ALK4070" s="76" t="s">
        <v>1018</v>
      </c>
      <c r="ALL4070" s="76" t="s">
        <v>1018</v>
      </c>
      <c r="ALM4070" s="76" t="s">
        <v>1018</v>
      </c>
      <c r="ALN4070" s="76" t="s">
        <v>1018</v>
      </c>
      <c r="ALO4070" s="76" t="s">
        <v>1018</v>
      </c>
      <c r="ALP4070" s="76" t="s">
        <v>1018</v>
      </c>
      <c r="ALQ4070" s="76" t="s">
        <v>1018</v>
      </c>
      <c r="ALR4070" s="76" t="s">
        <v>1018</v>
      </c>
      <c r="ALS4070" s="76" t="s">
        <v>1018</v>
      </c>
      <c r="ALT4070" s="76" t="s">
        <v>1018</v>
      </c>
      <c r="ALU4070" s="76" t="s">
        <v>1018</v>
      </c>
      <c r="ALV4070" s="76" t="s">
        <v>1018</v>
      </c>
      <c r="ALW4070" s="76" t="s">
        <v>1018</v>
      </c>
      <c r="ALX4070" s="76" t="s">
        <v>1018</v>
      </c>
      <c r="ALY4070" s="76" t="s">
        <v>1018</v>
      </c>
      <c r="ALZ4070" s="76" t="s">
        <v>1018</v>
      </c>
      <c r="AMA4070" s="76" t="s">
        <v>1018</v>
      </c>
      <c r="AMB4070" s="76" t="s">
        <v>1018</v>
      </c>
      <c r="AMC4070" s="76" t="s">
        <v>1018</v>
      </c>
      <c r="AMD4070" s="76" t="s">
        <v>1018</v>
      </c>
      <c r="AME4070" s="76" t="s">
        <v>1018</v>
      </c>
      <c r="AMF4070" s="76" t="s">
        <v>1018</v>
      </c>
      <c r="AMG4070" s="76" t="s">
        <v>1018</v>
      </c>
      <c r="AMH4070" s="76" t="s">
        <v>1018</v>
      </c>
      <c r="AMI4070" s="76" t="s">
        <v>1018</v>
      </c>
      <c r="AMJ4070" s="76" t="s">
        <v>1018</v>
      </c>
      <c r="AMK4070" s="76" t="s">
        <v>1018</v>
      </c>
      <c r="AML4070" s="76" t="s">
        <v>1018</v>
      </c>
      <c r="AMM4070" s="76" t="s">
        <v>1018</v>
      </c>
      <c r="AMN4070" s="76" t="s">
        <v>1018</v>
      </c>
      <c r="AMO4070" s="76" t="s">
        <v>1018</v>
      </c>
      <c r="AMP4070" s="76" t="s">
        <v>1018</v>
      </c>
      <c r="AMQ4070" s="76" t="s">
        <v>1018</v>
      </c>
      <c r="AMR4070" s="76" t="s">
        <v>1018</v>
      </c>
      <c r="AMS4070" s="76" t="s">
        <v>1018</v>
      </c>
      <c r="AMT4070" s="76" t="s">
        <v>1018</v>
      </c>
      <c r="AMU4070" s="76" t="s">
        <v>1018</v>
      </c>
      <c r="AMV4070" s="76" t="s">
        <v>1018</v>
      </c>
      <c r="AMW4070" s="76" t="s">
        <v>1018</v>
      </c>
      <c r="AMX4070" s="76" t="s">
        <v>1018</v>
      </c>
      <c r="AMY4070" s="76" t="s">
        <v>1018</v>
      </c>
      <c r="AMZ4070" s="76" t="s">
        <v>1018</v>
      </c>
      <c r="ANA4070" s="76" t="s">
        <v>1018</v>
      </c>
      <c r="ANB4070" s="76" t="s">
        <v>1018</v>
      </c>
      <c r="ANC4070" s="76" t="s">
        <v>1018</v>
      </c>
      <c r="AND4070" s="76" t="s">
        <v>1018</v>
      </c>
      <c r="ANE4070" s="76" t="s">
        <v>1018</v>
      </c>
      <c r="ANF4070" s="76" t="s">
        <v>1018</v>
      </c>
      <c r="ANG4070" s="76" t="s">
        <v>1018</v>
      </c>
      <c r="ANH4070" s="76" t="s">
        <v>1018</v>
      </c>
      <c r="ANI4070" s="76" t="s">
        <v>1018</v>
      </c>
      <c r="ANJ4070" s="76" t="s">
        <v>1018</v>
      </c>
      <c r="ANK4070" s="76" t="s">
        <v>1018</v>
      </c>
      <c r="ANL4070" s="76" t="s">
        <v>1018</v>
      </c>
      <c r="ANM4070" s="76" t="s">
        <v>1018</v>
      </c>
      <c r="ANN4070" s="76" t="s">
        <v>1018</v>
      </c>
      <c r="ANO4070" s="76" t="s">
        <v>1018</v>
      </c>
      <c r="ANP4070" s="76" t="s">
        <v>1018</v>
      </c>
      <c r="ANQ4070" s="76" t="s">
        <v>1018</v>
      </c>
      <c r="ANR4070" s="76" t="s">
        <v>1018</v>
      </c>
      <c r="ANS4070" s="76" t="s">
        <v>1018</v>
      </c>
      <c r="ANT4070" s="76" t="s">
        <v>1018</v>
      </c>
      <c r="ANU4070" s="76" t="s">
        <v>1018</v>
      </c>
      <c r="ANV4070" s="76" t="s">
        <v>1018</v>
      </c>
      <c r="ANW4070" s="76" t="s">
        <v>1018</v>
      </c>
      <c r="ANX4070" s="76" t="s">
        <v>1018</v>
      </c>
      <c r="ANY4070" s="76" t="s">
        <v>1018</v>
      </c>
      <c r="ANZ4070" s="76" t="s">
        <v>1018</v>
      </c>
      <c r="AOA4070" s="76" t="s">
        <v>1018</v>
      </c>
      <c r="AOB4070" s="76" t="s">
        <v>1018</v>
      </c>
      <c r="AOC4070" s="76" t="s">
        <v>1018</v>
      </c>
      <c r="AOD4070" s="76" t="s">
        <v>1018</v>
      </c>
      <c r="AOE4070" s="76" t="s">
        <v>1018</v>
      </c>
      <c r="AOF4070" s="76" t="s">
        <v>1018</v>
      </c>
      <c r="AOG4070" s="76" t="s">
        <v>1018</v>
      </c>
      <c r="AOH4070" s="76" t="s">
        <v>1018</v>
      </c>
      <c r="AOI4070" s="76" t="s">
        <v>1018</v>
      </c>
      <c r="AOJ4070" s="76" t="s">
        <v>1018</v>
      </c>
      <c r="AOK4070" s="76" t="s">
        <v>1018</v>
      </c>
      <c r="AOL4070" s="76" t="s">
        <v>1018</v>
      </c>
      <c r="AOM4070" s="76" t="s">
        <v>1018</v>
      </c>
      <c r="AON4070" s="76" t="s">
        <v>1018</v>
      </c>
      <c r="AOO4070" s="76" t="s">
        <v>1018</v>
      </c>
      <c r="AOP4070" s="76" t="s">
        <v>1018</v>
      </c>
      <c r="AOQ4070" s="76" t="s">
        <v>1018</v>
      </c>
      <c r="AOR4070" s="76" t="s">
        <v>1018</v>
      </c>
      <c r="AOS4070" s="76" t="s">
        <v>1018</v>
      </c>
      <c r="AOT4070" s="76" t="s">
        <v>1018</v>
      </c>
      <c r="AOU4070" s="76" t="s">
        <v>1018</v>
      </c>
      <c r="AOV4070" s="76" t="s">
        <v>1018</v>
      </c>
      <c r="AOW4070" s="76" t="s">
        <v>1018</v>
      </c>
      <c r="AOX4070" s="76" t="s">
        <v>1018</v>
      </c>
      <c r="AOY4070" s="76" t="s">
        <v>1018</v>
      </c>
      <c r="AOZ4070" s="76" t="s">
        <v>1018</v>
      </c>
      <c r="APA4070" s="76" t="s">
        <v>1018</v>
      </c>
      <c r="APB4070" s="76" t="s">
        <v>1018</v>
      </c>
      <c r="APC4070" s="76" t="s">
        <v>1018</v>
      </c>
      <c r="APD4070" s="76" t="s">
        <v>1018</v>
      </c>
      <c r="APE4070" s="76" t="s">
        <v>1018</v>
      </c>
      <c r="APF4070" s="76" t="s">
        <v>1018</v>
      </c>
      <c r="APG4070" s="76" t="s">
        <v>1018</v>
      </c>
      <c r="APH4070" s="76" t="s">
        <v>1018</v>
      </c>
      <c r="API4070" s="76" t="s">
        <v>1018</v>
      </c>
      <c r="APJ4070" s="76" t="s">
        <v>1018</v>
      </c>
      <c r="APK4070" s="76" t="s">
        <v>1018</v>
      </c>
      <c r="APL4070" s="76" t="s">
        <v>1018</v>
      </c>
      <c r="APM4070" s="76" t="s">
        <v>1018</v>
      </c>
      <c r="APN4070" s="76" t="s">
        <v>1018</v>
      </c>
      <c r="APO4070" s="76" t="s">
        <v>1018</v>
      </c>
      <c r="APP4070" s="76" t="s">
        <v>1018</v>
      </c>
      <c r="APQ4070" s="76" t="s">
        <v>1018</v>
      </c>
      <c r="APR4070" s="76" t="s">
        <v>1018</v>
      </c>
      <c r="APS4070" s="76" t="s">
        <v>1018</v>
      </c>
      <c r="APT4070" s="76" t="s">
        <v>1018</v>
      </c>
      <c r="APU4070" s="76" t="s">
        <v>1018</v>
      </c>
      <c r="APV4070" s="76" t="s">
        <v>1018</v>
      </c>
      <c r="APW4070" s="76" t="s">
        <v>1018</v>
      </c>
      <c r="APX4070" s="76" t="s">
        <v>1018</v>
      </c>
      <c r="APY4070" s="76" t="s">
        <v>1018</v>
      </c>
      <c r="APZ4070" s="76" t="s">
        <v>1018</v>
      </c>
      <c r="AQA4070" s="76" t="s">
        <v>1018</v>
      </c>
      <c r="AQB4070" s="76" t="s">
        <v>1018</v>
      </c>
      <c r="AQC4070" s="76" t="s">
        <v>1018</v>
      </c>
      <c r="AQD4070" s="76" t="s">
        <v>1018</v>
      </c>
      <c r="AQE4070" s="76" t="s">
        <v>1018</v>
      </c>
      <c r="AQF4070" s="76" t="s">
        <v>1018</v>
      </c>
      <c r="AQG4070" s="76" t="s">
        <v>1018</v>
      </c>
      <c r="AQH4070" s="76" t="s">
        <v>1018</v>
      </c>
      <c r="AQI4070" s="76" t="s">
        <v>1018</v>
      </c>
      <c r="AQJ4070" s="76" t="s">
        <v>1018</v>
      </c>
      <c r="AQK4070" s="76" t="s">
        <v>1018</v>
      </c>
      <c r="AQL4070" s="76" t="s">
        <v>1018</v>
      </c>
      <c r="AQM4070" s="76" t="s">
        <v>1018</v>
      </c>
      <c r="AQN4070" s="76" t="s">
        <v>1018</v>
      </c>
      <c r="AQO4070" s="76" t="s">
        <v>1018</v>
      </c>
      <c r="AQP4070" s="76" t="s">
        <v>1018</v>
      </c>
      <c r="AQQ4070" s="76" t="s">
        <v>1018</v>
      </c>
      <c r="AQR4070" s="76" t="s">
        <v>1018</v>
      </c>
      <c r="AQS4070" s="76" t="s">
        <v>1018</v>
      </c>
      <c r="AQT4070" s="76" t="s">
        <v>1018</v>
      </c>
      <c r="AQU4070" s="76" t="s">
        <v>1018</v>
      </c>
      <c r="AQV4070" s="76" t="s">
        <v>1018</v>
      </c>
      <c r="AQW4070" s="76" t="s">
        <v>1018</v>
      </c>
      <c r="AQX4070" s="76" t="s">
        <v>1018</v>
      </c>
      <c r="AQY4070" s="76" t="s">
        <v>1018</v>
      </c>
      <c r="AQZ4070" s="76" t="s">
        <v>1018</v>
      </c>
      <c r="ARA4070" s="76" t="s">
        <v>1018</v>
      </c>
      <c r="ARB4070" s="76" t="s">
        <v>1018</v>
      </c>
      <c r="ARC4070" s="76" t="s">
        <v>1018</v>
      </c>
      <c r="ARD4070" s="76" t="s">
        <v>1018</v>
      </c>
      <c r="ARE4070" s="76" t="s">
        <v>1018</v>
      </c>
      <c r="ARF4070" s="76" t="s">
        <v>1018</v>
      </c>
      <c r="ARG4070" s="76" t="s">
        <v>1018</v>
      </c>
      <c r="ARH4070" s="76" t="s">
        <v>1018</v>
      </c>
      <c r="ARI4070" s="76" t="s">
        <v>1018</v>
      </c>
      <c r="ARJ4070" s="76" t="s">
        <v>1018</v>
      </c>
      <c r="ARK4070" s="76" t="s">
        <v>1018</v>
      </c>
      <c r="ARL4070" s="76" t="s">
        <v>1018</v>
      </c>
      <c r="ARM4070" s="76" t="s">
        <v>1018</v>
      </c>
      <c r="ARN4070" s="76" t="s">
        <v>1018</v>
      </c>
      <c r="ARO4070" s="76" t="s">
        <v>1018</v>
      </c>
      <c r="ARP4070" s="76" t="s">
        <v>1018</v>
      </c>
      <c r="ARQ4070" s="76" t="s">
        <v>1018</v>
      </c>
      <c r="ARR4070" s="76" t="s">
        <v>1018</v>
      </c>
      <c r="ARS4070" s="76" t="s">
        <v>1018</v>
      </c>
      <c r="ART4070" s="76" t="s">
        <v>1018</v>
      </c>
      <c r="ARU4070" s="76" t="s">
        <v>1018</v>
      </c>
      <c r="ARV4070" s="76" t="s">
        <v>1018</v>
      </c>
      <c r="ARW4070" s="76" t="s">
        <v>1018</v>
      </c>
      <c r="ARX4070" s="76" t="s">
        <v>1018</v>
      </c>
      <c r="ARY4070" s="76" t="s">
        <v>1018</v>
      </c>
      <c r="ARZ4070" s="76" t="s">
        <v>1018</v>
      </c>
      <c r="ASA4070" s="76" t="s">
        <v>1018</v>
      </c>
      <c r="ASB4070" s="76" t="s">
        <v>1018</v>
      </c>
      <c r="ASC4070" s="76" t="s">
        <v>1018</v>
      </c>
      <c r="ASD4070" s="76" t="s">
        <v>1018</v>
      </c>
      <c r="ASE4070" s="76" t="s">
        <v>1018</v>
      </c>
      <c r="ASF4070" s="76" t="s">
        <v>1018</v>
      </c>
      <c r="ASG4070" s="76" t="s">
        <v>1018</v>
      </c>
      <c r="ASH4070" s="76" t="s">
        <v>1018</v>
      </c>
      <c r="ASI4070" s="76" t="s">
        <v>1018</v>
      </c>
      <c r="ASJ4070" s="76" t="s">
        <v>1018</v>
      </c>
      <c r="ASK4070" s="76" t="s">
        <v>1018</v>
      </c>
      <c r="ASL4070" s="76" t="s">
        <v>1018</v>
      </c>
      <c r="ASM4070" s="76" t="s">
        <v>1018</v>
      </c>
      <c r="ASN4070" s="76" t="s">
        <v>1018</v>
      </c>
      <c r="ASO4070" s="76" t="s">
        <v>1018</v>
      </c>
      <c r="ASP4070" s="76" t="s">
        <v>1018</v>
      </c>
      <c r="ASQ4070" s="76" t="s">
        <v>1018</v>
      </c>
      <c r="ASR4070" s="76" t="s">
        <v>1018</v>
      </c>
      <c r="ASS4070" s="76" t="s">
        <v>1018</v>
      </c>
      <c r="AST4070" s="76" t="s">
        <v>1018</v>
      </c>
      <c r="ASU4070" s="76" t="s">
        <v>1018</v>
      </c>
      <c r="ASV4070" s="76" t="s">
        <v>1018</v>
      </c>
      <c r="ASW4070" s="76" t="s">
        <v>1018</v>
      </c>
      <c r="ASX4070" s="76" t="s">
        <v>1018</v>
      </c>
      <c r="ASY4070" s="76" t="s">
        <v>1018</v>
      </c>
      <c r="ASZ4070" s="76" t="s">
        <v>1018</v>
      </c>
      <c r="ATA4070" s="76" t="s">
        <v>1018</v>
      </c>
      <c r="ATB4070" s="76" t="s">
        <v>1018</v>
      </c>
      <c r="ATC4070" s="76" t="s">
        <v>1018</v>
      </c>
      <c r="ATD4070" s="76" t="s">
        <v>1018</v>
      </c>
      <c r="ATE4070" s="76" t="s">
        <v>1018</v>
      </c>
      <c r="ATF4070" s="76" t="s">
        <v>1018</v>
      </c>
      <c r="ATG4070" s="76" t="s">
        <v>1018</v>
      </c>
      <c r="ATH4070" s="76" t="s">
        <v>1018</v>
      </c>
      <c r="ATI4070" s="76" t="s">
        <v>1018</v>
      </c>
      <c r="ATJ4070" s="76" t="s">
        <v>1018</v>
      </c>
      <c r="ATK4070" s="76" t="s">
        <v>1018</v>
      </c>
      <c r="ATL4070" s="76" t="s">
        <v>1018</v>
      </c>
      <c r="ATM4070" s="76" t="s">
        <v>1018</v>
      </c>
      <c r="ATN4070" s="76" t="s">
        <v>1018</v>
      </c>
      <c r="ATO4070" s="76" t="s">
        <v>1018</v>
      </c>
      <c r="ATP4070" s="76" t="s">
        <v>1018</v>
      </c>
      <c r="ATQ4070" s="76" t="s">
        <v>1018</v>
      </c>
      <c r="ATR4070" s="76" t="s">
        <v>1018</v>
      </c>
      <c r="ATS4070" s="76" t="s">
        <v>1018</v>
      </c>
      <c r="ATT4070" s="76" t="s">
        <v>1018</v>
      </c>
      <c r="ATU4070" s="76" t="s">
        <v>1018</v>
      </c>
      <c r="ATV4070" s="76" t="s">
        <v>1018</v>
      </c>
      <c r="ATW4070" s="76" t="s">
        <v>1018</v>
      </c>
      <c r="ATX4070" s="76" t="s">
        <v>1018</v>
      </c>
      <c r="ATY4070" s="76" t="s">
        <v>1018</v>
      </c>
      <c r="ATZ4070" s="76" t="s">
        <v>1018</v>
      </c>
      <c r="AUA4070" s="76" t="s">
        <v>1018</v>
      </c>
      <c r="AUB4070" s="76" t="s">
        <v>1018</v>
      </c>
      <c r="AUC4070" s="76" t="s">
        <v>1018</v>
      </c>
      <c r="AUD4070" s="76" t="s">
        <v>1018</v>
      </c>
      <c r="AUE4070" s="76" t="s">
        <v>1018</v>
      </c>
      <c r="AUF4070" s="76" t="s">
        <v>1018</v>
      </c>
      <c r="AUG4070" s="76" t="s">
        <v>1018</v>
      </c>
      <c r="AUH4070" s="76" t="s">
        <v>1018</v>
      </c>
      <c r="AUI4070" s="76" t="s">
        <v>1018</v>
      </c>
      <c r="AUJ4070" s="76" t="s">
        <v>1018</v>
      </c>
      <c r="AUK4070" s="76" t="s">
        <v>1018</v>
      </c>
      <c r="AUL4070" s="76" t="s">
        <v>1018</v>
      </c>
      <c r="AUM4070" s="76" t="s">
        <v>1018</v>
      </c>
      <c r="AUN4070" s="76" t="s">
        <v>1018</v>
      </c>
      <c r="AUO4070" s="76" t="s">
        <v>1018</v>
      </c>
      <c r="AUP4070" s="76" t="s">
        <v>1018</v>
      </c>
      <c r="AUQ4070" s="76" t="s">
        <v>1018</v>
      </c>
      <c r="AUR4070" s="76" t="s">
        <v>1018</v>
      </c>
      <c r="AUS4070" s="76" t="s">
        <v>1018</v>
      </c>
      <c r="AUT4070" s="76" t="s">
        <v>1018</v>
      </c>
      <c r="AUU4070" s="76" t="s">
        <v>1018</v>
      </c>
      <c r="AUV4070" s="76" t="s">
        <v>1018</v>
      </c>
      <c r="AUW4070" s="76" t="s">
        <v>1018</v>
      </c>
      <c r="AUX4070" s="76" t="s">
        <v>1018</v>
      </c>
      <c r="AUY4070" s="76" t="s">
        <v>1018</v>
      </c>
      <c r="AUZ4070" s="76" t="s">
        <v>1018</v>
      </c>
      <c r="AVA4070" s="76" t="s">
        <v>1018</v>
      </c>
      <c r="AVB4070" s="76" t="s">
        <v>1018</v>
      </c>
      <c r="AVC4070" s="76" t="s">
        <v>1018</v>
      </c>
      <c r="AVD4070" s="76" t="s">
        <v>1018</v>
      </c>
      <c r="AVE4070" s="76" t="s">
        <v>1018</v>
      </c>
      <c r="AVF4070" s="76" t="s">
        <v>1018</v>
      </c>
      <c r="AVG4070" s="76" t="s">
        <v>1018</v>
      </c>
      <c r="AVH4070" s="76" t="s">
        <v>1018</v>
      </c>
      <c r="AVI4070" s="76" t="s">
        <v>1018</v>
      </c>
      <c r="AVJ4070" s="76" t="s">
        <v>1018</v>
      </c>
      <c r="AVK4070" s="76" t="s">
        <v>1018</v>
      </c>
      <c r="AVL4070" s="76" t="s">
        <v>1018</v>
      </c>
      <c r="AVM4070" s="76" t="s">
        <v>1018</v>
      </c>
      <c r="AVN4070" s="76" t="s">
        <v>1018</v>
      </c>
      <c r="AVO4070" s="76" t="s">
        <v>1018</v>
      </c>
      <c r="AVP4070" s="76" t="s">
        <v>1018</v>
      </c>
      <c r="AVQ4070" s="76" t="s">
        <v>1018</v>
      </c>
      <c r="AVR4070" s="76" t="s">
        <v>1018</v>
      </c>
      <c r="AVS4070" s="76" t="s">
        <v>1018</v>
      </c>
      <c r="AVT4070" s="76" t="s">
        <v>1018</v>
      </c>
      <c r="AVU4070" s="76" t="s">
        <v>1018</v>
      </c>
      <c r="AVV4070" s="76" t="s">
        <v>1018</v>
      </c>
      <c r="AVW4070" s="76" t="s">
        <v>1018</v>
      </c>
      <c r="AVX4070" s="76" t="s">
        <v>1018</v>
      </c>
      <c r="AVY4070" s="76" t="s">
        <v>1018</v>
      </c>
      <c r="AVZ4070" s="76" t="s">
        <v>1018</v>
      </c>
      <c r="AWA4070" s="76" t="s">
        <v>1018</v>
      </c>
      <c r="AWB4070" s="76" t="s">
        <v>1018</v>
      </c>
      <c r="AWC4070" s="76" t="s">
        <v>1018</v>
      </c>
      <c r="AWD4070" s="76" t="s">
        <v>1018</v>
      </c>
      <c r="AWE4070" s="76" t="s">
        <v>1018</v>
      </c>
      <c r="AWF4070" s="76" t="s">
        <v>1018</v>
      </c>
      <c r="AWG4070" s="76" t="s">
        <v>1018</v>
      </c>
      <c r="AWH4070" s="76" t="s">
        <v>1018</v>
      </c>
      <c r="AWI4070" s="76" t="s">
        <v>1018</v>
      </c>
      <c r="AWJ4070" s="76" t="s">
        <v>1018</v>
      </c>
      <c r="AWK4070" s="76" t="s">
        <v>1018</v>
      </c>
      <c r="AWL4070" s="76" t="s">
        <v>1018</v>
      </c>
      <c r="AWM4070" s="76" t="s">
        <v>1018</v>
      </c>
      <c r="AWN4070" s="76" t="s">
        <v>1018</v>
      </c>
      <c r="AWO4070" s="76" t="s">
        <v>1018</v>
      </c>
      <c r="AWP4070" s="76" t="s">
        <v>1018</v>
      </c>
      <c r="AWQ4070" s="76" t="s">
        <v>1018</v>
      </c>
      <c r="AWR4070" s="76" t="s">
        <v>1018</v>
      </c>
      <c r="AWS4070" s="76" t="s">
        <v>1018</v>
      </c>
      <c r="AWT4070" s="76" t="s">
        <v>1018</v>
      </c>
      <c r="AWU4070" s="76" t="s">
        <v>1018</v>
      </c>
      <c r="AWV4070" s="76" t="s">
        <v>1018</v>
      </c>
      <c r="AWW4070" s="76" t="s">
        <v>1018</v>
      </c>
      <c r="AWX4070" s="76" t="s">
        <v>1018</v>
      </c>
      <c r="AWY4070" s="76" t="s">
        <v>1018</v>
      </c>
      <c r="AWZ4070" s="76" t="s">
        <v>1018</v>
      </c>
      <c r="AXA4070" s="76" t="s">
        <v>1018</v>
      </c>
      <c r="AXB4070" s="76" t="s">
        <v>1018</v>
      </c>
      <c r="AXC4070" s="76" t="s">
        <v>1018</v>
      </c>
      <c r="AXD4070" s="76" t="s">
        <v>1018</v>
      </c>
      <c r="AXE4070" s="76" t="s">
        <v>1018</v>
      </c>
      <c r="AXF4070" s="76" t="s">
        <v>1018</v>
      </c>
      <c r="AXG4070" s="76" t="s">
        <v>1018</v>
      </c>
      <c r="AXH4070" s="76" t="s">
        <v>1018</v>
      </c>
      <c r="AXI4070" s="76" t="s">
        <v>1018</v>
      </c>
      <c r="AXJ4070" s="76" t="s">
        <v>1018</v>
      </c>
      <c r="AXK4070" s="76" t="s">
        <v>1018</v>
      </c>
      <c r="AXL4070" s="76" t="s">
        <v>1018</v>
      </c>
      <c r="AXM4070" s="76" t="s">
        <v>1018</v>
      </c>
      <c r="AXN4070" s="76" t="s">
        <v>1018</v>
      </c>
      <c r="AXO4070" s="76" t="s">
        <v>1018</v>
      </c>
      <c r="AXP4070" s="76" t="s">
        <v>1018</v>
      </c>
      <c r="AXQ4070" s="76" t="s">
        <v>1018</v>
      </c>
      <c r="AXR4070" s="76" t="s">
        <v>1018</v>
      </c>
      <c r="AXS4070" s="76" t="s">
        <v>1018</v>
      </c>
      <c r="AXT4070" s="76" t="s">
        <v>1018</v>
      </c>
      <c r="AXU4070" s="76" t="s">
        <v>1018</v>
      </c>
      <c r="AXV4070" s="76" t="s">
        <v>1018</v>
      </c>
      <c r="AXW4070" s="76" t="s">
        <v>1018</v>
      </c>
      <c r="AXX4070" s="76" t="s">
        <v>1018</v>
      </c>
      <c r="AXY4070" s="76" t="s">
        <v>1018</v>
      </c>
      <c r="AXZ4070" s="76" t="s">
        <v>1018</v>
      </c>
      <c r="AYA4070" s="76" t="s">
        <v>1018</v>
      </c>
      <c r="AYB4070" s="76" t="s">
        <v>1018</v>
      </c>
      <c r="AYC4070" s="76" t="s">
        <v>1018</v>
      </c>
      <c r="AYD4070" s="76" t="s">
        <v>1018</v>
      </c>
      <c r="AYE4070" s="76" t="s">
        <v>1018</v>
      </c>
      <c r="AYF4070" s="76" t="s">
        <v>1018</v>
      </c>
      <c r="AYG4070" s="76" t="s">
        <v>1018</v>
      </c>
      <c r="AYH4070" s="76" t="s">
        <v>1018</v>
      </c>
      <c r="AYI4070" s="76" t="s">
        <v>1018</v>
      </c>
      <c r="AYJ4070" s="76" t="s">
        <v>1018</v>
      </c>
      <c r="AYK4070" s="76" t="s">
        <v>1018</v>
      </c>
      <c r="AYL4070" s="76" t="s">
        <v>1018</v>
      </c>
      <c r="AYM4070" s="76" t="s">
        <v>1018</v>
      </c>
      <c r="AYN4070" s="76" t="s">
        <v>1018</v>
      </c>
      <c r="AYO4070" s="76" t="s">
        <v>1018</v>
      </c>
      <c r="AYP4070" s="76" t="s">
        <v>1018</v>
      </c>
      <c r="AYQ4070" s="76" t="s">
        <v>1018</v>
      </c>
      <c r="AYR4070" s="76" t="s">
        <v>1018</v>
      </c>
      <c r="AYS4070" s="76" t="s">
        <v>1018</v>
      </c>
      <c r="AYT4070" s="76" t="s">
        <v>1018</v>
      </c>
      <c r="AYU4070" s="76" t="s">
        <v>1018</v>
      </c>
      <c r="AYV4070" s="76" t="s">
        <v>1018</v>
      </c>
      <c r="AYW4070" s="76" t="s">
        <v>1018</v>
      </c>
      <c r="AYX4070" s="76" t="s">
        <v>1018</v>
      </c>
      <c r="AYY4070" s="76" t="s">
        <v>1018</v>
      </c>
      <c r="AYZ4070" s="76" t="s">
        <v>1018</v>
      </c>
      <c r="AZA4070" s="76" t="s">
        <v>1018</v>
      </c>
      <c r="AZB4070" s="76" t="s">
        <v>1018</v>
      </c>
      <c r="AZC4070" s="76" t="s">
        <v>1018</v>
      </c>
      <c r="AZD4070" s="76" t="s">
        <v>1018</v>
      </c>
      <c r="AZE4070" s="76" t="s">
        <v>1018</v>
      </c>
      <c r="AZF4070" s="76" t="s">
        <v>1018</v>
      </c>
      <c r="AZG4070" s="76" t="s">
        <v>1018</v>
      </c>
      <c r="AZH4070" s="76" t="s">
        <v>1018</v>
      </c>
      <c r="AZI4070" s="76" t="s">
        <v>1018</v>
      </c>
      <c r="AZJ4070" s="76" t="s">
        <v>1018</v>
      </c>
      <c r="AZK4070" s="76" t="s">
        <v>1018</v>
      </c>
      <c r="AZL4070" s="76" t="s">
        <v>1018</v>
      </c>
      <c r="AZM4070" s="76" t="s">
        <v>1018</v>
      </c>
      <c r="AZN4070" s="76" t="s">
        <v>1018</v>
      </c>
      <c r="AZO4070" s="76" t="s">
        <v>1018</v>
      </c>
      <c r="AZP4070" s="76" t="s">
        <v>1018</v>
      </c>
      <c r="AZQ4070" s="76" t="s">
        <v>1018</v>
      </c>
      <c r="AZR4070" s="76" t="s">
        <v>1018</v>
      </c>
      <c r="AZS4070" s="76" t="s">
        <v>1018</v>
      </c>
      <c r="AZT4070" s="76" t="s">
        <v>1018</v>
      </c>
      <c r="AZU4070" s="76" t="s">
        <v>1018</v>
      </c>
      <c r="AZV4070" s="76" t="s">
        <v>1018</v>
      </c>
      <c r="AZW4070" s="76" t="s">
        <v>1018</v>
      </c>
      <c r="AZX4070" s="76" t="s">
        <v>1018</v>
      </c>
      <c r="AZY4070" s="76" t="s">
        <v>1018</v>
      </c>
      <c r="AZZ4070" s="76" t="s">
        <v>1018</v>
      </c>
      <c r="BAA4070" s="76" t="s">
        <v>1018</v>
      </c>
      <c r="BAB4070" s="76" t="s">
        <v>1018</v>
      </c>
      <c r="BAC4070" s="76" t="s">
        <v>1018</v>
      </c>
      <c r="BAD4070" s="76" t="s">
        <v>1018</v>
      </c>
      <c r="BAE4070" s="76" t="s">
        <v>1018</v>
      </c>
      <c r="BAF4070" s="76" t="s">
        <v>1018</v>
      </c>
      <c r="BAG4070" s="76" t="s">
        <v>1018</v>
      </c>
      <c r="BAH4070" s="76" t="s">
        <v>1018</v>
      </c>
      <c r="BAI4070" s="76" t="s">
        <v>1018</v>
      </c>
      <c r="BAJ4070" s="76" t="s">
        <v>1018</v>
      </c>
      <c r="BAK4070" s="76" t="s">
        <v>1018</v>
      </c>
      <c r="BAL4070" s="76" t="s">
        <v>1018</v>
      </c>
      <c r="BAM4070" s="76" t="s">
        <v>1018</v>
      </c>
      <c r="BAN4070" s="76" t="s">
        <v>1018</v>
      </c>
      <c r="BAO4070" s="76" t="s">
        <v>1018</v>
      </c>
      <c r="BAP4070" s="76" t="s">
        <v>1018</v>
      </c>
      <c r="BAQ4070" s="76" t="s">
        <v>1018</v>
      </c>
      <c r="BAR4070" s="76" t="s">
        <v>1018</v>
      </c>
      <c r="BAS4070" s="76" t="s">
        <v>1018</v>
      </c>
      <c r="BAT4070" s="76" t="s">
        <v>1018</v>
      </c>
      <c r="BAU4070" s="76" t="s">
        <v>1018</v>
      </c>
      <c r="BAV4070" s="76" t="s">
        <v>1018</v>
      </c>
      <c r="BAW4070" s="76" t="s">
        <v>1018</v>
      </c>
      <c r="BAX4070" s="76" t="s">
        <v>1018</v>
      </c>
      <c r="BAY4070" s="76" t="s">
        <v>1018</v>
      </c>
      <c r="BAZ4070" s="76" t="s">
        <v>1018</v>
      </c>
      <c r="BBA4070" s="76" t="s">
        <v>1018</v>
      </c>
      <c r="BBB4070" s="76" t="s">
        <v>1018</v>
      </c>
      <c r="BBC4070" s="76" t="s">
        <v>1018</v>
      </c>
      <c r="BBD4070" s="76" t="s">
        <v>1018</v>
      </c>
      <c r="BBE4070" s="76" t="s">
        <v>1018</v>
      </c>
      <c r="BBF4070" s="76" t="s">
        <v>1018</v>
      </c>
      <c r="BBG4070" s="76" t="s">
        <v>1018</v>
      </c>
      <c r="BBH4070" s="76" t="s">
        <v>1018</v>
      </c>
      <c r="BBI4070" s="76" t="s">
        <v>1018</v>
      </c>
      <c r="BBJ4070" s="76" t="s">
        <v>1018</v>
      </c>
      <c r="BBK4070" s="76" t="s">
        <v>1018</v>
      </c>
      <c r="BBL4070" s="76" t="s">
        <v>1018</v>
      </c>
      <c r="BBM4070" s="76" t="s">
        <v>1018</v>
      </c>
      <c r="BBN4070" s="76" t="s">
        <v>1018</v>
      </c>
      <c r="BBO4070" s="76" t="s">
        <v>1018</v>
      </c>
      <c r="BBP4070" s="76" t="s">
        <v>1018</v>
      </c>
      <c r="BBQ4070" s="76" t="s">
        <v>1018</v>
      </c>
      <c r="BBR4070" s="76" t="s">
        <v>1018</v>
      </c>
      <c r="BBS4070" s="76" t="s">
        <v>1018</v>
      </c>
      <c r="BBT4070" s="76" t="s">
        <v>1018</v>
      </c>
      <c r="BBU4070" s="76" t="s">
        <v>1018</v>
      </c>
      <c r="BBV4070" s="76" t="s">
        <v>1018</v>
      </c>
      <c r="BBW4070" s="76" t="s">
        <v>1018</v>
      </c>
      <c r="BBX4070" s="76" t="s">
        <v>1018</v>
      </c>
      <c r="BBY4070" s="76" t="s">
        <v>1018</v>
      </c>
      <c r="BBZ4070" s="76" t="s">
        <v>1018</v>
      </c>
      <c r="BCA4070" s="76" t="s">
        <v>1018</v>
      </c>
      <c r="BCB4070" s="76" t="s">
        <v>1018</v>
      </c>
      <c r="BCC4070" s="76" t="s">
        <v>1018</v>
      </c>
      <c r="BCD4070" s="76" t="s">
        <v>1018</v>
      </c>
      <c r="BCE4070" s="76" t="s">
        <v>1018</v>
      </c>
      <c r="BCF4070" s="76" t="s">
        <v>1018</v>
      </c>
      <c r="BCG4070" s="76" t="s">
        <v>1018</v>
      </c>
      <c r="BCH4070" s="76" t="s">
        <v>1018</v>
      </c>
      <c r="BCI4070" s="76" t="s">
        <v>1018</v>
      </c>
      <c r="BCJ4070" s="76" t="s">
        <v>1018</v>
      </c>
      <c r="BCK4070" s="76" t="s">
        <v>1018</v>
      </c>
      <c r="BCL4070" s="76" t="s">
        <v>1018</v>
      </c>
      <c r="BCM4070" s="76" t="s">
        <v>1018</v>
      </c>
      <c r="BCN4070" s="76" t="s">
        <v>1018</v>
      </c>
      <c r="BCO4070" s="76" t="s">
        <v>1018</v>
      </c>
      <c r="BCP4070" s="76" t="s">
        <v>1018</v>
      </c>
      <c r="BCQ4070" s="76" t="s">
        <v>1018</v>
      </c>
      <c r="BCR4070" s="76" t="s">
        <v>1018</v>
      </c>
      <c r="BCS4070" s="76" t="s">
        <v>1018</v>
      </c>
      <c r="BCT4070" s="76" t="s">
        <v>1018</v>
      </c>
      <c r="BCU4070" s="76" t="s">
        <v>1018</v>
      </c>
      <c r="BCV4070" s="76" t="s">
        <v>1018</v>
      </c>
      <c r="BCW4070" s="76" t="s">
        <v>1018</v>
      </c>
      <c r="BCX4070" s="76" t="s">
        <v>1018</v>
      </c>
      <c r="BCY4070" s="76" t="s">
        <v>1018</v>
      </c>
      <c r="BCZ4070" s="76" t="s">
        <v>1018</v>
      </c>
      <c r="BDA4070" s="76" t="s">
        <v>1018</v>
      </c>
      <c r="BDB4070" s="76" t="s">
        <v>1018</v>
      </c>
      <c r="BDC4070" s="76" t="s">
        <v>1018</v>
      </c>
      <c r="BDD4070" s="76" t="s">
        <v>1018</v>
      </c>
      <c r="BDE4070" s="76" t="s">
        <v>1018</v>
      </c>
      <c r="BDF4070" s="76" t="s">
        <v>1018</v>
      </c>
      <c r="BDG4070" s="76" t="s">
        <v>1018</v>
      </c>
      <c r="BDH4070" s="76" t="s">
        <v>1018</v>
      </c>
      <c r="BDI4070" s="76" t="s">
        <v>1018</v>
      </c>
      <c r="BDJ4070" s="76" t="s">
        <v>1018</v>
      </c>
      <c r="BDK4070" s="76" t="s">
        <v>1018</v>
      </c>
      <c r="BDL4070" s="76" t="s">
        <v>1018</v>
      </c>
      <c r="BDM4070" s="76" t="s">
        <v>1018</v>
      </c>
      <c r="BDN4070" s="76" t="s">
        <v>1018</v>
      </c>
      <c r="BDO4070" s="76" t="s">
        <v>1018</v>
      </c>
      <c r="BDP4070" s="76" t="s">
        <v>1018</v>
      </c>
      <c r="BDQ4070" s="76" t="s">
        <v>1018</v>
      </c>
      <c r="BDR4070" s="76" t="s">
        <v>1018</v>
      </c>
      <c r="BDS4070" s="76" t="s">
        <v>1018</v>
      </c>
      <c r="BDT4070" s="76" t="s">
        <v>1018</v>
      </c>
      <c r="BDU4070" s="76" t="s">
        <v>1018</v>
      </c>
      <c r="BDV4070" s="76" t="s">
        <v>1018</v>
      </c>
      <c r="BDW4070" s="76" t="s">
        <v>1018</v>
      </c>
      <c r="BDX4070" s="76" t="s">
        <v>1018</v>
      </c>
      <c r="BDY4070" s="76" t="s">
        <v>1018</v>
      </c>
      <c r="BDZ4070" s="76" t="s">
        <v>1018</v>
      </c>
      <c r="BEA4070" s="76" t="s">
        <v>1018</v>
      </c>
      <c r="BEB4070" s="76" t="s">
        <v>1018</v>
      </c>
      <c r="BEC4070" s="76" t="s">
        <v>1018</v>
      </c>
      <c r="BED4070" s="76" t="s">
        <v>1018</v>
      </c>
      <c r="BEE4070" s="76" t="s">
        <v>1018</v>
      </c>
      <c r="BEF4070" s="76" t="s">
        <v>1018</v>
      </c>
      <c r="BEG4070" s="76" t="s">
        <v>1018</v>
      </c>
      <c r="BEH4070" s="76" t="s">
        <v>1018</v>
      </c>
      <c r="BEI4070" s="76" t="s">
        <v>1018</v>
      </c>
      <c r="BEJ4070" s="76" t="s">
        <v>1018</v>
      </c>
      <c r="BEK4070" s="76" t="s">
        <v>1018</v>
      </c>
      <c r="BEL4070" s="76" t="s">
        <v>1018</v>
      </c>
      <c r="BEM4070" s="76" t="s">
        <v>1018</v>
      </c>
      <c r="BEN4070" s="76" t="s">
        <v>1018</v>
      </c>
      <c r="BEO4070" s="76" t="s">
        <v>1018</v>
      </c>
      <c r="BEP4070" s="76" t="s">
        <v>1018</v>
      </c>
      <c r="BEQ4070" s="76" t="s">
        <v>1018</v>
      </c>
      <c r="BER4070" s="76" t="s">
        <v>1018</v>
      </c>
      <c r="BES4070" s="76" t="s">
        <v>1018</v>
      </c>
      <c r="BET4070" s="76" t="s">
        <v>1018</v>
      </c>
      <c r="BEU4070" s="76" t="s">
        <v>1018</v>
      </c>
      <c r="BEV4070" s="76" t="s">
        <v>1018</v>
      </c>
      <c r="BEW4070" s="76" t="s">
        <v>1018</v>
      </c>
      <c r="BEX4070" s="76" t="s">
        <v>1018</v>
      </c>
      <c r="BEY4070" s="76" t="s">
        <v>1018</v>
      </c>
      <c r="BEZ4070" s="76" t="s">
        <v>1018</v>
      </c>
      <c r="BFA4070" s="76" t="s">
        <v>1018</v>
      </c>
      <c r="BFB4070" s="76" t="s">
        <v>1018</v>
      </c>
      <c r="BFC4070" s="76" t="s">
        <v>1018</v>
      </c>
      <c r="BFD4070" s="76" t="s">
        <v>1018</v>
      </c>
      <c r="BFE4070" s="76" t="s">
        <v>1018</v>
      </c>
      <c r="BFF4070" s="76" t="s">
        <v>1018</v>
      </c>
      <c r="BFG4070" s="76" t="s">
        <v>1018</v>
      </c>
      <c r="BFH4070" s="76" t="s">
        <v>1018</v>
      </c>
      <c r="BFI4070" s="76" t="s">
        <v>1018</v>
      </c>
      <c r="BFJ4070" s="76" t="s">
        <v>1018</v>
      </c>
      <c r="BFK4070" s="76" t="s">
        <v>1018</v>
      </c>
      <c r="BFL4070" s="76" t="s">
        <v>1018</v>
      </c>
      <c r="BFM4070" s="76" t="s">
        <v>1018</v>
      </c>
      <c r="BFN4070" s="76" t="s">
        <v>1018</v>
      </c>
      <c r="BFO4070" s="76" t="s">
        <v>1018</v>
      </c>
      <c r="BFP4070" s="76" t="s">
        <v>1018</v>
      </c>
      <c r="BFQ4070" s="76" t="s">
        <v>1018</v>
      </c>
      <c r="BFR4070" s="76" t="s">
        <v>1018</v>
      </c>
      <c r="BFS4070" s="76" t="s">
        <v>1018</v>
      </c>
      <c r="BFT4070" s="76" t="s">
        <v>1018</v>
      </c>
      <c r="BFU4070" s="76" t="s">
        <v>1018</v>
      </c>
      <c r="BFV4070" s="76" t="s">
        <v>1018</v>
      </c>
      <c r="BFW4070" s="76" t="s">
        <v>1018</v>
      </c>
      <c r="BFX4070" s="76" t="s">
        <v>1018</v>
      </c>
      <c r="BFY4070" s="76" t="s">
        <v>1018</v>
      </c>
      <c r="BFZ4070" s="76" t="s">
        <v>1018</v>
      </c>
      <c r="BGA4070" s="76" t="s">
        <v>1018</v>
      </c>
      <c r="BGB4070" s="76" t="s">
        <v>1018</v>
      </c>
      <c r="BGC4070" s="76" t="s">
        <v>1018</v>
      </c>
      <c r="BGD4070" s="76" t="s">
        <v>1018</v>
      </c>
      <c r="BGE4070" s="76" t="s">
        <v>1018</v>
      </c>
      <c r="BGF4070" s="76" t="s">
        <v>1018</v>
      </c>
      <c r="BGG4070" s="76" t="s">
        <v>1018</v>
      </c>
      <c r="BGH4070" s="76" t="s">
        <v>1018</v>
      </c>
      <c r="BGI4070" s="76" t="s">
        <v>1018</v>
      </c>
      <c r="BGJ4070" s="76" t="s">
        <v>1018</v>
      </c>
      <c r="BGK4070" s="76" t="s">
        <v>1018</v>
      </c>
      <c r="BGL4070" s="76" t="s">
        <v>1018</v>
      </c>
      <c r="BGM4070" s="76" t="s">
        <v>1018</v>
      </c>
      <c r="BGN4070" s="76" t="s">
        <v>1018</v>
      </c>
      <c r="BGO4070" s="76" t="s">
        <v>1018</v>
      </c>
      <c r="BGP4070" s="76" t="s">
        <v>1018</v>
      </c>
      <c r="BGQ4070" s="76" t="s">
        <v>1018</v>
      </c>
      <c r="BGR4070" s="76" t="s">
        <v>1018</v>
      </c>
      <c r="BGS4070" s="76" t="s">
        <v>1018</v>
      </c>
      <c r="BGT4070" s="76" t="s">
        <v>1018</v>
      </c>
      <c r="BGU4070" s="76" t="s">
        <v>1018</v>
      </c>
      <c r="BGV4070" s="76" t="s">
        <v>1018</v>
      </c>
      <c r="BGW4070" s="76" t="s">
        <v>1018</v>
      </c>
      <c r="BGX4070" s="76" t="s">
        <v>1018</v>
      </c>
      <c r="BGY4070" s="76" t="s">
        <v>1018</v>
      </c>
      <c r="BGZ4070" s="76" t="s">
        <v>1018</v>
      </c>
      <c r="BHA4070" s="76" t="s">
        <v>1018</v>
      </c>
      <c r="BHB4070" s="76" t="s">
        <v>1018</v>
      </c>
      <c r="BHC4070" s="76" t="s">
        <v>1018</v>
      </c>
      <c r="BHD4070" s="76" t="s">
        <v>1018</v>
      </c>
      <c r="BHE4070" s="76" t="s">
        <v>1018</v>
      </c>
      <c r="BHF4070" s="76" t="s">
        <v>1018</v>
      </c>
      <c r="BHG4070" s="76" t="s">
        <v>1018</v>
      </c>
      <c r="BHH4070" s="76" t="s">
        <v>1018</v>
      </c>
      <c r="BHI4070" s="76" t="s">
        <v>1018</v>
      </c>
      <c r="BHJ4070" s="76" t="s">
        <v>1018</v>
      </c>
      <c r="BHK4070" s="76" t="s">
        <v>1018</v>
      </c>
      <c r="BHL4070" s="76" t="s">
        <v>1018</v>
      </c>
      <c r="BHM4070" s="76" t="s">
        <v>1018</v>
      </c>
      <c r="BHN4070" s="76" t="s">
        <v>1018</v>
      </c>
      <c r="BHO4070" s="76" t="s">
        <v>1018</v>
      </c>
      <c r="BHP4070" s="76" t="s">
        <v>1018</v>
      </c>
      <c r="BHQ4070" s="76" t="s">
        <v>1018</v>
      </c>
      <c r="BHR4070" s="76" t="s">
        <v>1018</v>
      </c>
      <c r="BHS4070" s="76" t="s">
        <v>1018</v>
      </c>
      <c r="BHT4070" s="76" t="s">
        <v>1018</v>
      </c>
      <c r="BHU4070" s="76" t="s">
        <v>1018</v>
      </c>
      <c r="BHV4070" s="76" t="s">
        <v>1018</v>
      </c>
      <c r="BHW4070" s="76" t="s">
        <v>1018</v>
      </c>
      <c r="BHX4070" s="76" t="s">
        <v>1018</v>
      </c>
      <c r="BHY4070" s="76" t="s">
        <v>1018</v>
      </c>
      <c r="BHZ4070" s="76" t="s">
        <v>1018</v>
      </c>
      <c r="BIA4070" s="76" t="s">
        <v>1018</v>
      </c>
      <c r="BIB4070" s="76" t="s">
        <v>1018</v>
      </c>
      <c r="BIC4070" s="76" t="s">
        <v>1018</v>
      </c>
      <c r="BID4070" s="76" t="s">
        <v>1018</v>
      </c>
      <c r="BIE4070" s="76" t="s">
        <v>1018</v>
      </c>
      <c r="BIF4070" s="76" t="s">
        <v>1018</v>
      </c>
      <c r="BIG4070" s="76" t="s">
        <v>1018</v>
      </c>
      <c r="BIH4070" s="76" t="s">
        <v>1018</v>
      </c>
      <c r="BII4070" s="76" t="s">
        <v>1018</v>
      </c>
      <c r="BIJ4070" s="76" t="s">
        <v>1018</v>
      </c>
      <c r="BIK4070" s="76" t="s">
        <v>1018</v>
      </c>
      <c r="BIL4070" s="76" t="s">
        <v>1018</v>
      </c>
      <c r="BIM4070" s="76" t="s">
        <v>1018</v>
      </c>
      <c r="BIN4070" s="76" t="s">
        <v>1018</v>
      </c>
      <c r="BIO4070" s="76" t="s">
        <v>1018</v>
      </c>
      <c r="BIP4070" s="76" t="s">
        <v>1018</v>
      </c>
      <c r="BIQ4070" s="76" t="s">
        <v>1018</v>
      </c>
      <c r="BIR4070" s="76" t="s">
        <v>1018</v>
      </c>
      <c r="BIS4070" s="76" t="s">
        <v>1018</v>
      </c>
      <c r="BIT4070" s="76" t="s">
        <v>1018</v>
      </c>
      <c r="BIU4070" s="76" t="s">
        <v>1018</v>
      </c>
      <c r="BIV4070" s="76" t="s">
        <v>1018</v>
      </c>
      <c r="BIW4070" s="76" t="s">
        <v>1018</v>
      </c>
      <c r="BIX4070" s="76" t="s">
        <v>1018</v>
      </c>
      <c r="BIY4070" s="76" t="s">
        <v>1018</v>
      </c>
      <c r="BIZ4070" s="76" t="s">
        <v>1018</v>
      </c>
      <c r="BJA4070" s="76" t="s">
        <v>1018</v>
      </c>
      <c r="BJB4070" s="76" t="s">
        <v>1018</v>
      </c>
      <c r="BJC4070" s="76" t="s">
        <v>1018</v>
      </c>
      <c r="BJD4070" s="76" t="s">
        <v>1018</v>
      </c>
      <c r="BJE4070" s="76" t="s">
        <v>1018</v>
      </c>
      <c r="BJF4070" s="76" t="s">
        <v>1018</v>
      </c>
      <c r="BJG4070" s="76" t="s">
        <v>1018</v>
      </c>
      <c r="BJH4070" s="76" t="s">
        <v>1018</v>
      </c>
      <c r="BJI4070" s="76" t="s">
        <v>1018</v>
      </c>
      <c r="BJJ4070" s="76" t="s">
        <v>1018</v>
      </c>
      <c r="BJK4070" s="76" t="s">
        <v>1018</v>
      </c>
      <c r="BJL4070" s="76" t="s">
        <v>1018</v>
      </c>
      <c r="BJM4070" s="76" t="s">
        <v>1018</v>
      </c>
      <c r="BJN4070" s="76" t="s">
        <v>1018</v>
      </c>
      <c r="BJO4070" s="76" t="s">
        <v>1018</v>
      </c>
      <c r="BJP4070" s="76" t="s">
        <v>1018</v>
      </c>
      <c r="BJQ4070" s="76" t="s">
        <v>1018</v>
      </c>
      <c r="BJR4070" s="76" t="s">
        <v>1018</v>
      </c>
      <c r="BJS4070" s="76" t="s">
        <v>1018</v>
      </c>
      <c r="BJT4070" s="76" t="s">
        <v>1018</v>
      </c>
      <c r="BJU4070" s="76" t="s">
        <v>1018</v>
      </c>
      <c r="BJV4070" s="76" t="s">
        <v>1018</v>
      </c>
      <c r="BJW4070" s="76" t="s">
        <v>1018</v>
      </c>
      <c r="BJX4070" s="76" t="s">
        <v>1018</v>
      </c>
      <c r="BJY4070" s="76" t="s">
        <v>1018</v>
      </c>
      <c r="BJZ4070" s="76" t="s">
        <v>1018</v>
      </c>
      <c r="BKA4070" s="76" t="s">
        <v>1018</v>
      </c>
      <c r="BKB4070" s="76" t="s">
        <v>1018</v>
      </c>
      <c r="BKC4070" s="76" t="s">
        <v>1018</v>
      </c>
      <c r="BKD4070" s="76" t="s">
        <v>1018</v>
      </c>
      <c r="BKE4070" s="76" t="s">
        <v>1018</v>
      </c>
      <c r="BKF4070" s="76" t="s">
        <v>1018</v>
      </c>
      <c r="BKG4070" s="76" t="s">
        <v>1018</v>
      </c>
      <c r="BKH4070" s="76" t="s">
        <v>1018</v>
      </c>
      <c r="BKI4070" s="76" t="s">
        <v>1018</v>
      </c>
      <c r="BKJ4070" s="76" t="s">
        <v>1018</v>
      </c>
      <c r="BKK4070" s="76" t="s">
        <v>1018</v>
      </c>
      <c r="BKL4070" s="76" t="s">
        <v>1018</v>
      </c>
      <c r="BKM4070" s="76" t="s">
        <v>1018</v>
      </c>
      <c r="BKN4070" s="76" t="s">
        <v>1018</v>
      </c>
      <c r="BKO4070" s="76" t="s">
        <v>1018</v>
      </c>
      <c r="BKP4070" s="76" t="s">
        <v>1018</v>
      </c>
      <c r="BKQ4070" s="76" t="s">
        <v>1018</v>
      </c>
      <c r="BKR4070" s="76" t="s">
        <v>1018</v>
      </c>
      <c r="BKS4070" s="76" t="s">
        <v>1018</v>
      </c>
      <c r="BKT4070" s="76" t="s">
        <v>1018</v>
      </c>
      <c r="BKU4070" s="76" t="s">
        <v>1018</v>
      </c>
      <c r="BKV4070" s="76" t="s">
        <v>1018</v>
      </c>
      <c r="BKW4070" s="76" t="s">
        <v>1018</v>
      </c>
      <c r="BKX4070" s="76" t="s">
        <v>1018</v>
      </c>
      <c r="BKY4070" s="76" t="s">
        <v>1018</v>
      </c>
      <c r="BKZ4070" s="76" t="s">
        <v>1018</v>
      </c>
      <c r="BLA4070" s="76" t="s">
        <v>1018</v>
      </c>
      <c r="BLB4070" s="76" t="s">
        <v>1018</v>
      </c>
      <c r="BLC4070" s="76" t="s">
        <v>1018</v>
      </c>
      <c r="BLD4070" s="76" t="s">
        <v>1018</v>
      </c>
      <c r="BLE4070" s="76" t="s">
        <v>1018</v>
      </c>
      <c r="BLF4070" s="76" t="s">
        <v>1018</v>
      </c>
      <c r="BLG4070" s="76" t="s">
        <v>1018</v>
      </c>
      <c r="BLH4070" s="76" t="s">
        <v>1018</v>
      </c>
      <c r="BLI4070" s="76" t="s">
        <v>1018</v>
      </c>
      <c r="BLJ4070" s="76" t="s">
        <v>1018</v>
      </c>
      <c r="BLK4070" s="76" t="s">
        <v>1018</v>
      </c>
      <c r="BLL4070" s="76" t="s">
        <v>1018</v>
      </c>
      <c r="BLM4070" s="76" t="s">
        <v>1018</v>
      </c>
      <c r="BLN4070" s="76" t="s">
        <v>1018</v>
      </c>
      <c r="BLO4070" s="76" t="s">
        <v>1018</v>
      </c>
      <c r="BLP4070" s="76" t="s">
        <v>1018</v>
      </c>
      <c r="BLQ4070" s="76" t="s">
        <v>1018</v>
      </c>
      <c r="BLR4070" s="76" t="s">
        <v>1018</v>
      </c>
      <c r="BLS4070" s="76" t="s">
        <v>1018</v>
      </c>
      <c r="BLT4070" s="76" t="s">
        <v>1018</v>
      </c>
      <c r="BLU4070" s="76" t="s">
        <v>1018</v>
      </c>
      <c r="BLV4070" s="76" t="s">
        <v>1018</v>
      </c>
      <c r="BLW4070" s="76" t="s">
        <v>1018</v>
      </c>
      <c r="BLX4070" s="76" t="s">
        <v>1018</v>
      </c>
      <c r="BLY4070" s="76" t="s">
        <v>1018</v>
      </c>
      <c r="BLZ4070" s="76" t="s">
        <v>1018</v>
      </c>
      <c r="BMA4070" s="76" t="s">
        <v>1018</v>
      </c>
      <c r="BMB4070" s="76" t="s">
        <v>1018</v>
      </c>
      <c r="BMC4070" s="76" t="s">
        <v>1018</v>
      </c>
      <c r="BMD4070" s="76" t="s">
        <v>1018</v>
      </c>
      <c r="BME4070" s="76" t="s">
        <v>1018</v>
      </c>
      <c r="BMF4070" s="76" t="s">
        <v>1018</v>
      </c>
      <c r="BMG4070" s="76" t="s">
        <v>1018</v>
      </c>
      <c r="BMH4070" s="76" t="s">
        <v>1018</v>
      </c>
      <c r="BMI4070" s="76" t="s">
        <v>1018</v>
      </c>
      <c r="BMJ4070" s="76" t="s">
        <v>1018</v>
      </c>
      <c r="BMK4070" s="76" t="s">
        <v>1018</v>
      </c>
      <c r="BML4070" s="76" t="s">
        <v>1018</v>
      </c>
      <c r="BMM4070" s="76" t="s">
        <v>1018</v>
      </c>
      <c r="BMN4070" s="76" t="s">
        <v>1018</v>
      </c>
      <c r="BMO4070" s="76" t="s">
        <v>1018</v>
      </c>
      <c r="BMP4070" s="76" t="s">
        <v>1018</v>
      </c>
      <c r="BMQ4070" s="76" t="s">
        <v>1018</v>
      </c>
      <c r="BMR4070" s="76" t="s">
        <v>1018</v>
      </c>
      <c r="BMS4070" s="76" t="s">
        <v>1018</v>
      </c>
      <c r="BMT4070" s="76" t="s">
        <v>1018</v>
      </c>
      <c r="BMU4070" s="76" t="s">
        <v>1018</v>
      </c>
      <c r="BMV4070" s="76" t="s">
        <v>1018</v>
      </c>
      <c r="BMW4070" s="76" t="s">
        <v>1018</v>
      </c>
      <c r="BMX4070" s="76" t="s">
        <v>1018</v>
      </c>
      <c r="BMY4070" s="76" t="s">
        <v>1018</v>
      </c>
      <c r="BMZ4070" s="76" t="s">
        <v>1018</v>
      </c>
      <c r="BNA4070" s="76" t="s">
        <v>1018</v>
      </c>
      <c r="BNB4070" s="76" t="s">
        <v>1018</v>
      </c>
      <c r="BNC4070" s="76" t="s">
        <v>1018</v>
      </c>
      <c r="BND4070" s="76" t="s">
        <v>1018</v>
      </c>
      <c r="BNE4070" s="76" t="s">
        <v>1018</v>
      </c>
      <c r="BNF4070" s="76" t="s">
        <v>1018</v>
      </c>
      <c r="BNG4070" s="76" t="s">
        <v>1018</v>
      </c>
      <c r="BNH4070" s="76" t="s">
        <v>1018</v>
      </c>
      <c r="BNI4070" s="76" t="s">
        <v>1018</v>
      </c>
      <c r="BNJ4070" s="76" t="s">
        <v>1018</v>
      </c>
      <c r="BNK4070" s="76" t="s">
        <v>1018</v>
      </c>
      <c r="BNL4070" s="76" t="s">
        <v>1018</v>
      </c>
      <c r="BNM4070" s="76" t="s">
        <v>1018</v>
      </c>
      <c r="BNN4070" s="76" t="s">
        <v>1018</v>
      </c>
      <c r="BNO4070" s="76" t="s">
        <v>1018</v>
      </c>
      <c r="BNP4070" s="76" t="s">
        <v>1018</v>
      </c>
      <c r="BNQ4070" s="76" t="s">
        <v>1018</v>
      </c>
      <c r="BNR4070" s="76" t="s">
        <v>1018</v>
      </c>
      <c r="BNS4070" s="76" t="s">
        <v>1018</v>
      </c>
      <c r="BNT4070" s="76" t="s">
        <v>1018</v>
      </c>
      <c r="BNU4070" s="76" t="s">
        <v>1018</v>
      </c>
      <c r="BNV4070" s="76" t="s">
        <v>1018</v>
      </c>
      <c r="BNW4070" s="76" t="s">
        <v>1018</v>
      </c>
      <c r="BNX4070" s="76" t="s">
        <v>1018</v>
      </c>
      <c r="BNY4070" s="76" t="s">
        <v>1018</v>
      </c>
      <c r="BNZ4070" s="76" t="s">
        <v>1018</v>
      </c>
      <c r="BOA4070" s="76" t="s">
        <v>1018</v>
      </c>
      <c r="BOB4070" s="76" t="s">
        <v>1018</v>
      </c>
      <c r="BOC4070" s="76" t="s">
        <v>1018</v>
      </c>
      <c r="BOD4070" s="76" t="s">
        <v>1018</v>
      </c>
      <c r="BOE4070" s="76" t="s">
        <v>1018</v>
      </c>
      <c r="BOF4070" s="76" t="s">
        <v>1018</v>
      </c>
      <c r="BOG4070" s="76" t="s">
        <v>1018</v>
      </c>
      <c r="BOH4070" s="76" t="s">
        <v>1018</v>
      </c>
      <c r="BOI4070" s="76" t="s">
        <v>1018</v>
      </c>
      <c r="BOJ4070" s="76" t="s">
        <v>1018</v>
      </c>
      <c r="BOK4070" s="76" t="s">
        <v>1018</v>
      </c>
      <c r="BOL4070" s="76" t="s">
        <v>1018</v>
      </c>
      <c r="BOM4070" s="76" t="s">
        <v>1018</v>
      </c>
      <c r="BON4070" s="76" t="s">
        <v>1018</v>
      </c>
      <c r="BOO4070" s="76" t="s">
        <v>1018</v>
      </c>
      <c r="BOP4070" s="76" t="s">
        <v>1018</v>
      </c>
      <c r="BOQ4070" s="76" t="s">
        <v>1018</v>
      </c>
      <c r="BOR4070" s="76" t="s">
        <v>1018</v>
      </c>
      <c r="BOS4070" s="76" t="s">
        <v>1018</v>
      </c>
      <c r="BOT4070" s="76" t="s">
        <v>1018</v>
      </c>
      <c r="BOU4070" s="76" t="s">
        <v>1018</v>
      </c>
      <c r="BOV4070" s="76" t="s">
        <v>1018</v>
      </c>
      <c r="BOW4070" s="76" t="s">
        <v>1018</v>
      </c>
      <c r="BOX4070" s="76" t="s">
        <v>1018</v>
      </c>
      <c r="BOY4070" s="76" t="s">
        <v>1018</v>
      </c>
      <c r="BOZ4070" s="76" t="s">
        <v>1018</v>
      </c>
      <c r="BPA4070" s="76" t="s">
        <v>1018</v>
      </c>
      <c r="BPB4070" s="76" t="s">
        <v>1018</v>
      </c>
      <c r="BPC4070" s="76" t="s">
        <v>1018</v>
      </c>
      <c r="BPD4070" s="76" t="s">
        <v>1018</v>
      </c>
      <c r="BPE4070" s="76" t="s">
        <v>1018</v>
      </c>
      <c r="BPF4070" s="76" t="s">
        <v>1018</v>
      </c>
      <c r="BPG4070" s="76" t="s">
        <v>1018</v>
      </c>
      <c r="BPH4070" s="76" t="s">
        <v>1018</v>
      </c>
      <c r="BPI4070" s="76" t="s">
        <v>1018</v>
      </c>
      <c r="BPJ4070" s="76" t="s">
        <v>1018</v>
      </c>
      <c r="BPK4070" s="76" t="s">
        <v>1018</v>
      </c>
      <c r="BPL4070" s="76" t="s">
        <v>1018</v>
      </c>
      <c r="BPM4070" s="76" t="s">
        <v>1018</v>
      </c>
      <c r="BPN4070" s="76" t="s">
        <v>1018</v>
      </c>
      <c r="BPO4070" s="76" t="s">
        <v>1018</v>
      </c>
      <c r="BPP4070" s="76" t="s">
        <v>1018</v>
      </c>
      <c r="BPQ4070" s="76" t="s">
        <v>1018</v>
      </c>
      <c r="BPR4070" s="76" t="s">
        <v>1018</v>
      </c>
      <c r="BPS4070" s="76" t="s">
        <v>1018</v>
      </c>
      <c r="BPT4070" s="76" t="s">
        <v>1018</v>
      </c>
      <c r="BPU4070" s="76" t="s">
        <v>1018</v>
      </c>
      <c r="BPV4070" s="76" t="s">
        <v>1018</v>
      </c>
      <c r="BPW4070" s="76" t="s">
        <v>1018</v>
      </c>
      <c r="BPX4070" s="76" t="s">
        <v>1018</v>
      </c>
      <c r="BPY4070" s="76" t="s">
        <v>1018</v>
      </c>
      <c r="BPZ4070" s="76" t="s">
        <v>1018</v>
      </c>
      <c r="BQA4070" s="76" t="s">
        <v>1018</v>
      </c>
      <c r="BQB4070" s="76" t="s">
        <v>1018</v>
      </c>
      <c r="BQC4070" s="76" t="s">
        <v>1018</v>
      </c>
      <c r="BQD4070" s="76" t="s">
        <v>1018</v>
      </c>
      <c r="BQE4070" s="76" t="s">
        <v>1018</v>
      </c>
      <c r="BQF4070" s="76" t="s">
        <v>1018</v>
      </c>
      <c r="BQG4070" s="76" t="s">
        <v>1018</v>
      </c>
      <c r="BQH4070" s="76" t="s">
        <v>1018</v>
      </c>
      <c r="BQI4070" s="76" t="s">
        <v>1018</v>
      </c>
      <c r="BQJ4070" s="76" t="s">
        <v>1018</v>
      </c>
      <c r="BQK4070" s="76" t="s">
        <v>1018</v>
      </c>
      <c r="BQL4070" s="76" t="s">
        <v>1018</v>
      </c>
      <c r="BQM4070" s="76" t="s">
        <v>1018</v>
      </c>
      <c r="BQN4070" s="76" t="s">
        <v>1018</v>
      </c>
      <c r="BQO4070" s="76" t="s">
        <v>1018</v>
      </c>
      <c r="BQP4070" s="76" t="s">
        <v>1018</v>
      </c>
      <c r="BQQ4070" s="76" t="s">
        <v>1018</v>
      </c>
      <c r="BQR4070" s="76" t="s">
        <v>1018</v>
      </c>
      <c r="BQS4070" s="76" t="s">
        <v>1018</v>
      </c>
      <c r="BQT4070" s="76" t="s">
        <v>1018</v>
      </c>
      <c r="BQU4070" s="76" t="s">
        <v>1018</v>
      </c>
      <c r="BQV4070" s="76" t="s">
        <v>1018</v>
      </c>
      <c r="BQW4070" s="76" t="s">
        <v>1018</v>
      </c>
      <c r="BQX4070" s="76" t="s">
        <v>1018</v>
      </c>
      <c r="BQY4070" s="76" t="s">
        <v>1018</v>
      </c>
      <c r="BQZ4070" s="76" t="s">
        <v>1018</v>
      </c>
      <c r="BRA4070" s="76" t="s">
        <v>1018</v>
      </c>
      <c r="BRB4070" s="76" t="s">
        <v>1018</v>
      </c>
      <c r="BRC4070" s="76" t="s">
        <v>1018</v>
      </c>
      <c r="BRD4070" s="76" t="s">
        <v>1018</v>
      </c>
      <c r="BRE4070" s="76" t="s">
        <v>1018</v>
      </c>
      <c r="BRF4070" s="76" t="s">
        <v>1018</v>
      </c>
      <c r="BRG4070" s="76" t="s">
        <v>1018</v>
      </c>
      <c r="BRH4070" s="76" t="s">
        <v>1018</v>
      </c>
      <c r="BRI4070" s="76" t="s">
        <v>1018</v>
      </c>
      <c r="BRJ4070" s="76" t="s">
        <v>1018</v>
      </c>
      <c r="BRK4070" s="76" t="s">
        <v>1018</v>
      </c>
      <c r="BRL4070" s="76" t="s">
        <v>1018</v>
      </c>
      <c r="BRM4070" s="76" t="s">
        <v>1018</v>
      </c>
      <c r="BRN4070" s="76" t="s">
        <v>1018</v>
      </c>
      <c r="BRO4070" s="76" t="s">
        <v>1018</v>
      </c>
      <c r="BRP4070" s="76" t="s">
        <v>1018</v>
      </c>
      <c r="BRQ4070" s="76" t="s">
        <v>1018</v>
      </c>
      <c r="BRR4070" s="76" t="s">
        <v>1018</v>
      </c>
      <c r="BRS4070" s="76" t="s">
        <v>1018</v>
      </c>
      <c r="BRT4070" s="76" t="s">
        <v>1018</v>
      </c>
      <c r="BRU4070" s="76" t="s">
        <v>1018</v>
      </c>
      <c r="BRV4070" s="76" t="s">
        <v>1018</v>
      </c>
      <c r="BRW4070" s="76" t="s">
        <v>1018</v>
      </c>
      <c r="BRX4070" s="76" t="s">
        <v>1018</v>
      </c>
      <c r="BRY4070" s="76" t="s">
        <v>1018</v>
      </c>
      <c r="BRZ4070" s="76" t="s">
        <v>1018</v>
      </c>
      <c r="BSA4070" s="76" t="s">
        <v>1018</v>
      </c>
      <c r="BSB4070" s="76" t="s">
        <v>1018</v>
      </c>
      <c r="BSC4070" s="76" t="s">
        <v>1018</v>
      </c>
      <c r="BSD4070" s="76" t="s">
        <v>1018</v>
      </c>
      <c r="BSE4070" s="76" t="s">
        <v>1018</v>
      </c>
      <c r="BSF4070" s="76" t="s">
        <v>1018</v>
      </c>
      <c r="BSG4070" s="76" t="s">
        <v>1018</v>
      </c>
      <c r="BSH4070" s="76" t="s">
        <v>1018</v>
      </c>
      <c r="BSI4070" s="76" t="s">
        <v>1018</v>
      </c>
      <c r="BSJ4070" s="76" t="s">
        <v>1018</v>
      </c>
      <c r="BSK4070" s="76" t="s">
        <v>1018</v>
      </c>
      <c r="BSL4070" s="76" t="s">
        <v>1018</v>
      </c>
      <c r="BSM4070" s="76" t="s">
        <v>1018</v>
      </c>
      <c r="BSN4070" s="76" t="s">
        <v>1018</v>
      </c>
      <c r="BSO4070" s="76" t="s">
        <v>1018</v>
      </c>
      <c r="BSP4070" s="76" t="s">
        <v>1018</v>
      </c>
      <c r="BSQ4070" s="76" t="s">
        <v>1018</v>
      </c>
      <c r="BSR4070" s="76" t="s">
        <v>1018</v>
      </c>
      <c r="BSS4070" s="76" t="s">
        <v>1018</v>
      </c>
      <c r="BST4070" s="76" t="s">
        <v>1018</v>
      </c>
      <c r="BSU4070" s="76" t="s">
        <v>1018</v>
      </c>
      <c r="BSV4070" s="76" t="s">
        <v>1018</v>
      </c>
      <c r="BSW4070" s="76" t="s">
        <v>1018</v>
      </c>
      <c r="BSX4070" s="76" t="s">
        <v>1018</v>
      </c>
      <c r="BSY4070" s="76" t="s">
        <v>1018</v>
      </c>
      <c r="BSZ4070" s="76" t="s">
        <v>1018</v>
      </c>
      <c r="BTA4070" s="76" t="s">
        <v>1018</v>
      </c>
      <c r="BTB4070" s="76" t="s">
        <v>1018</v>
      </c>
      <c r="BTC4070" s="76" t="s">
        <v>1018</v>
      </c>
      <c r="BTD4070" s="76" t="s">
        <v>1018</v>
      </c>
      <c r="BTE4070" s="76" t="s">
        <v>1018</v>
      </c>
      <c r="BTF4070" s="76" t="s">
        <v>1018</v>
      </c>
      <c r="BTG4070" s="76" t="s">
        <v>1018</v>
      </c>
      <c r="BTH4070" s="76" t="s">
        <v>1018</v>
      </c>
      <c r="BTI4070" s="76" t="s">
        <v>1018</v>
      </c>
      <c r="BTJ4070" s="76" t="s">
        <v>1018</v>
      </c>
      <c r="BTK4070" s="76" t="s">
        <v>1018</v>
      </c>
      <c r="BTL4070" s="76" t="s">
        <v>1018</v>
      </c>
      <c r="BTM4070" s="76" t="s">
        <v>1018</v>
      </c>
      <c r="BTN4070" s="76" t="s">
        <v>1018</v>
      </c>
      <c r="BTO4070" s="76" t="s">
        <v>1018</v>
      </c>
      <c r="BTP4070" s="76" t="s">
        <v>1018</v>
      </c>
      <c r="BTQ4070" s="76" t="s">
        <v>1018</v>
      </c>
      <c r="BTR4070" s="76" t="s">
        <v>1018</v>
      </c>
      <c r="BTS4070" s="76" t="s">
        <v>1018</v>
      </c>
      <c r="BTT4070" s="76" t="s">
        <v>1018</v>
      </c>
      <c r="BTU4070" s="76" t="s">
        <v>1018</v>
      </c>
      <c r="BTV4070" s="76" t="s">
        <v>1018</v>
      </c>
      <c r="BTW4070" s="76" t="s">
        <v>1018</v>
      </c>
      <c r="BTX4070" s="76" t="s">
        <v>1018</v>
      </c>
      <c r="BTY4070" s="76" t="s">
        <v>1018</v>
      </c>
      <c r="BTZ4070" s="76" t="s">
        <v>1018</v>
      </c>
      <c r="BUA4070" s="76" t="s">
        <v>1018</v>
      </c>
      <c r="BUB4070" s="76" t="s">
        <v>1018</v>
      </c>
      <c r="BUC4070" s="76" t="s">
        <v>1018</v>
      </c>
      <c r="BUD4070" s="76" t="s">
        <v>1018</v>
      </c>
      <c r="BUE4070" s="76" t="s">
        <v>1018</v>
      </c>
      <c r="BUF4070" s="76" t="s">
        <v>1018</v>
      </c>
      <c r="BUG4070" s="76" t="s">
        <v>1018</v>
      </c>
      <c r="BUH4070" s="76" t="s">
        <v>1018</v>
      </c>
      <c r="BUI4070" s="76" t="s">
        <v>1018</v>
      </c>
      <c r="BUJ4070" s="76" t="s">
        <v>1018</v>
      </c>
      <c r="BUK4070" s="76" t="s">
        <v>1018</v>
      </c>
      <c r="BUL4070" s="76" t="s">
        <v>1018</v>
      </c>
      <c r="BUM4070" s="76" t="s">
        <v>1018</v>
      </c>
      <c r="BUN4070" s="76" t="s">
        <v>1018</v>
      </c>
      <c r="BUO4070" s="76" t="s">
        <v>1018</v>
      </c>
      <c r="BUP4070" s="76" t="s">
        <v>1018</v>
      </c>
      <c r="BUQ4070" s="76" t="s">
        <v>1018</v>
      </c>
      <c r="BUR4070" s="76" t="s">
        <v>1018</v>
      </c>
      <c r="BUS4070" s="76" t="s">
        <v>1018</v>
      </c>
      <c r="BUT4070" s="76" t="s">
        <v>1018</v>
      </c>
      <c r="BUU4070" s="76" t="s">
        <v>1018</v>
      </c>
      <c r="BUV4070" s="76" t="s">
        <v>1018</v>
      </c>
      <c r="BUW4070" s="76" t="s">
        <v>1018</v>
      </c>
      <c r="BUX4070" s="76" t="s">
        <v>1018</v>
      </c>
      <c r="BUY4070" s="76" t="s">
        <v>1018</v>
      </c>
      <c r="BUZ4070" s="76" t="s">
        <v>1018</v>
      </c>
      <c r="BVA4070" s="76" t="s">
        <v>1018</v>
      </c>
      <c r="BVB4070" s="76" t="s">
        <v>1018</v>
      </c>
      <c r="BVC4070" s="76" t="s">
        <v>1018</v>
      </c>
      <c r="BVD4070" s="76" t="s">
        <v>1018</v>
      </c>
      <c r="BVE4070" s="76" t="s">
        <v>1018</v>
      </c>
      <c r="BVF4070" s="76" t="s">
        <v>1018</v>
      </c>
      <c r="BVG4070" s="76" t="s">
        <v>1018</v>
      </c>
      <c r="BVH4070" s="76" t="s">
        <v>1018</v>
      </c>
      <c r="BVI4070" s="76" t="s">
        <v>1018</v>
      </c>
      <c r="BVJ4070" s="76" t="s">
        <v>1018</v>
      </c>
      <c r="BVK4070" s="76" t="s">
        <v>1018</v>
      </c>
      <c r="BVL4070" s="76" t="s">
        <v>1018</v>
      </c>
      <c r="BVM4070" s="76" t="s">
        <v>1018</v>
      </c>
      <c r="BVN4070" s="76" t="s">
        <v>1018</v>
      </c>
      <c r="BVO4070" s="76" t="s">
        <v>1018</v>
      </c>
      <c r="BVP4070" s="76" t="s">
        <v>1018</v>
      </c>
      <c r="BVQ4070" s="76" t="s">
        <v>1018</v>
      </c>
      <c r="BVR4070" s="76" t="s">
        <v>1018</v>
      </c>
      <c r="BVS4070" s="76" t="s">
        <v>1018</v>
      </c>
      <c r="BVT4070" s="76" t="s">
        <v>1018</v>
      </c>
      <c r="BVU4070" s="76" t="s">
        <v>1018</v>
      </c>
      <c r="BVV4070" s="76" t="s">
        <v>1018</v>
      </c>
      <c r="BVW4070" s="76" t="s">
        <v>1018</v>
      </c>
      <c r="BVX4070" s="76" t="s">
        <v>1018</v>
      </c>
      <c r="BVY4070" s="76" t="s">
        <v>1018</v>
      </c>
      <c r="BVZ4070" s="76" t="s">
        <v>1018</v>
      </c>
      <c r="BWA4070" s="76" t="s">
        <v>1018</v>
      </c>
      <c r="BWB4070" s="76" t="s">
        <v>1018</v>
      </c>
      <c r="BWC4070" s="76" t="s">
        <v>1018</v>
      </c>
      <c r="BWD4070" s="76" t="s">
        <v>1018</v>
      </c>
      <c r="BWE4070" s="76" t="s">
        <v>1018</v>
      </c>
      <c r="BWF4070" s="76" t="s">
        <v>1018</v>
      </c>
      <c r="BWG4070" s="76" t="s">
        <v>1018</v>
      </c>
      <c r="BWH4070" s="76" t="s">
        <v>1018</v>
      </c>
      <c r="BWI4070" s="76" t="s">
        <v>1018</v>
      </c>
      <c r="BWJ4070" s="76" t="s">
        <v>1018</v>
      </c>
      <c r="BWK4070" s="76" t="s">
        <v>1018</v>
      </c>
      <c r="BWL4070" s="76" t="s">
        <v>1018</v>
      </c>
      <c r="BWM4070" s="76" t="s">
        <v>1018</v>
      </c>
      <c r="BWN4070" s="76" t="s">
        <v>1018</v>
      </c>
      <c r="BWO4070" s="76" t="s">
        <v>1018</v>
      </c>
      <c r="BWP4070" s="76" t="s">
        <v>1018</v>
      </c>
      <c r="BWQ4070" s="76" t="s">
        <v>1018</v>
      </c>
      <c r="BWR4070" s="76" t="s">
        <v>1018</v>
      </c>
      <c r="BWS4070" s="76" t="s">
        <v>1018</v>
      </c>
      <c r="BWT4070" s="76" t="s">
        <v>1018</v>
      </c>
      <c r="BWU4070" s="76" t="s">
        <v>1018</v>
      </c>
      <c r="BWV4070" s="76" t="s">
        <v>1018</v>
      </c>
      <c r="BWW4070" s="76" t="s">
        <v>1018</v>
      </c>
      <c r="BWX4070" s="76" t="s">
        <v>1018</v>
      </c>
      <c r="BWY4070" s="76" t="s">
        <v>1018</v>
      </c>
      <c r="BWZ4070" s="76" t="s">
        <v>1018</v>
      </c>
      <c r="BXA4070" s="76" t="s">
        <v>1018</v>
      </c>
      <c r="BXB4070" s="76" t="s">
        <v>1018</v>
      </c>
      <c r="BXC4070" s="76" t="s">
        <v>1018</v>
      </c>
      <c r="BXD4070" s="76" t="s">
        <v>1018</v>
      </c>
      <c r="BXE4070" s="76" t="s">
        <v>1018</v>
      </c>
      <c r="BXF4070" s="76" t="s">
        <v>1018</v>
      </c>
      <c r="BXG4070" s="76" t="s">
        <v>1018</v>
      </c>
      <c r="BXH4070" s="76" t="s">
        <v>1018</v>
      </c>
      <c r="BXI4070" s="76" t="s">
        <v>1018</v>
      </c>
      <c r="BXJ4070" s="76" t="s">
        <v>1018</v>
      </c>
      <c r="BXK4070" s="76" t="s">
        <v>1018</v>
      </c>
      <c r="BXL4070" s="76" t="s">
        <v>1018</v>
      </c>
      <c r="BXM4070" s="76" t="s">
        <v>1018</v>
      </c>
      <c r="BXN4070" s="76" t="s">
        <v>1018</v>
      </c>
      <c r="BXO4070" s="76" t="s">
        <v>1018</v>
      </c>
      <c r="BXP4070" s="76" t="s">
        <v>1018</v>
      </c>
      <c r="BXQ4070" s="76" t="s">
        <v>1018</v>
      </c>
      <c r="BXR4070" s="76" t="s">
        <v>1018</v>
      </c>
      <c r="BXS4070" s="76" t="s">
        <v>1018</v>
      </c>
      <c r="BXT4070" s="76" t="s">
        <v>1018</v>
      </c>
      <c r="BXU4070" s="76" t="s">
        <v>1018</v>
      </c>
      <c r="BXV4070" s="76" t="s">
        <v>1018</v>
      </c>
      <c r="BXW4070" s="76" t="s">
        <v>1018</v>
      </c>
      <c r="BXX4070" s="76" t="s">
        <v>1018</v>
      </c>
      <c r="BXY4070" s="76" t="s">
        <v>1018</v>
      </c>
      <c r="BXZ4070" s="76" t="s">
        <v>1018</v>
      </c>
      <c r="BYA4070" s="76" t="s">
        <v>1018</v>
      </c>
      <c r="BYB4070" s="76" t="s">
        <v>1018</v>
      </c>
      <c r="BYC4070" s="76" t="s">
        <v>1018</v>
      </c>
      <c r="BYD4070" s="76" t="s">
        <v>1018</v>
      </c>
      <c r="BYE4070" s="76" t="s">
        <v>1018</v>
      </c>
      <c r="BYF4070" s="76" t="s">
        <v>1018</v>
      </c>
      <c r="BYG4070" s="76" t="s">
        <v>1018</v>
      </c>
      <c r="BYH4070" s="76" t="s">
        <v>1018</v>
      </c>
      <c r="BYI4070" s="76" t="s">
        <v>1018</v>
      </c>
      <c r="BYJ4070" s="76" t="s">
        <v>1018</v>
      </c>
      <c r="BYK4070" s="76" t="s">
        <v>1018</v>
      </c>
      <c r="BYL4070" s="76" t="s">
        <v>1018</v>
      </c>
      <c r="BYM4070" s="76" t="s">
        <v>1018</v>
      </c>
      <c r="BYN4070" s="76" t="s">
        <v>1018</v>
      </c>
      <c r="BYO4070" s="76" t="s">
        <v>1018</v>
      </c>
      <c r="BYP4070" s="76" t="s">
        <v>1018</v>
      </c>
      <c r="BYQ4070" s="76" t="s">
        <v>1018</v>
      </c>
      <c r="BYR4070" s="76" t="s">
        <v>1018</v>
      </c>
      <c r="BYS4070" s="76" t="s">
        <v>1018</v>
      </c>
      <c r="BYT4070" s="76" t="s">
        <v>1018</v>
      </c>
      <c r="BYU4070" s="76" t="s">
        <v>1018</v>
      </c>
      <c r="BYV4070" s="76" t="s">
        <v>1018</v>
      </c>
      <c r="BYW4070" s="76" t="s">
        <v>1018</v>
      </c>
      <c r="BYX4070" s="76" t="s">
        <v>1018</v>
      </c>
      <c r="BYY4070" s="76" t="s">
        <v>1018</v>
      </c>
      <c r="BYZ4070" s="76" t="s">
        <v>1018</v>
      </c>
      <c r="BZA4070" s="76" t="s">
        <v>1018</v>
      </c>
      <c r="BZB4070" s="76" t="s">
        <v>1018</v>
      </c>
      <c r="BZC4070" s="76" t="s">
        <v>1018</v>
      </c>
      <c r="BZD4070" s="76" t="s">
        <v>1018</v>
      </c>
      <c r="BZE4070" s="76" t="s">
        <v>1018</v>
      </c>
      <c r="BZF4070" s="76" t="s">
        <v>1018</v>
      </c>
      <c r="BZG4070" s="76" t="s">
        <v>1018</v>
      </c>
      <c r="BZH4070" s="76" t="s">
        <v>1018</v>
      </c>
      <c r="BZI4070" s="76" t="s">
        <v>1018</v>
      </c>
      <c r="BZJ4070" s="76" t="s">
        <v>1018</v>
      </c>
      <c r="BZK4070" s="76" t="s">
        <v>1018</v>
      </c>
      <c r="BZL4070" s="76" t="s">
        <v>1018</v>
      </c>
      <c r="BZM4070" s="76" t="s">
        <v>1018</v>
      </c>
      <c r="BZN4070" s="76" t="s">
        <v>1018</v>
      </c>
      <c r="BZO4070" s="76" t="s">
        <v>1018</v>
      </c>
      <c r="BZP4070" s="76" t="s">
        <v>1018</v>
      </c>
      <c r="BZQ4070" s="76" t="s">
        <v>1018</v>
      </c>
      <c r="BZR4070" s="76" t="s">
        <v>1018</v>
      </c>
      <c r="BZS4070" s="76" t="s">
        <v>1018</v>
      </c>
      <c r="BZT4070" s="76" t="s">
        <v>1018</v>
      </c>
      <c r="BZU4070" s="76" t="s">
        <v>1018</v>
      </c>
      <c r="BZV4070" s="76" t="s">
        <v>1018</v>
      </c>
      <c r="BZW4070" s="76" t="s">
        <v>1018</v>
      </c>
      <c r="BZX4070" s="76" t="s">
        <v>1018</v>
      </c>
      <c r="BZY4070" s="76" t="s">
        <v>1018</v>
      </c>
      <c r="BZZ4070" s="76" t="s">
        <v>1018</v>
      </c>
      <c r="CAA4070" s="76" t="s">
        <v>1018</v>
      </c>
      <c r="CAB4070" s="76" t="s">
        <v>1018</v>
      </c>
      <c r="CAC4070" s="76" t="s">
        <v>1018</v>
      </c>
      <c r="CAD4070" s="76" t="s">
        <v>1018</v>
      </c>
      <c r="CAE4070" s="76" t="s">
        <v>1018</v>
      </c>
      <c r="CAF4070" s="76" t="s">
        <v>1018</v>
      </c>
      <c r="CAG4070" s="76" t="s">
        <v>1018</v>
      </c>
      <c r="CAH4070" s="76" t="s">
        <v>1018</v>
      </c>
      <c r="CAI4070" s="76" t="s">
        <v>1018</v>
      </c>
      <c r="CAJ4070" s="76" t="s">
        <v>1018</v>
      </c>
      <c r="CAK4070" s="76" t="s">
        <v>1018</v>
      </c>
      <c r="CAL4070" s="76" t="s">
        <v>1018</v>
      </c>
      <c r="CAM4070" s="76" t="s">
        <v>1018</v>
      </c>
      <c r="CAN4070" s="76" t="s">
        <v>1018</v>
      </c>
      <c r="CAO4070" s="76" t="s">
        <v>1018</v>
      </c>
      <c r="CAP4070" s="76" t="s">
        <v>1018</v>
      </c>
      <c r="CAQ4070" s="76" t="s">
        <v>1018</v>
      </c>
      <c r="CAR4070" s="76" t="s">
        <v>1018</v>
      </c>
      <c r="CAS4070" s="76" t="s">
        <v>1018</v>
      </c>
      <c r="CAT4070" s="76" t="s">
        <v>1018</v>
      </c>
      <c r="CAU4070" s="76" t="s">
        <v>1018</v>
      </c>
      <c r="CAV4070" s="76" t="s">
        <v>1018</v>
      </c>
      <c r="CAW4070" s="76" t="s">
        <v>1018</v>
      </c>
      <c r="CAX4070" s="76" t="s">
        <v>1018</v>
      </c>
      <c r="CAY4070" s="76" t="s">
        <v>1018</v>
      </c>
      <c r="CAZ4070" s="76" t="s">
        <v>1018</v>
      </c>
      <c r="CBA4070" s="76" t="s">
        <v>1018</v>
      </c>
      <c r="CBB4070" s="76" t="s">
        <v>1018</v>
      </c>
      <c r="CBC4070" s="76" t="s">
        <v>1018</v>
      </c>
      <c r="CBD4070" s="76" t="s">
        <v>1018</v>
      </c>
      <c r="CBE4070" s="76" t="s">
        <v>1018</v>
      </c>
      <c r="CBF4070" s="76" t="s">
        <v>1018</v>
      </c>
      <c r="CBG4070" s="76" t="s">
        <v>1018</v>
      </c>
      <c r="CBH4070" s="76" t="s">
        <v>1018</v>
      </c>
      <c r="CBI4070" s="76" t="s">
        <v>1018</v>
      </c>
      <c r="CBJ4070" s="76" t="s">
        <v>1018</v>
      </c>
      <c r="CBK4070" s="76" t="s">
        <v>1018</v>
      </c>
      <c r="CBL4070" s="76" t="s">
        <v>1018</v>
      </c>
      <c r="CBM4070" s="76" t="s">
        <v>1018</v>
      </c>
      <c r="CBN4070" s="76" t="s">
        <v>1018</v>
      </c>
      <c r="CBO4070" s="76" t="s">
        <v>1018</v>
      </c>
      <c r="CBP4070" s="76" t="s">
        <v>1018</v>
      </c>
      <c r="CBQ4070" s="76" t="s">
        <v>1018</v>
      </c>
      <c r="CBR4070" s="76" t="s">
        <v>1018</v>
      </c>
      <c r="CBS4070" s="76" t="s">
        <v>1018</v>
      </c>
      <c r="CBT4070" s="76" t="s">
        <v>1018</v>
      </c>
      <c r="CBU4070" s="76" t="s">
        <v>1018</v>
      </c>
      <c r="CBV4070" s="76" t="s">
        <v>1018</v>
      </c>
      <c r="CBW4070" s="76" t="s">
        <v>1018</v>
      </c>
      <c r="CBX4070" s="76" t="s">
        <v>1018</v>
      </c>
      <c r="CBY4070" s="76" t="s">
        <v>1018</v>
      </c>
      <c r="CBZ4070" s="76" t="s">
        <v>1018</v>
      </c>
      <c r="CCA4070" s="76" t="s">
        <v>1018</v>
      </c>
      <c r="CCB4070" s="76" t="s">
        <v>1018</v>
      </c>
      <c r="CCC4070" s="76" t="s">
        <v>1018</v>
      </c>
      <c r="CCD4070" s="76" t="s">
        <v>1018</v>
      </c>
      <c r="CCE4070" s="76" t="s">
        <v>1018</v>
      </c>
      <c r="CCF4070" s="76" t="s">
        <v>1018</v>
      </c>
      <c r="CCG4070" s="76" t="s">
        <v>1018</v>
      </c>
      <c r="CCH4070" s="76" t="s">
        <v>1018</v>
      </c>
      <c r="CCI4070" s="76" t="s">
        <v>1018</v>
      </c>
      <c r="CCJ4070" s="76" t="s">
        <v>1018</v>
      </c>
      <c r="CCK4070" s="76" t="s">
        <v>1018</v>
      </c>
      <c r="CCL4070" s="76" t="s">
        <v>1018</v>
      </c>
      <c r="CCM4070" s="76" t="s">
        <v>1018</v>
      </c>
      <c r="CCN4070" s="76" t="s">
        <v>1018</v>
      </c>
      <c r="CCO4070" s="76" t="s">
        <v>1018</v>
      </c>
      <c r="CCP4070" s="76" t="s">
        <v>1018</v>
      </c>
      <c r="CCQ4070" s="76" t="s">
        <v>1018</v>
      </c>
      <c r="CCR4070" s="76" t="s">
        <v>1018</v>
      </c>
      <c r="CCS4070" s="76" t="s">
        <v>1018</v>
      </c>
      <c r="CCT4070" s="76" t="s">
        <v>1018</v>
      </c>
      <c r="CCU4070" s="76" t="s">
        <v>1018</v>
      </c>
      <c r="CCV4070" s="76" t="s">
        <v>1018</v>
      </c>
      <c r="CCW4070" s="76" t="s">
        <v>1018</v>
      </c>
      <c r="CCX4070" s="76" t="s">
        <v>1018</v>
      </c>
      <c r="CCY4070" s="76" t="s">
        <v>1018</v>
      </c>
      <c r="CCZ4070" s="76" t="s">
        <v>1018</v>
      </c>
      <c r="CDA4070" s="76" t="s">
        <v>1018</v>
      </c>
      <c r="CDB4070" s="76" t="s">
        <v>1018</v>
      </c>
      <c r="CDC4070" s="76" t="s">
        <v>1018</v>
      </c>
      <c r="CDD4070" s="76" t="s">
        <v>1018</v>
      </c>
      <c r="CDE4070" s="76" t="s">
        <v>1018</v>
      </c>
      <c r="CDF4070" s="76" t="s">
        <v>1018</v>
      </c>
      <c r="CDG4070" s="76" t="s">
        <v>1018</v>
      </c>
      <c r="CDH4070" s="76" t="s">
        <v>1018</v>
      </c>
      <c r="CDI4070" s="76" t="s">
        <v>1018</v>
      </c>
      <c r="CDJ4070" s="76" t="s">
        <v>1018</v>
      </c>
      <c r="CDK4070" s="76" t="s">
        <v>1018</v>
      </c>
      <c r="CDL4070" s="76" t="s">
        <v>1018</v>
      </c>
      <c r="CDM4070" s="76" t="s">
        <v>1018</v>
      </c>
      <c r="CDN4070" s="76" t="s">
        <v>1018</v>
      </c>
      <c r="CDO4070" s="76" t="s">
        <v>1018</v>
      </c>
      <c r="CDP4070" s="76" t="s">
        <v>1018</v>
      </c>
      <c r="CDQ4070" s="76" t="s">
        <v>1018</v>
      </c>
      <c r="CDR4070" s="76" t="s">
        <v>1018</v>
      </c>
      <c r="CDS4070" s="76" t="s">
        <v>1018</v>
      </c>
      <c r="CDT4070" s="76" t="s">
        <v>1018</v>
      </c>
      <c r="CDU4070" s="76" t="s">
        <v>1018</v>
      </c>
      <c r="CDV4070" s="76" t="s">
        <v>1018</v>
      </c>
      <c r="CDW4070" s="76" t="s">
        <v>1018</v>
      </c>
      <c r="CDX4070" s="76" t="s">
        <v>1018</v>
      </c>
      <c r="CDY4070" s="76" t="s">
        <v>1018</v>
      </c>
      <c r="CDZ4070" s="76" t="s">
        <v>1018</v>
      </c>
      <c r="CEA4070" s="76" t="s">
        <v>1018</v>
      </c>
      <c r="CEB4070" s="76" t="s">
        <v>1018</v>
      </c>
      <c r="CEC4070" s="76" t="s">
        <v>1018</v>
      </c>
      <c r="CED4070" s="76" t="s">
        <v>1018</v>
      </c>
      <c r="CEE4070" s="76" t="s">
        <v>1018</v>
      </c>
      <c r="CEF4070" s="76" t="s">
        <v>1018</v>
      </c>
      <c r="CEG4070" s="76" t="s">
        <v>1018</v>
      </c>
      <c r="CEH4070" s="76" t="s">
        <v>1018</v>
      </c>
      <c r="CEI4070" s="76" t="s">
        <v>1018</v>
      </c>
      <c r="CEJ4070" s="76" t="s">
        <v>1018</v>
      </c>
      <c r="CEK4070" s="76" t="s">
        <v>1018</v>
      </c>
      <c r="CEL4070" s="76" t="s">
        <v>1018</v>
      </c>
      <c r="CEM4070" s="76" t="s">
        <v>1018</v>
      </c>
      <c r="CEN4070" s="76" t="s">
        <v>1018</v>
      </c>
      <c r="CEO4070" s="76" t="s">
        <v>1018</v>
      </c>
      <c r="CEP4070" s="76" t="s">
        <v>1018</v>
      </c>
      <c r="CEQ4070" s="76" t="s">
        <v>1018</v>
      </c>
      <c r="CER4070" s="76" t="s">
        <v>1018</v>
      </c>
      <c r="CES4070" s="76" t="s">
        <v>1018</v>
      </c>
      <c r="CET4070" s="76" t="s">
        <v>1018</v>
      </c>
      <c r="CEU4070" s="76" t="s">
        <v>1018</v>
      </c>
      <c r="CEV4070" s="76" t="s">
        <v>1018</v>
      </c>
      <c r="CEW4070" s="76" t="s">
        <v>1018</v>
      </c>
      <c r="CEX4070" s="76" t="s">
        <v>1018</v>
      </c>
      <c r="CEY4070" s="76" t="s">
        <v>1018</v>
      </c>
      <c r="CEZ4070" s="76" t="s">
        <v>1018</v>
      </c>
      <c r="CFA4070" s="76" t="s">
        <v>1018</v>
      </c>
      <c r="CFB4070" s="76" t="s">
        <v>1018</v>
      </c>
      <c r="CFC4070" s="76" t="s">
        <v>1018</v>
      </c>
      <c r="CFD4070" s="76" t="s">
        <v>1018</v>
      </c>
      <c r="CFE4070" s="76" t="s">
        <v>1018</v>
      </c>
      <c r="CFF4070" s="76" t="s">
        <v>1018</v>
      </c>
      <c r="CFG4070" s="76" t="s">
        <v>1018</v>
      </c>
      <c r="CFH4070" s="76" t="s">
        <v>1018</v>
      </c>
      <c r="CFI4070" s="76" t="s">
        <v>1018</v>
      </c>
      <c r="CFJ4070" s="76" t="s">
        <v>1018</v>
      </c>
      <c r="CFK4070" s="76" t="s">
        <v>1018</v>
      </c>
      <c r="CFL4070" s="76" t="s">
        <v>1018</v>
      </c>
      <c r="CFM4070" s="76" t="s">
        <v>1018</v>
      </c>
      <c r="CFN4070" s="76" t="s">
        <v>1018</v>
      </c>
      <c r="CFO4070" s="76" t="s">
        <v>1018</v>
      </c>
      <c r="CFP4070" s="76" t="s">
        <v>1018</v>
      </c>
      <c r="CFQ4070" s="76" t="s">
        <v>1018</v>
      </c>
      <c r="CFR4070" s="76" t="s">
        <v>1018</v>
      </c>
      <c r="CFS4070" s="76" t="s">
        <v>1018</v>
      </c>
      <c r="CFT4070" s="76" t="s">
        <v>1018</v>
      </c>
      <c r="CFU4070" s="76" t="s">
        <v>1018</v>
      </c>
      <c r="CFV4070" s="76" t="s">
        <v>1018</v>
      </c>
      <c r="CFW4070" s="76" t="s">
        <v>1018</v>
      </c>
      <c r="CFX4070" s="76" t="s">
        <v>1018</v>
      </c>
      <c r="CFY4070" s="76" t="s">
        <v>1018</v>
      </c>
      <c r="CFZ4070" s="76" t="s">
        <v>1018</v>
      </c>
      <c r="CGA4070" s="76" t="s">
        <v>1018</v>
      </c>
      <c r="CGB4070" s="76" t="s">
        <v>1018</v>
      </c>
      <c r="CGC4070" s="76" t="s">
        <v>1018</v>
      </c>
      <c r="CGD4070" s="76" t="s">
        <v>1018</v>
      </c>
      <c r="CGE4070" s="76" t="s">
        <v>1018</v>
      </c>
      <c r="CGF4070" s="76" t="s">
        <v>1018</v>
      </c>
      <c r="CGG4070" s="76" t="s">
        <v>1018</v>
      </c>
      <c r="CGH4070" s="76" t="s">
        <v>1018</v>
      </c>
      <c r="CGI4070" s="76" t="s">
        <v>1018</v>
      </c>
      <c r="CGJ4070" s="76" t="s">
        <v>1018</v>
      </c>
      <c r="CGK4070" s="76" t="s">
        <v>1018</v>
      </c>
      <c r="CGL4070" s="76" t="s">
        <v>1018</v>
      </c>
      <c r="CGM4070" s="76" t="s">
        <v>1018</v>
      </c>
      <c r="CGN4070" s="76" t="s">
        <v>1018</v>
      </c>
      <c r="CGO4070" s="76" t="s">
        <v>1018</v>
      </c>
      <c r="CGP4070" s="76" t="s">
        <v>1018</v>
      </c>
      <c r="CGQ4070" s="76" t="s">
        <v>1018</v>
      </c>
      <c r="CGR4070" s="76" t="s">
        <v>1018</v>
      </c>
      <c r="CGS4070" s="76" t="s">
        <v>1018</v>
      </c>
      <c r="CGT4070" s="76" t="s">
        <v>1018</v>
      </c>
      <c r="CGU4070" s="76" t="s">
        <v>1018</v>
      </c>
      <c r="CGV4070" s="76" t="s">
        <v>1018</v>
      </c>
      <c r="CGW4070" s="76" t="s">
        <v>1018</v>
      </c>
      <c r="CGX4070" s="76" t="s">
        <v>1018</v>
      </c>
      <c r="CGY4070" s="76" t="s">
        <v>1018</v>
      </c>
      <c r="CGZ4070" s="76" t="s">
        <v>1018</v>
      </c>
      <c r="CHA4070" s="76" t="s">
        <v>1018</v>
      </c>
      <c r="CHB4070" s="76" t="s">
        <v>1018</v>
      </c>
      <c r="CHC4070" s="76" t="s">
        <v>1018</v>
      </c>
      <c r="CHD4070" s="76" t="s">
        <v>1018</v>
      </c>
      <c r="CHE4070" s="76" t="s">
        <v>1018</v>
      </c>
      <c r="CHF4070" s="76" t="s">
        <v>1018</v>
      </c>
      <c r="CHG4070" s="76" t="s">
        <v>1018</v>
      </c>
      <c r="CHH4070" s="76" t="s">
        <v>1018</v>
      </c>
      <c r="CHI4070" s="76" t="s">
        <v>1018</v>
      </c>
      <c r="CHJ4070" s="76" t="s">
        <v>1018</v>
      </c>
      <c r="CHK4070" s="76" t="s">
        <v>1018</v>
      </c>
      <c r="CHL4070" s="76" t="s">
        <v>1018</v>
      </c>
      <c r="CHM4070" s="76" t="s">
        <v>1018</v>
      </c>
      <c r="CHN4070" s="76" t="s">
        <v>1018</v>
      </c>
      <c r="CHO4070" s="76" t="s">
        <v>1018</v>
      </c>
      <c r="CHP4070" s="76" t="s">
        <v>1018</v>
      </c>
      <c r="CHQ4070" s="76" t="s">
        <v>1018</v>
      </c>
      <c r="CHR4070" s="76" t="s">
        <v>1018</v>
      </c>
      <c r="CHS4070" s="76" t="s">
        <v>1018</v>
      </c>
      <c r="CHT4070" s="76" t="s">
        <v>1018</v>
      </c>
      <c r="CHU4070" s="76" t="s">
        <v>1018</v>
      </c>
      <c r="CHV4070" s="76" t="s">
        <v>1018</v>
      </c>
      <c r="CHW4070" s="76" t="s">
        <v>1018</v>
      </c>
      <c r="CHX4070" s="76" t="s">
        <v>1018</v>
      </c>
      <c r="CHY4070" s="76" t="s">
        <v>1018</v>
      </c>
      <c r="CHZ4070" s="76" t="s">
        <v>1018</v>
      </c>
      <c r="CIA4070" s="76" t="s">
        <v>1018</v>
      </c>
      <c r="CIB4070" s="76" t="s">
        <v>1018</v>
      </c>
      <c r="CIC4070" s="76" t="s">
        <v>1018</v>
      </c>
      <c r="CID4070" s="76" t="s">
        <v>1018</v>
      </c>
      <c r="CIE4070" s="76" t="s">
        <v>1018</v>
      </c>
      <c r="CIF4070" s="76" t="s">
        <v>1018</v>
      </c>
      <c r="CIG4070" s="76" t="s">
        <v>1018</v>
      </c>
      <c r="CIH4070" s="76" t="s">
        <v>1018</v>
      </c>
      <c r="CII4070" s="76" t="s">
        <v>1018</v>
      </c>
      <c r="CIJ4070" s="76" t="s">
        <v>1018</v>
      </c>
      <c r="CIK4070" s="76" t="s">
        <v>1018</v>
      </c>
      <c r="CIL4070" s="76" t="s">
        <v>1018</v>
      </c>
      <c r="CIM4070" s="76" t="s">
        <v>1018</v>
      </c>
      <c r="CIN4070" s="76" t="s">
        <v>1018</v>
      </c>
      <c r="CIO4070" s="76" t="s">
        <v>1018</v>
      </c>
      <c r="CIP4070" s="76" t="s">
        <v>1018</v>
      </c>
      <c r="CIQ4070" s="76" t="s">
        <v>1018</v>
      </c>
      <c r="CIR4070" s="76" t="s">
        <v>1018</v>
      </c>
      <c r="CIS4070" s="76" t="s">
        <v>1018</v>
      </c>
      <c r="CIT4070" s="76" t="s">
        <v>1018</v>
      </c>
      <c r="CIU4070" s="76" t="s">
        <v>1018</v>
      </c>
      <c r="CIV4070" s="76" t="s">
        <v>1018</v>
      </c>
      <c r="CIW4070" s="76" t="s">
        <v>1018</v>
      </c>
      <c r="CIX4070" s="76" t="s">
        <v>1018</v>
      </c>
      <c r="CIY4070" s="76" t="s">
        <v>1018</v>
      </c>
      <c r="CIZ4070" s="76" t="s">
        <v>1018</v>
      </c>
      <c r="CJA4070" s="76" t="s">
        <v>1018</v>
      </c>
      <c r="CJB4070" s="76" t="s">
        <v>1018</v>
      </c>
      <c r="CJC4070" s="76" t="s">
        <v>1018</v>
      </c>
      <c r="CJD4070" s="76" t="s">
        <v>1018</v>
      </c>
      <c r="CJE4070" s="76" t="s">
        <v>1018</v>
      </c>
      <c r="CJF4070" s="76" t="s">
        <v>1018</v>
      </c>
      <c r="CJG4070" s="76" t="s">
        <v>1018</v>
      </c>
      <c r="CJH4070" s="76" t="s">
        <v>1018</v>
      </c>
      <c r="CJI4070" s="76" t="s">
        <v>1018</v>
      </c>
      <c r="CJJ4070" s="76" t="s">
        <v>1018</v>
      </c>
      <c r="CJK4070" s="76" t="s">
        <v>1018</v>
      </c>
      <c r="CJL4070" s="76" t="s">
        <v>1018</v>
      </c>
      <c r="CJM4070" s="76" t="s">
        <v>1018</v>
      </c>
      <c r="CJN4070" s="76" t="s">
        <v>1018</v>
      </c>
      <c r="CJO4070" s="76" t="s">
        <v>1018</v>
      </c>
      <c r="CJP4070" s="76" t="s">
        <v>1018</v>
      </c>
      <c r="CJQ4070" s="76" t="s">
        <v>1018</v>
      </c>
      <c r="CJR4070" s="76" t="s">
        <v>1018</v>
      </c>
      <c r="CJS4070" s="76" t="s">
        <v>1018</v>
      </c>
      <c r="CJT4070" s="76" t="s">
        <v>1018</v>
      </c>
      <c r="CJU4070" s="76" t="s">
        <v>1018</v>
      </c>
      <c r="CJV4070" s="76" t="s">
        <v>1018</v>
      </c>
      <c r="CJW4070" s="76" t="s">
        <v>1018</v>
      </c>
      <c r="CJX4070" s="76" t="s">
        <v>1018</v>
      </c>
      <c r="CJY4070" s="76" t="s">
        <v>1018</v>
      </c>
      <c r="CJZ4070" s="76" t="s">
        <v>1018</v>
      </c>
      <c r="CKA4070" s="76" t="s">
        <v>1018</v>
      </c>
      <c r="CKB4070" s="76" t="s">
        <v>1018</v>
      </c>
      <c r="CKC4070" s="76" t="s">
        <v>1018</v>
      </c>
      <c r="CKD4070" s="76" t="s">
        <v>1018</v>
      </c>
      <c r="CKE4070" s="76" t="s">
        <v>1018</v>
      </c>
      <c r="CKF4070" s="76" t="s">
        <v>1018</v>
      </c>
      <c r="CKG4070" s="76" t="s">
        <v>1018</v>
      </c>
      <c r="CKH4070" s="76" t="s">
        <v>1018</v>
      </c>
      <c r="CKI4070" s="76" t="s">
        <v>1018</v>
      </c>
      <c r="CKJ4070" s="76" t="s">
        <v>1018</v>
      </c>
      <c r="CKK4070" s="76" t="s">
        <v>1018</v>
      </c>
      <c r="CKL4070" s="76" t="s">
        <v>1018</v>
      </c>
      <c r="CKM4070" s="76" t="s">
        <v>1018</v>
      </c>
      <c r="CKN4070" s="76" t="s">
        <v>1018</v>
      </c>
      <c r="CKO4070" s="76" t="s">
        <v>1018</v>
      </c>
      <c r="CKP4070" s="76" t="s">
        <v>1018</v>
      </c>
      <c r="CKQ4070" s="76" t="s">
        <v>1018</v>
      </c>
      <c r="CKR4070" s="76" t="s">
        <v>1018</v>
      </c>
      <c r="CKS4070" s="76" t="s">
        <v>1018</v>
      </c>
      <c r="CKT4070" s="76" t="s">
        <v>1018</v>
      </c>
      <c r="CKU4070" s="76" t="s">
        <v>1018</v>
      </c>
      <c r="CKV4070" s="76" t="s">
        <v>1018</v>
      </c>
      <c r="CKW4070" s="76" t="s">
        <v>1018</v>
      </c>
      <c r="CKX4070" s="76" t="s">
        <v>1018</v>
      </c>
      <c r="CKY4070" s="76" t="s">
        <v>1018</v>
      </c>
      <c r="CKZ4070" s="76" t="s">
        <v>1018</v>
      </c>
      <c r="CLA4070" s="76" t="s">
        <v>1018</v>
      </c>
      <c r="CLB4070" s="76" t="s">
        <v>1018</v>
      </c>
      <c r="CLC4070" s="76" t="s">
        <v>1018</v>
      </c>
      <c r="CLD4070" s="76" t="s">
        <v>1018</v>
      </c>
      <c r="CLE4070" s="76" t="s">
        <v>1018</v>
      </c>
      <c r="CLF4070" s="76" t="s">
        <v>1018</v>
      </c>
      <c r="CLG4070" s="76" t="s">
        <v>1018</v>
      </c>
      <c r="CLH4070" s="76" t="s">
        <v>1018</v>
      </c>
      <c r="CLI4070" s="76" t="s">
        <v>1018</v>
      </c>
      <c r="CLJ4070" s="76" t="s">
        <v>1018</v>
      </c>
      <c r="CLK4070" s="76" t="s">
        <v>1018</v>
      </c>
      <c r="CLL4070" s="76" t="s">
        <v>1018</v>
      </c>
      <c r="CLM4070" s="76" t="s">
        <v>1018</v>
      </c>
      <c r="CLN4070" s="76" t="s">
        <v>1018</v>
      </c>
      <c r="CLO4070" s="76" t="s">
        <v>1018</v>
      </c>
      <c r="CLP4070" s="76" t="s">
        <v>1018</v>
      </c>
      <c r="CLQ4070" s="76" t="s">
        <v>1018</v>
      </c>
      <c r="CLR4070" s="76" t="s">
        <v>1018</v>
      </c>
      <c r="CLS4070" s="76" t="s">
        <v>1018</v>
      </c>
      <c r="CLT4070" s="76" t="s">
        <v>1018</v>
      </c>
      <c r="CLU4070" s="76" t="s">
        <v>1018</v>
      </c>
      <c r="CLV4070" s="76" t="s">
        <v>1018</v>
      </c>
      <c r="CLW4070" s="76" t="s">
        <v>1018</v>
      </c>
      <c r="CLX4070" s="76" t="s">
        <v>1018</v>
      </c>
      <c r="CLY4070" s="76" t="s">
        <v>1018</v>
      </c>
      <c r="CLZ4070" s="76" t="s">
        <v>1018</v>
      </c>
      <c r="CMA4070" s="76" t="s">
        <v>1018</v>
      </c>
      <c r="CMB4070" s="76" t="s">
        <v>1018</v>
      </c>
      <c r="CMC4070" s="76" t="s">
        <v>1018</v>
      </c>
      <c r="CMD4070" s="76" t="s">
        <v>1018</v>
      </c>
      <c r="CME4070" s="76" t="s">
        <v>1018</v>
      </c>
      <c r="CMF4070" s="76" t="s">
        <v>1018</v>
      </c>
      <c r="CMG4070" s="76" t="s">
        <v>1018</v>
      </c>
      <c r="CMH4070" s="76" t="s">
        <v>1018</v>
      </c>
      <c r="CMI4070" s="76" t="s">
        <v>1018</v>
      </c>
      <c r="CMJ4070" s="76" t="s">
        <v>1018</v>
      </c>
      <c r="CMK4070" s="76" t="s">
        <v>1018</v>
      </c>
      <c r="CML4070" s="76" t="s">
        <v>1018</v>
      </c>
      <c r="CMM4070" s="76" t="s">
        <v>1018</v>
      </c>
      <c r="CMN4070" s="76" t="s">
        <v>1018</v>
      </c>
      <c r="CMO4070" s="76" t="s">
        <v>1018</v>
      </c>
      <c r="CMP4070" s="76" t="s">
        <v>1018</v>
      </c>
      <c r="CMQ4070" s="76" t="s">
        <v>1018</v>
      </c>
      <c r="CMR4070" s="76" t="s">
        <v>1018</v>
      </c>
      <c r="CMS4070" s="76" t="s">
        <v>1018</v>
      </c>
      <c r="CMT4070" s="76" t="s">
        <v>1018</v>
      </c>
      <c r="CMU4070" s="76" t="s">
        <v>1018</v>
      </c>
      <c r="CMV4070" s="76" t="s">
        <v>1018</v>
      </c>
      <c r="CMW4070" s="76" t="s">
        <v>1018</v>
      </c>
      <c r="CMX4070" s="76" t="s">
        <v>1018</v>
      </c>
      <c r="CMY4070" s="76" t="s">
        <v>1018</v>
      </c>
      <c r="CMZ4070" s="76" t="s">
        <v>1018</v>
      </c>
      <c r="CNA4070" s="76" t="s">
        <v>1018</v>
      </c>
      <c r="CNB4070" s="76" t="s">
        <v>1018</v>
      </c>
      <c r="CNC4070" s="76" t="s">
        <v>1018</v>
      </c>
      <c r="CND4070" s="76" t="s">
        <v>1018</v>
      </c>
      <c r="CNE4070" s="76" t="s">
        <v>1018</v>
      </c>
      <c r="CNF4070" s="76" t="s">
        <v>1018</v>
      </c>
      <c r="CNG4070" s="76" t="s">
        <v>1018</v>
      </c>
      <c r="CNH4070" s="76" t="s">
        <v>1018</v>
      </c>
      <c r="CNI4070" s="76" t="s">
        <v>1018</v>
      </c>
      <c r="CNJ4070" s="76" t="s">
        <v>1018</v>
      </c>
      <c r="CNK4070" s="76" t="s">
        <v>1018</v>
      </c>
      <c r="CNL4070" s="76" t="s">
        <v>1018</v>
      </c>
      <c r="CNM4070" s="76" t="s">
        <v>1018</v>
      </c>
      <c r="CNN4070" s="76" t="s">
        <v>1018</v>
      </c>
      <c r="CNO4070" s="76" t="s">
        <v>1018</v>
      </c>
      <c r="CNP4070" s="76" t="s">
        <v>1018</v>
      </c>
      <c r="CNQ4070" s="76" t="s">
        <v>1018</v>
      </c>
      <c r="CNR4070" s="76" t="s">
        <v>1018</v>
      </c>
      <c r="CNS4070" s="76" t="s">
        <v>1018</v>
      </c>
      <c r="CNT4070" s="76" t="s">
        <v>1018</v>
      </c>
      <c r="CNU4070" s="76" t="s">
        <v>1018</v>
      </c>
      <c r="CNV4070" s="76" t="s">
        <v>1018</v>
      </c>
      <c r="CNW4070" s="76" t="s">
        <v>1018</v>
      </c>
      <c r="CNX4070" s="76" t="s">
        <v>1018</v>
      </c>
      <c r="CNY4070" s="76" t="s">
        <v>1018</v>
      </c>
      <c r="CNZ4070" s="76" t="s">
        <v>1018</v>
      </c>
      <c r="COA4070" s="76" t="s">
        <v>1018</v>
      </c>
      <c r="COB4070" s="76" t="s">
        <v>1018</v>
      </c>
      <c r="COC4070" s="76" t="s">
        <v>1018</v>
      </c>
      <c r="COD4070" s="76" t="s">
        <v>1018</v>
      </c>
      <c r="COE4070" s="76" t="s">
        <v>1018</v>
      </c>
      <c r="COF4070" s="76" t="s">
        <v>1018</v>
      </c>
      <c r="COG4070" s="76" t="s">
        <v>1018</v>
      </c>
      <c r="COH4070" s="76" t="s">
        <v>1018</v>
      </c>
      <c r="COI4070" s="76" t="s">
        <v>1018</v>
      </c>
      <c r="COJ4070" s="76" t="s">
        <v>1018</v>
      </c>
      <c r="COK4070" s="76" t="s">
        <v>1018</v>
      </c>
      <c r="COL4070" s="76" t="s">
        <v>1018</v>
      </c>
      <c r="COM4070" s="76" t="s">
        <v>1018</v>
      </c>
      <c r="CON4070" s="76" t="s">
        <v>1018</v>
      </c>
      <c r="COO4070" s="76" t="s">
        <v>1018</v>
      </c>
      <c r="COP4070" s="76" t="s">
        <v>1018</v>
      </c>
      <c r="COQ4070" s="76" t="s">
        <v>1018</v>
      </c>
      <c r="COR4070" s="76" t="s">
        <v>1018</v>
      </c>
      <c r="COS4070" s="76" t="s">
        <v>1018</v>
      </c>
      <c r="COT4070" s="76" t="s">
        <v>1018</v>
      </c>
      <c r="COU4070" s="76" t="s">
        <v>1018</v>
      </c>
      <c r="COV4070" s="76" t="s">
        <v>1018</v>
      </c>
      <c r="COW4070" s="76" t="s">
        <v>1018</v>
      </c>
      <c r="COX4070" s="76" t="s">
        <v>1018</v>
      </c>
      <c r="COY4070" s="76" t="s">
        <v>1018</v>
      </c>
      <c r="COZ4070" s="76" t="s">
        <v>1018</v>
      </c>
      <c r="CPA4070" s="76" t="s">
        <v>1018</v>
      </c>
      <c r="CPB4070" s="76" t="s">
        <v>1018</v>
      </c>
      <c r="CPC4070" s="76" t="s">
        <v>1018</v>
      </c>
      <c r="CPD4070" s="76" t="s">
        <v>1018</v>
      </c>
      <c r="CPE4070" s="76" t="s">
        <v>1018</v>
      </c>
      <c r="CPF4070" s="76" t="s">
        <v>1018</v>
      </c>
      <c r="CPG4070" s="76" t="s">
        <v>1018</v>
      </c>
      <c r="CPH4070" s="76" t="s">
        <v>1018</v>
      </c>
      <c r="CPI4070" s="76" t="s">
        <v>1018</v>
      </c>
      <c r="CPJ4070" s="76" t="s">
        <v>1018</v>
      </c>
      <c r="CPK4070" s="76" t="s">
        <v>1018</v>
      </c>
      <c r="CPL4070" s="76" t="s">
        <v>1018</v>
      </c>
      <c r="CPM4070" s="76" t="s">
        <v>1018</v>
      </c>
      <c r="CPN4070" s="76" t="s">
        <v>1018</v>
      </c>
      <c r="CPO4070" s="76" t="s">
        <v>1018</v>
      </c>
      <c r="CPP4070" s="76" t="s">
        <v>1018</v>
      </c>
      <c r="CPQ4070" s="76" t="s">
        <v>1018</v>
      </c>
      <c r="CPR4070" s="76" t="s">
        <v>1018</v>
      </c>
      <c r="CPS4070" s="76" t="s">
        <v>1018</v>
      </c>
      <c r="CPT4070" s="76" t="s">
        <v>1018</v>
      </c>
      <c r="CPU4070" s="76" t="s">
        <v>1018</v>
      </c>
      <c r="CPV4070" s="76" t="s">
        <v>1018</v>
      </c>
      <c r="CPW4070" s="76" t="s">
        <v>1018</v>
      </c>
      <c r="CPX4070" s="76" t="s">
        <v>1018</v>
      </c>
      <c r="CPY4070" s="76" t="s">
        <v>1018</v>
      </c>
      <c r="CPZ4070" s="76" t="s">
        <v>1018</v>
      </c>
      <c r="CQA4070" s="76" t="s">
        <v>1018</v>
      </c>
      <c r="CQB4070" s="76" t="s">
        <v>1018</v>
      </c>
      <c r="CQC4070" s="76" t="s">
        <v>1018</v>
      </c>
      <c r="CQD4070" s="76" t="s">
        <v>1018</v>
      </c>
      <c r="CQE4070" s="76" t="s">
        <v>1018</v>
      </c>
      <c r="CQF4070" s="76" t="s">
        <v>1018</v>
      </c>
      <c r="CQG4070" s="76" t="s">
        <v>1018</v>
      </c>
      <c r="CQH4070" s="76" t="s">
        <v>1018</v>
      </c>
      <c r="CQI4070" s="76" t="s">
        <v>1018</v>
      </c>
      <c r="CQJ4070" s="76" t="s">
        <v>1018</v>
      </c>
      <c r="CQK4070" s="76" t="s">
        <v>1018</v>
      </c>
      <c r="CQL4070" s="76" t="s">
        <v>1018</v>
      </c>
      <c r="CQM4070" s="76" t="s">
        <v>1018</v>
      </c>
      <c r="CQN4070" s="76" t="s">
        <v>1018</v>
      </c>
      <c r="CQO4070" s="76" t="s">
        <v>1018</v>
      </c>
      <c r="CQP4070" s="76" t="s">
        <v>1018</v>
      </c>
      <c r="CQQ4070" s="76" t="s">
        <v>1018</v>
      </c>
      <c r="CQR4070" s="76" t="s">
        <v>1018</v>
      </c>
      <c r="CQS4070" s="76" t="s">
        <v>1018</v>
      </c>
      <c r="CQT4070" s="76" t="s">
        <v>1018</v>
      </c>
      <c r="CQU4070" s="76" t="s">
        <v>1018</v>
      </c>
      <c r="CQV4070" s="76" t="s">
        <v>1018</v>
      </c>
      <c r="CQW4070" s="76" t="s">
        <v>1018</v>
      </c>
      <c r="CQX4070" s="76" t="s">
        <v>1018</v>
      </c>
      <c r="CQY4070" s="76" t="s">
        <v>1018</v>
      </c>
      <c r="CQZ4070" s="76" t="s">
        <v>1018</v>
      </c>
      <c r="CRA4070" s="76" t="s">
        <v>1018</v>
      </c>
      <c r="CRB4070" s="76" t="s">
        <v>1018</v>
      </c>
      <c r="CRC4070" s="76" t="s">
        <v>1018</v>
      </c>
      <c r="CRD4070" s="76" t="s">
        <v>1018</v>
      </c>
      <c r="CRE4070" s="76" t="s">
        <v>1018</v>
      </c>
      <c r="CRF4070" s="76" t="s">
        <v>1018</v>
      </c>
      <c r="CRG4070" s="76" t="s">
        <v>1018</v>
      </c>
      <c r="CRH4070" s="76" t="s">
        <v>1018</v>
      </c>
      <c r="CRI4070" s="76" t="s">
        <v>1018</v>
      </c>
      <c r="CRJ4070" s="76" t="s">
        <v>1018</v>
      </c>
      <c r="CRK4070" s="76" t="s">
        <v>1018</v>
      </c>
      <c r="CRL4070" s="76" t="s">
        <v>1018</v>
      </c>
      <c r="CRM4070" s="76" t="s">
        <v>1018</v>
      </c>
      <c r="CRN4070" s="76" t="s">
        <v>1018</v>
      </c>
      <c r="CRO4070" s="76" t="s">
        <v>1018</v>
      </c>
      <c r="CRP4070" s="76" t="s">
        <v>1018</v>
      </c>
      <c r="CRQ4070" s="76" t="s">
        <v>1018</v>
      </c>
      <c r="CRR4070" s="76" t="s">
        <v>1018</v>
      </c>
      <c r="CRS4070" s="76" t="s">
        <v>1018</v>
      </c>
      <c r="CRT4070" s="76" t="s">
        <v>1018</v>
      </c>
      <c r="CRU4070" s="76" t="s">
        <v>1018</v>
      </c>
      <c r="CRV4070" s="76" t="s">
        <v>1018</v>
      </c>
      <c r="CRW4070" s="76" t="s">
        <v>1018</v>
      </c>
      <c r="CRX4070" s="76" t="s">
        <v>1018</v>
      </c>
      <c r="CRY4070" s="76" t="s">
        <v>1018</v>
      </c>
      <c r="CRZ4070" s="76" t="s">
        <v>1018</v>
      </c>
      <c r="CSA4070" s="76" t="s">
        <v>1018</v>
      </c>
      <c r="CSB4070" s="76" t="s">
        <v>1018</v>
      </c>
      <c r="CSC4070" s="76" t="s">
        <v>1018</v>
      </c>
      <c r="CSD4070" s="76" t="s">
        <v>1018</v>
      </c>
      <c r="CSE4070" s="76" t="s">
        <v>1018</v>
      </c>
      <c r="CSF4070" s="76" t="s">
        <v>1018</v>
      </c>
      <c r="CSG4070" s="76" t="s">
        <v>1018</v>
      </c>
      <c r="CSH4070" s="76" t="s">
        <v>1018</v>
      </c>
      <c r="CSI4070" s="76" t="s">
        <v>1018</v>
      </c>
      <c r="CSJ4070" s="76" t="s">
        <v>1018</v>
      </c>
      <c r="CSK4070" s="76" t="s">
        <v>1018</v>
      </c>
      <c r="CSL4070" s="76" t="s">
        <v>1018</v>
      </c>
      <c r="CSM4070" s="76" t="s">
        <v>1018</v>
      </c>
      <c r="CSN4070" s="76" t="s">
        <v>1018</v>
      </c>
      <c r="CSO4070" s="76" t="s">
        <v>1018</v>
      </c>
      <c r="CSP4070" s="76" t="s">
        <v>1018</v>
      </c>
      <c r="CSQ4070" s="76" t="s">
        <v>1018</v>
      </c>
      <c r="CSR4070" s="76" t="s">
        <v>1018</v>
      </c>
      <c r="CSS4070" s="76" t="s">
        <v>1018</v>
      </c>
      <c r="CST4070" s="76" t="s">
        <v>1018</v>
      </c>
      <c r="CSU4070" s="76" t="s">
        <v>1018</v>
      </c>
      <c r="CSV4070" s="76" t="s">
        <v>1018</v>
      </c>
      <c r="CSW4070" s="76" t="s">
        <v>1018</v>
      </c>
      <c r="CSX4070" s="76" t="s">
        <v>1018</v>
      </c>
      <c r="CSY4070" s="76" t="s">
        <v>1018</v>
      </c>
      <c r="CSZ4070" s="76" t="s">
        <v>1018</v>
      </c>
      <c r="CTA4070" s="76" t="s">
        <v>1018</v>
      </c>
      <c r="CTB4070" s="76" t="s">
        <v>1018</v>
      </c>
      <c r="CTC4070" s="76" t="s">
        <v>1018</v>
      </c>
      <c r="CTD4070" s="76" t="s">
        <v>1018</v>
      </c>
      <c r="CTE4070" s="76" t="s">
        <v>1018</v>
      </c>
      <c r="CTF4070" s="76" t="s">
        <v>1018</v>
      </c>
      <c r="CTG4070" s="76" t="s">
        <v>1018</v>
      </c>
      <c r="CTH4070" s="76" t="s">
        <v>1018</v>
      </c>
      <c r="CTI4070" s="76" t="s">
        <v>1018</v>
      </c>
      <c r="CTJ4070" s="76" t="s">
        <v>1018</v>
      </c>
      <c r="CTK4070" s="76" t="s">
        <v>1018</v>
      </c>
      <c r="CTL4070" s="76" t="s">
        <v>1018</v>
      </c>
      <c r="CTM4070" s="76" t="s">
        <v>1018</v>
      </c>
      <c r="CTN4070" s="76" t="s">
        <v>1018</v>
      </c>
      <c r="CTO4070" s="76" t="s">
        <v>1018</v>
      </c>
      <c r="CTP4070" s="76" t="s">
        <v>1018</v>
      </c>
      <c r="CTQ4070" s="76" t="s">
        <v>1018</v>
      </c>
      <c r="CTR4070" s="76" t="s">
        <v>1018</v>
      </c>
      <c r="CTS4070" s="76" t="s">
        <v>1018</v>
      </c>
      <c r="CTT4070" s="76" t="s">
        <v>1018</v>
      </c>
      <c r="CTU4070" s="76" t="s">
        <v>1018</v>
      </c>
      <c r="CTV4070" s="76" t="s">
        <v>1018</v>
      </c>
      <c r="CTW4070" s="76" t="s">
        <v>1018</v>
      </c>
      <c r="CTX4070" s="76" t="s">
        <v>1018</v>
      </c>
      <c r="CTY4070" s="76" t="s">
        <v>1018</v>
      </c>
      <c r="CTZ4070" s="76" t="s">
        <v>1018</v>
      </c>
      <c r="CUA4070" s="76" t="s">
        <v>1018</v>
      </c>
      <c r="CUB4070" s="76" t="s">
        <v>1018</v>
      </c>
      <c r="CUC4070" s="76" t="s">
        <v>1018</v>
      </c>
      <c r="CUD4070" s="76" t="s">
        <v>1018</v>
      </c>
      <c r="CUE4070" s="76" t="s">
        <v>1018</v>
      </c>
      <c r="CUF4070" s="76" t="s">
        <v>1018</v>
      </c>
      <c r="CUG4070" s="76" t="s">
        <v>1018</v>
      </c>
      <c r="CUH4070" s="76" t="s">
        <v>1018</v>
      </c>
      <c r="CUI4070" s="76" t="s">
        <v>1018</v>
      </c>
      <c r="CUJ4070" s="76" t="s">
        <v>1018</v>
      </c>
      <c r="CUK4070" s="76" t="s">
        <v>1018</v>
      </c>
      <c r="CUL4070" s="76" t="s">
        <v>1018</v>
      </c>
      <c r="CUM4070" s="76" t="s">
        <v>1018</v>
      </c>
      <c r="CUN4070" s="76" t="s">
        <v>1018</v>
      </c>
      <c r="CUO4070" s="76" t="s">
        <v>1018</v>
      </c>
      <c r="CUP4070" s="76" t="s">
        <v>1018</v>
      </c>
      <c r="CUQ4070" s="76" t="s">
        <v>1018</v>
      </c>
      <c r="CUR4070" s="76" t="s">
        <v>1018</v>
      </c>
      <c r="CUS4070" s="76" t="s">
        <v>1018</v>
      </c>
      <c r="CUT4070" s="76" t="s">
        <v>1018</v>
      </c>
      <c r="CUU4070" s="76" t="s">
        <v>1018</v>
      </c>
      <c r="CUV4070" s="76" t="s">
        <v>1018</v>
      </c>
      <c r="CUW4070" s="76" t="s">
        <v>1018</v>
      </c>
      <c r="CUX4070" s="76" t="s">
        <v>1018</v>
      </c>
      <c r="CUY4070" s="76" t="s">
        <v>1018</v>
      </c>
      <c r="CUZ4070" s="76" t="s">
        <v>1018</v>
      </c>
      <c r="CVA4070" s="76" t="s">
        <v>1018</v>
      </c>
      <c r="CVB4070" s="76" t="s">
        <v>1018</v>
      </c>
      <c r="CVC4070" s="76" t="s">
        <v>1018</v>
      </c>
      <c r="CVD4070" s="76" t="s">
        <v>1018</v>
      </c>
      <c r="CVE4070" s="76" t="s">
        <v>1018</v>
      </c>
      <c r="CVF4070" s="76" t="s">
        <v>1018</v>
      </c>
      <c r="CVG4070" s="76" t="s">
        <v>1018</v>
      </c>
      <c r="CVH4070" s="76" t="s">
        <v>1018</v>
      </c>
      <c r="CVI4070" s="76" t="s">
        <v>1018</v>
      </c>
      <c r="CVJ4070" s="76" t="s">
        <v>1018</v>
      </c>
      <c r="CVK4070" s="76" t="s">
        <v>1018</v>
      </c>
      <c r="CVL4070" s="76" t="s">
        <v>1018</v>
      </c>
      <c r="CVM4070" s="76" t="s">
        <v>1018</v>
      </c>
      <c r="CVN4070" s="76" t="s">
        <v>1018</v>
      </c>
      <c r="CVO4070" s="76" t="s">
        <v>1018</v>
      </c>
      <c r="CVP4070" s="76" t="s">
        <v>1018</v>
      </c>
      <c r="CVQ4070" s="76" t="s">
        <v>1018</v>
      </c>
      <c r="CVR4070" s="76" t="s">
        <v>1018</v>
      </c>
      <c r="CVS4070" s="76" t="s">
        <v>1018</v>
      </c>
      <c r="CVT4070" s="76" t="s">
        <v>1018</v>
      </c>
      <c r="CVU4070" s="76" t="s">
        <v>1018</v>
      </c>
      <c r="CVV4070" s="76" t="s">
        <v>1018</v>
      </c>
      <c r="CVW4070" s="76" t="s">
        <v>1018</v>
      </c>
      <c r="CVX4070" s="76" t="s">
        <v>1018</v>
      </c>
      <c r="CVY4070" s="76" t="s">
        <v>1018</v>
      </c>
      <c r="CVZ4070" s="76" t="s">
        <v>1018</v>
      </c>
      <c r="CWA4070" s="76" t="s">
        <v>1018</v>
      </c>
      <c r="CWB4070" s="76" t="s">
        <v>1018</v>
      </c>
      <c r="CWC4070" s="76" t="s">
        <v>1018</v>
      </c>
      <c r="CWD4070" s="76" t="s">
        <v>1018</v>
      </c>
      <c r="CWE4070" s="76" t="s">
        <v>1018</v>
      </c>
      <c r="CWF4070" s="76" t="s">
        <v>1018</v>
      </c>
      <c r="CWG4070" s="76" t="s">
        <v>1018</v>
      </c>
      <c r="CWH4070" s="76" t="s">
        <v>1018</v>
      </c>
      <c r="CWI4070" s="76" t="s">
        <v>1018</v>
      </c>
      <c r="CWJ4070" s="76" t="s">
        <v>1018</v>
      </c>
      <c r="CWK4070" s="76" t="s">
        <v>1018</v>
      </c>
      <c r="CWL4070" s="76" t="s">
        <v>1018</v>
      </c>
      <c r="CWM4070" s="76" t="s">
        <v>1018</v>
      </c>
      <c r="CWN4070" s="76" t="s">
        <v>1018</v>
      </c>
      <c r="CWO4070" s="76" t="s">
        <v>1018</v>
      </c>
      <c r="CWP4070" s="76" t="s">
        <v>1018</v>
      </c>
      <c r="CWQ4070" s="76" t="s">
        <v>1018</v>
      </c>
      <c r="CWR4070" s="76" t="s">
        <v>1018</v>
      </c>
      <c r="CWS4070" s="76" t="s">
        <v>1018</v>
      </c>
      <c r="CWT4070" s="76" t="s">
        <v>1018</v>
      </c>
      <c r="CWU4070" s="76" t="s">
        <v>1018</v>
      </c>
      <c r="CWV4070" s="76" t="s">
        <v>1018</v>
      </c>
      <c r="CWW4070" s="76" t="s">
        <v>1018</v>
      </c>
      <c r="CWX4070" s="76" t="s">
        <v>1018</v>
      </c>
      <c r="CWY4070" s="76" t="s">
        <v>1018</v>
      </c>
      <c r="CWZ4070" s="76" t="s">
        <v>1018</v>
      </c>
      <c r="CXA4070" s="76" t="s">
        <v>1018</v>
      </c>
      <c r="CXB4070" s="76" t="s">
        <v>1018</v>
      </c>
      <c r="CXC4070" s="76" t="s">
        <v>1018</v>
      </c>
      <c r="CXD4070" s="76" t="s">
        <v>1018</v>
      </c>
      <c r="CXE4070" s="76" t="s">
        <v>1018</v>
      </c>
      <c r="CXF4070" s="76" t="s">
        <v>1018</v>
      </c>
      <c r="CXG4070" s="76" t="s">
        <v>1018</v>
      </c>
      <c r="CXH4070" s="76" t="s">
        <v>1018</v>
      </c>
      <c r="CXI4070" s="76" t="s">
        <v>1018</v>
      </c>
      <c r="CXJ4070" s="76" t="s">
        <v>1018</v>
      </c>
      <c r="CXK4070" s="76" t="s">
        <v>1018</v>
      </c>
      <c r="CXL4070" s="76" t="s">
        <v>1018</v>
      </c>
      <c r="CXM4070" s="76" t="s">
        <v>1018</v>
      </c>
      <c r="CXN4070" s="76" t="s">
        <v>1018</v>
      </c>
      <c r="CXO4070" s="76" t="s">
        <v>1018</v>
      </c>
      <c r="CXP4070" s="76" t="s">
        <v>1018</v>
      </c>
      <c r="CXQ4070" s="76" t="s">
        <v>1018</v>
      </c>
      <c r="CXR4070" s="76" t="s">
        <v>1018</v>
      </c>
      <c r="CXS4070" s="76" t="s">
        <v>1018</v>
      </c>
      <c r="CXT4070" s="76" t="s">
        <v>1018</v>
      </c>
      <c r="CXU4070" s="76" t="s">
        <v>1018</v>
      </c>
      <c r="CXV4070" s="76" t="s">
        <v>1018</v>
      </c>
      <c r="CXW4070" s="76" t="s">
        <v>1018</v>
      </c>
      <c r="CXX4070" s="76" t="s">
        <v>1018</v>
      </c>
      <c r="CXY4070" s="76" t="s">
        <v>1018</v>
      </c>
      <c r="CXZ4070" s="76" t="s">
        <v>1018</v>
      </c>
      <c r="CYA4070" s="76" t="s">
        <v>1018</v>
      </c>
      <c r="CYB4070" s="76" t="s">
        <v>1018</v>
      </c>
      <c r="CYC4070" s="76" t="s">
        <v>1018</v>
      </c>
      <c r="CYD4070" s="76" t="s">
        <v>1018</v>
      </c>
      <c r="CYE4070" s="76" t="s">
        <v>1018</v>
      </c>
      <c r="CYF4070" s="76" t="s">
        <v>1018</v>
      </c>
      <c r="CYG4070" s="76" t="s">
        <v>1018</v>
      </c>
      <c r="CYH4070" s="76" t="s">
        <v>1018</v>
      </c>
      <c r="CYI4070" s="76" t="s">
        <v>1018</v>
      </c>
      <c r="CYJ4070" s="76" t="s">
        <v>1018</v>
      </c>
      <c r="CYK4070" s="76" t="s">
        <v>1018</v>
      </c>
      <c r="CYL4070" s="76" t="s">
        <v>1018</v>
      </c>
      <c r="CYM4070" s="76" t="s">
        <v>1018</v>
      </c>
      <c r="CYN4070" s="76" t="s">
        <v>1018</v>
      </c>
      <c r="CYO4070" s="76" t="s">
        <v>1018</v>
      </c>
      <c r="CYP4070" s="76" t="s">
        <v>1018</v>
      </c>
      <c r="CYQ4070" s="76" t="s">
        <v>1018</v>
      </c>
      <c r="CYR4070" s="76" t="s">
        <v>1018</v>
      </c>
      <c r="CYS4070" s="76" t="s">
        <v>1018</v>
      </c>
      <c r="CYT4070" s="76" t="s">
        <v>1018</v>
      </c>
      <c r="CYU4070" s="76" t="s">
        <v>1018</v>
      </c>
      <c r="CYV4070" s="76" t="s">
        <v>1018</v>
      </c>
      <c r="CYW4070" s="76" t="s">
        <v>1018</v>
      </c>
      <c r="CYX4070" s="76" t="s">
        <v>1018</v>
      </c>
      <c r="CYY4070" s="76" t="s">
        <v>1018</v>
      </c>
      <c r="CYZ4070" s="76" t="s">
        <v>1018</v>
      </c>
      <c r="CZA4070" s="76" t="s">
        <v>1018</v>
      </c>
      <c r="CZB4070" s="76" t="s">
        <v>1018</v>
      </c>
      <c r="CZC4070" s="76" t="s">
        <v>1018</v>
      </c>
      <c r="CZD4070" s="76" t="s">
        <v>1018</v>
      </c>
      <c r="CZE4070" s="76" t="s">
        <v>1018</v>
      </c>
      <c r="CZF4070" s="76" t="s">
        <v>1018</v>
      </c>
      <c r="CZG4070" s="76" t="s">
        <v>1018</v>
      </c>
      <c r="CZH4070" s="76" t="s">
        <v>1018</v>
      </c>
      <c r="CZI4070" s="76" t="s">
        <v>1018</v>
      </c>
      <c r="CZJ4070" s="76" t="s">
        <v>1018</v>
      </c>
      <c r="CZK4070" s="76" t="s">
        <v>1018</v>
      </c>
      <c r="CZL4070" s="76" t="s">
        <v>1018</v>
      </c>
      <c r="CZM4070" s="76" t="s">
        <v>1018</v>
      </c>
      <c r="CZN4070" s="76" t="s">
        <v>1018</v>
      </c>
      <c r="CZO4070" s="76" t="s">
        <v>1018</v>
      </c>
      <c r="CZP4070" s="76" t="s">
        <v>1018</v>
      </c>
      <c r="CZQ4070" s="76" t="s">
        <v>1018</v>
      </c>
      <c r="CZR4070" s="76" t="s">
        <v>1018</v>
      </c>
      <c r="CZS4070" s="76" t="s">
        <v>1018</v>
      </c>
      <c r="CZT4070" s="76" t="s">
        <v>1018</v>
      </c>
      <c r="CZU4070" s="76" t="s">
        <v>1018</v>
      </c>
      <c r="CZV4070" s="76" t="s">
        <v>1018</v>
      </c>
      <c r="CZW4070" s="76" t="s">
        <v>1018</v>
      </c>
      <c r="CZX4070" s="76" t="s">
        <v>1018</v>
      </c>
      <c r="CZY4070" s="76" t="s">
        <v>1018</v>
      </c>
      <c r="CZZ4070" s="76" t="s">
        <v>1018</v>
      </c>
      <c r="DAA4070" s="76" t="s">
        <v>1018</v>
      </c>
      <c r="DAB4070" s="76" t="s">
        <v>1018</v>
      </c>
      <c r="DAC4070" s="76" t="s">
        <v>1018</v>
      </c>
      <c r="DAD4070" s="76" t="s">
        <v>1018</v>
      </c>
      <c r="DAE4070" s="76" t="s">
        <v>1018</v>
      </c>
      <c r="DAF4070" s="76" t="s">
        <v>1018</v>
      </c>
      <c r="DAG4070" s="76" t="s">
        <v>1018</v>
      </c>
      <c r="DAH4070" s="76" t="s">
        <v>1018</v>
      </c>
      <c r="DAI4070" s="76" t="s">
        <v>1018</v>
      </c>
      <c r="DAJ4070" s="76" t="s">
        <v>1018</v>
      </c>
      <c r="DAK4070" s="76" t="s">
        <v>1018</v>
      </c>
      <c r="DAL4070" s="76" t="s">
        <v>1018</v>
      </c>
      <c r="DAM4070" s="76" t="s">
        <v>1018</v>
      </c>
      <c r="DAN4070" s="76" t="s">
        <v>1018</v>
      </c>
      <c r="DAO4070" s="76" t="s">
        <v>1018</v>
      </c>
      <c r="DAP4070" s="76" t="s">
        <v>1018</v>
      </c>
      <c r="DAQ4070" s="76" t="s">
        <v>1018</v>
      </c>
      <c r="DAR4070" s="76" t="s">
        <v>1018</v>
      </c>
      <c r="DAS4070" s="76" t="s">
        <v>1018</v>
      </c>
      <c r="DAT4070" s="76" t="s">
        <v>1018</v>
      </c>
      <c r="DAU4070" s="76" t="s">
        <v>1018</v>
      </c>
      <c r="DAV4070" s="76" t="s">
        <v>1018</v>
      </c>
      <c r="DAW4070" s="76" t="s">
        <v>1018</v>
      </c>
      <c r="DAX4070" s="76" t="s">
        <v>1018</v>
      </c>
      <c r="DAY4070" s="76" t="s">
        <v>1018</v>
      </c>
      <c r="DAZ4070" s="76" t="s">
        <v>1018</v>
      </c>
      <c r="DBA4070" s="76" t="s">
        <v>1018</v>
      </c>
      <c r="DBB4070" s="76" t="s">
        <v>1018</v>
      </c>
      <c r="DBC4070" s="76" t="s">
        <v>1018</v>
      </c>
      <c r="DBD4070" s="76" t="s">
        <v>1018</v>
      </c>
      <c r="DBE4070" s="76" t="s">
        <v>1018</v>
      </c>
      <c r="DBF4070" s="76" t="s">
        <v>1018</v>
      </c>
      <c r="DBG4070" s="76" t="s">
        <v>1018</v>
      </c>
      <c r="DBH4070" s="76" t="s">
        <v>1018</v>
      </c>
      <c r="DBI4070" s="76" t="s">
        <v>1018</v>
      </c>
      <c r="DBJ4070" s="76" t="s">
        <v>1018</v>
      </c>
      <c r="DBK4070" s="76" t="s">
        <v>1018</v>
      </c>
      <c r="DBL4070" s="76" t="s">
        <v>1018</v>
      </c>
      <c r="DBM4070" s="76" t="s">
        <v>1018</v>
      </c>
      <c r="DBN4070" s="76" t="s">
        <v>1018</v>
      </c>
      <c r="DBO4070" s="76" t="s">
        <v>1018</v>
      </c>
      <c r="DBP4070" s="76" t="s">
        <v>1018</v>
      </c>
      <c r="DBQ4070" s="76" t="s">
        <v>1018</v>
      </c>
      <c r="DBR4070" s="76" t="s">
        <v>1018</v>
      </c>
      <c r="DBS4070" s="76" t="s">
        <v>1018</v>
      </c>
      <c r="DBT4070" s="76" t="s">
        <v>1018</v>
      </c>
      <c r="DBU4070" s="76" t="s">
        <v>1018</v>
      </c>
      <c r="DBV4070" s="76" t="s">
        <v>1018</v>
      </c>
      <c r="DBW4070" s="76" t="s">
        <v>1018</v>
      </c>
      <c r="DBX4070" s="76" t="s">
        <v>1018</v>
      </c>
      <c r="DBY4070" s="76" t="s">
        <v>1018</v>
      </c>
      <c r="DBZ4070" s="76" t="s">
        <v>1018</v>
      </c>
      <c r="DCA4070" s="76" t="s">
        <v>1018</v>
      </c>
      <c r="DCB4070" s="76" t="s">
        <v>1018</v>
      </c>
      <c r="DCC4070" s="76" t="s">
        <v>1018</v>
      </c>
      <c r="DCD4070" s="76" t="s">
        <v>1018</v>
      </c>
      <c r="DCE4070" s="76" t="s">
        <v>1018</v>
      </c>
      <c r="DCF4070" s="76" t="s">
        <v>1018</v>
      </c>
      <c r="DCG4070" s="76" t="s">
        <v>1018</v>
      </c>
      <c r="DCH4070" s="76" t="s">
        <v>1018</v>
      </c>
      <c r="DCI4070" s="76" t="s">
        <v>1018</v>
      </c>
      <c r="DCJ4070" s="76" t="s">
        <v>1018</v>
      </c>
      <c r="DCK4070" s="76" t="s">
        <v>1018</v>
      </c>
      <c r="DCL4070" s="76" t="s">
        <v>1018</v>
      </c>
      <c r="DCM4070" s="76" t="s">
        <v>1018</v>
      </c>
      <c r="DCN4070" s="76" t="s">
        <v>1018</v>
      </c>
      <c r="DCO4070" s="76" t="s">
        <v>1018</v>
      </c>
      <c r="DCP4070" s="76" t="s">
        <v>1018</v>
      </c>
      <c r="DCQ4070" s="76" t="s">
        <v>1018</v>
      </c>
      <c r="DCR4070" s="76" t="s">
        <v>1018</v>
      </c>
      <c r="DCS4070" s="76" t="s">
        <v>1018</v>
      </c>
      <c r="DCT4070" s="76" t="s">
        <v>1018</v>
      </c>
      <c r="DCU4070" s="76" t="s">
        <v>1018</v>
      </c>
      <c r="DCV4070" s="76" t="s">
        <v>1018</v>
      </c>
      <c r="DCW4070" s="76" t="s">
        <v>1018</v>
      </c>
      <c r="DCX4070" s="76" t="s">
        <v>1018</v>
      </c>
      <c r="DCY4070" s="76" t="s">
        <v>1018</v>
      </c>
      <c r="DCZ4070" s="76" t="s">
        <v>1018</v>
      </c>
      <c r="DDA4070" s="76" t="s">
        <v>1018</v>
      </c>
      <c r="DDB4070" s="76" t="s">
        <v>1018</v>
      </c>
      <c r="DDC4070" s="76" t="s">
        <v>1018</v>
      </c>
      <c r="DDD4070" s="76" t="s">
        <v>1018</v>
      </c>
      <c r="DDE4070" s="76" t="s">
        <v>1018</v>
      </c>
      <c r="DDF4070" s="76" t="s">
        <v>1018</v>
      </c>
      <c r="DDG4070" s="76" t="s">
        <v>1018</v>
      </c>
      <c r="DDH4070" s="76" t="s">
        <v>1018</v>
      </c>
      <c r="DDI4070" s="76" t="s">
        <v>1018</v>
      </c>
      <c r="DDJ4070" s="76" t="s">
        <v>1018</v>
      </c>
      <c r="DDK4070" s="76" t="s">
        <v>1018</v>
      </c>
      <c r="DDL4070" s="76" t="s">
        <v>1018</v>
      </c>
      <c r="DDM4070" s="76" t="s">
        <v>1018</v>
      </c>
      <c r="DDN4070" s="76" t="s">
        <v>1018</v>
      </c>
      <c r="DDO4070" s="76" t="s">
        <v>1018</v>
      </c>
      <c r="DDP4070" s="76" t="s">
        <v>1018</v>
      </c>
      <c r="DDQ4070" s="76" t="s">
        <v>1018</v>
      </c>
      <c r="DDR4070" s="76" t="s">
        <v>1018</v>
      </c>
      <c r="DDS4070" s="76" t="s">
        <v>1018</v>
      </c>
      <c r="DDT4070" s="76" t="s">
        <v>1018</v>
      </c>
      <c r="DDU4070" s="76" t="s">
        <v>1018</v>
      </c>
      <c r="DDV4070" s="76" t="s">
        <v>1018</v>
      </c>
      <c r="DDW4070" s="76" t="s">
        <v>1018</v>
      </c>
      <c r="DDX4070" s="76" t="s">
        <v>1018</v>
      </c>
      <c r="DDY4070" s="76" t="s">
        <v>1018</v>
      </c>
      <c r="DDZ4070" s="76" t="s">
        <v>1018</v>
      </c>
      <c r="DEA4070" s="76" t="s">
        <v>1018</v>
      </c>
      <c r="DEB4070" s="76" t="s">
        <v>1018</v>
      </c>
      <c r="DEC4070" s="76" t="s">
        <v>1018</v>
      </c>
      <c r="DED4070" s="76" t="s">
        <v>1018</v>
      </c>
      <c r="DEE4070" s="76" t="s">
        <v>1018</v>
      </c>
      <c r="DEF4070" s="76" t="s">
        <v>1018</v>
      </c>
      <c r="DEG4070" s="76" t="s">
        <v>1018</v>
      </c>
      <c r="DEH4070" s="76" t="s">
        <v>1018</v>
      </c>
      <c r="DEI4070" s="76" t="s">
        <v>1018</v>
      </c>
      <c r="DEJ4070" s="76" t="s">
        <v>1018</v>
      </c>
      <c r="DEK4070" s="76" t="s">
        <v>1018</v>
      </c>
      <c r="DEL4070" s="76" t="s">
        <v>1018</v>
      </c>
      <c r="DEM4070" s="76" t="s">
        <v>1018</v>
      </c>
      <c r="DEN4070" s="76" t="s">
        <v>1018</v>
      </c>
      <c r="DEO4070" s="76" t="s">
        <v>1018</v>
      </c>
      <c r="DEP4070" s="76" t="s">
        <v>1018</v>
      </c>
      <c r="DEQ4070" s="76" t="s">
        <v>1018</v>
      </c>
      <c r="DER4070" s="76" t="s">
        <v>1018</v>
      </c>
      <c r="DES4070" s="76" t="s">
        <v>1018</v>
      </c>
      <c r="DET4070" s="76" t="s">
        <v>1018</v>
      </c>
      <c r="DEU4070" s="76" t="s">
        <v>1018</v>
      </c>
      <c r="DEV4070" s="76" t="s">
        <v>1018</v>
      </c>
      <c r="DEW4070" s="76" t="s">
        <v>1018</v>
      </c>
      <c r="DEX4070" s="76" t="s">
        <v>1018</v>
      </c>
      <c r="DEY4070" s="76" t="s">
        <v>1018</v>
      </c>
      <c r="DEZ4070" s="76" t="s">
        <v>1018</v>
      </c>
      <c r="DFA4070" s="76" t="s">
        <v>1018</v>
      </c>
      <c r="DFB4070" s="76" t="s">
        <v>1018</v>
      </c>
      <c r="DFC4070" s="76" t="s">
        <v>1018</v>
      </c>
      <c r="DFD4070" s="76" t="s">
        <v>1018</v>
      </c>
      <c r="DFE4070" s="76" t="s">
        <v>1018</v>
      </c>
      <c r="DFF4070" s="76" t="s">
        <v>1018</v>
      </c>
      <c r="DFG4070" s="76" t="s">
        <v>1018</v>
      </c>
      <c r="DFH4070" s="76" t="s">
        <v>1018</v>
      </c>
      <c r="DFI4070" s="76" t="s">
        <v>1018</v>
      </c>
      <c r="DFJ4070" s="76" t="s">
        <v>1018</v>
      </c>
      <c r="DFK4070" s="76" t="s">
        <v>1018</v>
      </c>
      <c r="DFL4070" s="76" t="s">
        <v>1018</v>
      </c>
      <c r="DFM4070" s="76" t="s">
        <v>1018</v>
      </c>
      <c r="DFN4070" s="76" t="s">
        <v>1018</v>
      </c>
      <c r="DFO4070" s="76" t="s">
        <v>1018</v>
      </c>
      <c r="DFP4070" s="76" t="s">
        <v>1018</v>
      </c>
      <c r="DFQ4070" s="76" t="s">
        <v>1018</v>
      </c>
      <c r="DFR4070" s="76" t="s">
        <v>1018</v>
      </c>
      <c r="DFS4070" s="76" t="s">
        <v>1018</v>
      </c>
      <c r="DFT4070" s="76" t="s">
        <v>1018</v>
      </c>
      <c r="DFU4070" s="76" t="s">
        <v>1018</v>
      </c>
      <c r="DFV4070" s="76" t="s">
        <v>1018</v>
      </c>
      <c r="DFW4070" s="76" t="s">
        <v>1018</v>
      </c>
      <c r="DFX4070" s="76" t="s">
        <v>1018</v>
      </c>
      <c r="DFY4070" s="76" t="s">
        <v>1018</v>
      </c>
      <c r="DFZ4070" s="76" t="s">
        <v>1018</v>
      </c>
      <c r="DGA4070" s="76" t="s">
        <v>1018</v>
      </c>
      <c r="DGB4070" s="76" t="s">
        <v>1018</v>
      </c>
      <c r="DGC4070" s="76" t="s">
        <v>1018</v>
      </c>
      <c r="DGD4070" s="76" t="s">
        <v>1018</v>
      </c>
      <c r="DGE4070" s="76" t="s">
        <v>1018</v>
      </c>
      <c r="DGF4070" s="76" t="s">
        <v>1018</v>
      </c>
      <c r="DGG4070" s="76" t="s">
        <v>1018</v>
      </c>
      <c r="DGH4070" s="76" t="s">
        <v>1018</v>
      </c>
      <c r="DGI4070" s="76" t="s">
        <v>1018</v>
      </c>
      <c r="DGJ4070" s="76" t="s">
        <v>1018</v>
      </c>
      <c r="DGK4070" s="76" t="s">
        <v>1018</v>
      </c>
      <c r="DGL4070" s="76" t="s">
        <v>1018</v>
      </c>
      <c r="DGM4070" s="76" t="s">
        <v>1018</v>
      </c>
      <c r="DGN4070" s="76" t="s">
        <v>1018</v>
      </c>
      <c r="DGO4070" s="76" t="s">
        <v>1018</v>
      </c>
      <c r="DGP4070" s="76" t="s">
        <v>1018</v>
      </c>
      <c r="DGQ4070" s="76" t="s">
        <v>1018</v>
      </c>
      <c r="DGR4070" s="76" t="s">
        <v>1018</v>
      </c>
      <c r="DGS4070" s="76" t="s">
        <v>1018</v>
      </c>
      <c r="DGT4070" s="76" t="s">
        <v>1018</v>
      </c>
      <c r="DGU4070" s="76" t="s">
        <v>1018</v>
      </c>
      <c r="DGV4070" s="76" t="s">
        <v>1018</v>
      </c>
      <c r="DGW4070" s="76" t="s">
        <v>1018</v>
      </c>
      <c r="DGX4070" s="76" t="s">
        <v>1018</v>
      </c>
      <c r="DGY4070" s="76" t="s">
        <v>1018</v>
      </c>
      <c r="DGZ4070" s="76" t="s">
        <v>1018</v>
      </c>
      <c r="DHA4070" s="76" t="s">
        <v>1018</v>
      </c>
      <c r="DHB4070" s="76" t="s">
        <v>1018</v>
      </c>
      <c r="DHC4070" s="76" t="s">
        <v>1018</v>
      </c>
      <c r="DHD4070" s="76" t="s">
        <v>1018</v>
      </c>
      <c r="DHE4070" s="76" t="s">
        <v>1018</v>
      </c>
      <c r="DHF4070" s="76" t="s">
        <v>1018</v>
      </c>
      <c r="DHG4070" s="76" t="s">
        <v>1018</v>
      </c>
      <c r="DHH4070" s="76" t="s">
        <v>1018</v>
      </c>
      <c r="DHI4070" s="76" t="s">
        <v>1018</v>
      </c>
      <c r="DHJ4070" s="76" t="s">
        <v>1018</v>
      </c>
      <c r="DHK4070" s="76" t="s">
        <v>1018</v>
      </c>
      <c r="DHL4070" s="76" t="s">
        <v>1018</v>
      </c>
      <c r="DHM4070" s="76" t="s">
        <v>1018</v>
      </c>
      <c r="DHN4070" s="76" t="s">
        <v>1018</v>
      </c>
      <c r="DHO4070" s="76" t="s">
        <v>1018</v>
      </c>
      <c r="DHP4070" s="76" t="s">
        <v>1018</v>
      </c>
      <c r="DHQ4070" s="76" t="s">
        <v>1018</v>
      </c>
      <c r="DHR4070" s="76" t="s">
        <v>1018</v>
      </c>
      <c r="DHS4070" s="76" t="s">
        <v>1018</v>
      </c>
      <c r="DHT4070" s="76" t="s">
        <v>1018</v>
      </c>
      <c r="DHU4070" s="76" t="s">
        <v>1018</v>
      </c>
      <c r="DHV4070" s="76" t="s">
        <v>1018</v>
      </c>
      <c r="DHW4070" s="76" t="s">
        <v>1018</v>
      </c>
      <c r="DHX4070" s="76" t="s">
        <v>1018</v>
      </c>
      <c r="DHY4070" s="76" t="s">
        <v>1018</v>
      </c>
      <c r="DHZ4070" s="76" t="s">
        <v>1018</v>
      </c>
      <c r="DIA4070" s="76" t="s">
        <v>1018</v>
      </c>
      <c r="DIB4070" s="76" t="s">
        <v>1018</v>
      </c>
      <c r="DIC4070" s="76" t="s">
        <v>1018</v>
      </c>
      <c r="DID4070" s="76" t="s">
        <v>1018</v>
      </c>
      <c r="DIE4070" s="76" t="s">
        <v>1018</v>
      </c>
      <c r="DIF4070" s="76" t="s">
        <v>1018</v>
      </c>
      <c r="DIG4070" s="76" t="s">
        <v>1018</v>
      </c>
      <c r="DIH4070" s="76" t="s">
        <v>1018</v>
      </c>
      <c r="DII4070" s="76" t="s">
        <v>1018</v>
      </c>
      <c r="DIJ4070" s="76" t="s">
        <v>1018</v>
      </c>
      <c r="DIK4070" s="76" t="s">
        <v>1018</v>
      </c>
      <c r="DIL4070" s="76" t="s">
        <v>1018</v>
      </c>
      <c r="DIM4070" s="76" t="s">
        <v>1018</v>
      </c>
      <c r="DIN4070" s="76" t="s">
        <v>1018</v>
      </c>
      <c r="DIO4070" s="76" t="s">
        <v>1018</v>
      </c>
      <c r="DIP4070" s="76" t="s">
        <v>1018</v>
      </c>
      <c r="DIQ4070" s="76" t="s">
        <v>1018</v>
      </c>
      <c r="DIR4070" s="76" t="s">
        <v>1018</v>
      </c>
      <c r="DIS4070" s="76" t="s">
        <v>1018</v>
      </c>
      <c r="DIT4070" s="76" t="s">
        <v>1018</v>
      </c>
      <c r="DIU4070" s="76" t="s">
        <v>1018</v>
      </c>
      <c r="DIV4070" s="76" t="s">
        <v>1018</v>
      </c>
      <c r="DIW4070" s="76" t="s">
        <v>1018</v>
      </c>
      <c r="DIX4070" s="76" t="s">
        <v>1018</v>
      </c>
      <c r="DIY4070" s="76" t="s">
        <v>1018</v>
      </c>
      <c r="DIZ4070" s="76" t="s">
        <v>1018</v>
      </c>
      <c r="DJA4070" s="76" t="s">
        <v>1018</v>
      </c>
      <c r="DJB4070" s="76" t="s">
        <v>1018</v>
      </c>
      <c r="DJC4070" s="76" t="s">
        <v>1018</v>
      </c>
      <c r="DJD4070" s="76" t="s">
        <v>1018</v>
      </c>
      <c r="DJE4070" s="76" t="s">
        <v>1018</v>
      </c>
      <c r="DJF4070" s="76" t="s">
        <v>1018</v>
      </c>
      <c r="DJG4070" s="76" t="s">
        <v>1018</v>
      </c>
      <c r="DJH4070" s="76" t="s">
        <v>1018</v>
      </c>
      <c r="DJI4070" s="76" t="s">
        <v>1018</v>
      </c>
      <c r="DJJ4070" s="76" t="s">
        <v>1018</v>
      </c>
      <c r="DJK4070" s="76" t="s">
        <v>1018</v>
      </c>
      <c r="DJL4070" s="76" t="s">
        <v>1018</v>
      </c>
      <c r="DJM4070" s="76" t="s">
        <v>1018</v>
      </c>
      <c r="DJN4070" s="76" t="s">
        <v>1018</v>
      </c>
      <c r="DJO4070" s="76" t="s">
        <v>1018</v>
      </c>
      <c r="DJP4070" s="76" t="s">
        <v>1018</v>
      </c>
      <c r="DJQ4070" s="76" t="s">
        <v>1018</v>
      </c>
      <c r="DJR4070" s="76" t="s">
        <v>1018</v>
      </c>
      <c r="DJS4070" s="76" t="s">
        <v>1018</v>
      </c>
      <c r="DJT4070" s="76" t="s">
        <v>1018</v>
      </c>
      <c r="DJU4070" s="76" t="s">
        <v>1018</v>
      </c>
      <c r="DJV4070" s="76" t="s">
        <v>1018</v>
      </c>
      <c r="DJW4070" s="76" t="s">
        <v>1018</v>
      </c>
      <c r="DJX4070" s="76" t="s">
        <v>1018</v>
      </c>
      <c r="DJY4070" s="76" t="s">
        <v>1018</v>
      </c>
      <c r="DJZ4070" s="76" t="s">
        <v>1018</v>
      </c>
      <c r="DKA4070" s="76" t="s">
        <v>1018</v>
      </c>
      <c r="DKB4070" s="76" t="s">
        <v>1018</v>
      </c>
      <c r="DKC4070" s="76" t="s">
        <v>1018</v>
      </c>
      <c r="DKD4070" s="76" t="s">
        <v>1018</v>
      </c>
      <c r="DKE4070" s="76" t="s">
        <v>1018</v>
      </c>
      <c r="DKF4070" s="76" t="s">
        <v>1018</v>
      </c>
      <c r="DKG4070" s="76" t="s">
        <v>1018</v>
      </c>
      <c r="DKH4070" s="76" t="s">
        <v>1018</v>
      </c>
      <c r="DKI4070" s="76" t="s">
        <v>1018</v>
      </c>
      <c r="DKJ4070" s="76" t="s">
        <v>1018</v>
      </c>
      <c r="DKK4070" s="76" t="s">
        <v>1018</v>
      </c>
      <c r="DKL4070" s="76" t="s">
        <v>1018</v>
      </c>
      <c r="DKM4070" s="76" t="s">
        <v>1018</v>
      </c>
      <c r="DKN4070" s="76" t="s">
        <v>1018</v>
      </c>
      <c r="DKO4070" s="76" t="s">
        <v>1018</v>
      </c>
      <c r="DKP4070" s="76" t="s">
        <v>1018</v>
      </c>
      <c r="DKQ4070" s="76" t="s">
        <v>1018</v>
      </c>
      <c r="DKR4070" s="76" t="s">
        <v>1018</v>
      </c>
      <c r="DKS4070" s="76" t="s">
        <v>1018</v>
      </c>
      <c r="DKT4070" s="76" t="s">
        <v>1018</v>
      </c>
      <c r="DKU4070" s="76" t="s">
        <v>1018</v>
      </c>
      <c r="DKV4070" s="76" t="s">
        <v>1018</v>
      </c>
      <c r="DKW4070" s="76" t="s">
        <v>1018</v>
      </c>
      <c r="DKX4070" s="76" t="s">
        <v>1018</v>
      </c>
      <c r="DKY4070" s="76" t="s">
        <v>1018</v>
      </c>
      <c r="DKZ4070" s="76" t="s">
        <v>1018</v>
      </c>
      <c r="DLA4070" s="76" t="s">
        <v>1018</v>
      </c>
      <c r="DLB4070" s="76" t="s">
        <v>1018</v>
      </c>
      <c r="DLC4070" s="76" t="s">
        <v>1018</v>
      </c>
      <c r="DLD4070" s="76" t="s">
        <v>1018</v>
      </c>
      <c r="DLE4070" s="76" t="s">
        <v>1018</v>
      </c>
      <c r="DLF4070" s="76" t="s">
        <v>1018</v>
      </c>
      <c r="DLG4070" s="76" t="s">
        <v>1018</v>
      </c>
      <c r="DLH4070" s="76" t="s">
        <v>1018</v>
      </c>
      <c r="DLI4070" s="76" t="s">
        <v>1018</v>
      </c>
      <c r="DLJ4070" s="76" t="s">
        <v>1018</v>
      </c>
      <c r="DLK4070" s="76" t="s">
        <v>1018</v>
      </c>
      <c r="DLL4070" s="76" t="s">
        <v>1018</v>
      </c>
      <c r="DLM4070" s="76" t="s">
        <v>1018</v>
      </c>
      <c r="DLN4070" s="76" t="s">
        <v>1018</v>
      </c>
      <c r="DLO4070" s="76" t="s">
        <v>1018</v>
      </c>
      <c r="DLP4070" s="76" t="s">
        <v>1018</v>
      </c>
      <c r="DLQ4070" s="76" t="s">
        <v>1018</v>
      </c>
      <c r="DLR4070" s="76" t="s">
        <v>1018</v>
      </c>
      <c r="DLS4070" s="76" t="s">
        <v>1018</v>
      </c>
      <c r="DLT4070" s="76" t="s">
        <v>1018</v>
      </c>
      <c r="DLU4070" s="76" t="s">
        <v>1018</v>
      </c>
      <c r="DLV4070" s="76" t="s">
        <v>1018</v>
      </c>
      <c r="DLW4070" s="76" t="s">
        <v>1018</v>
      </c>
      <c r="DLX4070" s="76" t="s">
        <v>1018</v>
      </c>
      <c r="DLY4070" s="76" t="s">
        <v>1018</v>
      </c>
      <c r="DLZ4070" s="76" t="s">
        <v>1018</v>
      </c>
      <c r="DMA4070" s="76" t="s">
        <v>1018</v>
      </c>
      <c r="DMB4070" s="76" t="s">
        <v>1018</v>
      </c>
      <c r="DMC4070" s="76" t="s">
        <v>1018</v>
      </c>
      <c r="DMD4070" s="76" t="s">
        <v>1018</v>
      </c>
      <c r="DME4070" s="76" t="s">
        <v>1018</v>
      </c>
      <c r="DMF4070" s="76" t="s">
        <v>1018</v>
      </c>
      <c r="DMG4070" s="76" t="s">
        <v>1018</v>
      </c>
      <c r="DMH4070" s="76" t="s">
        <v>1018</v>
      </c>
      <c r="DMI4070" s="76" t="s">
        <v>1018</v>
      </c>
      <c r="DMJ4070" s="76" t="s">
        <v>1018</v>
      </c>
      <c r="DMK4070" s="76" t="s">
        <v>1018</v>
      </c>
      <c r="DML4070" s="76" t="s">
        <v>1018</v>
      </c>
      <c r="DMM4070" s="76" t="s">
        <v>1018</v>
      </c>
      <c r="DMN4070" s="76" t="s">
        <v>1018</v>
      </c>
      <c r="DMO4070" s="76" t="s">
        <v>1018</v>
      </c>
      <c r="DMP4070" s="76" t="s">
        <v>1018</v>
      </c>
      <c r="DMQ4070" s="76" t="s">
        <v>1018</v>
      </c>
      <c r="DMR4070" s="76" t="s">
        <v>1018</v>
      </c>
      <c r="DMS4070" s="76" t="s">
        <v>1018</v>
      </c>
      <c r="DMT4070" s="76" t="s">
        <v>1018</v>
      </c>
      <c r="DMU4070" s="76" t="s">
        <v>1018</v>
      </c>
      <c r="DMV4070" s="76" t="s">
        <v>1018</v>
      </c>
      <c r="DMW4070" s="76" t="s">
        <v>1018</v>
      </c>
      <c r="DMX4070" s="76" t="s">
        <v>1018</v>
      </c>
      <c r="DMY4070" s="76" t="s">
        <v>1018</v>
      </c>
      <c r="DMZ4070" s="76" t="s">
        <v>1018</v>
      </c>
      <c r="DNA4070" s="76" t="s">
        <v>1018</v>
      </c>
      <c r="DNB4070" s="76" t="s">
        <v>1018</v>
      </c>
      <c r="DNC4070" s="76" t="s">
        <v>1018</v>
      </c>
      <c r="DND4070" s="76" t="s">
        <v>1018</v>
      </c>
      <c r="DNE4070" s="76" t="s">
        <v>1018</v>
      </c>
      <c r="DNF4070" s="76" t="s">
        <v>1018</v>
      </c>
      <c r="DNG4070" s="76" t="s">
        <v>1018</v>
      </c>
      <c r="DNH4070" s="76" t="s">
        <v>1018</v>
      </c>
      <c r="DNI4070" s="76" t="s">
        <v>1018</v>
      </c>
      <c r="DNJ4070" s="76" t="s">
        <v>1018</v>
      </c>
      <c r="DNK4070" s="76" t="s">
        <v>1018</v>
      </c>
      <c r="DNL4070" s="76" t="s">
        <v>1018</v>
      </c>
      <c r="DNM4070" s="76" t="s">
        <v>1018</v>
      </c>
      <c r="DNN4070" s="76" t="s">
        <v>1018</v>
      </c>
      <c r="DNO4070" s="76" t="s">
        <v>1018</v>
      </c>
      <c r="DNP4070" s="76" t="s">
        <v>1018</v>
      </c>
      <c r="DNQ4070" s="76" t="s">
        <v>1018</v>
      </c>
      <c r="DNR4070" s="76" t="s">
        <v>1018</v>
      </c>
      <c r="DNS4070" s="76" t="s">
        <v>1018</v>
      </c>
      <c r="DNT4070" s="76" t="s">
        <v>1018</v>
      </c>
      <c r="DNU4070" s="76" t="s">
        <v>1018</v>
      </c>
      <c r="DNV4070" s="76" t="s">
        <v>1018</v>
      </c>
      <c r="DNW4070" s="76" t="s">
        <v>1018</v>
      </c>
      <c r="DNX4070" s="76" t="s">
        <v>1018</v>
      </c>
      <c r="DNY4070" s="76" t="s">
        <v>1018</v>
      </c>
      <c r="DNZ4070" s="76" t="s">
        <v>1018</v>
      </c>
      <c r="DOA4070" s="76" t="s">
        <v>1018</v>
      </c>
      <c r="DOB4070" s="76" t="s">
        <v>1018</v>
      </c>
      <c r="DOC4070" s="76" t="s">
        <v>1018</v>
      </c>
      <c r="DOD4070" s="76" t="s">
        <v>1018</v>
      </c>
      <c r="DOE4070" s="76" t="s">
        <v>1018</v>
      </c>
      <c r="DOF4070" s="76" t="s">
        <v>1018</v>
      </c>
      <c r="DOG4070" s="76" t="s">
        <v>1018</v>
      </c>
      <c r="DOH4070" s="76" t="s">
        <v>1018</v>
      </c>
      <c r="DOI4070" s="76" t="s">
        <v>1018</v>
      </c>
      <c r="DOJ4070" s="76" t="s">
        <v>1018</v>
      </c>
      <c r="DOK4070" s="76" t="s">
        <v>1018</v>
      </c>
      <c r="DOL4070" s="76" t="s">
        <v>1018</v>
      </c>
      <c r="DOM4070" s="76" t="s">
        <v>1018</v>
      </c>
      <c r="DON4070" s="76" t="s">
        <v>1018</v>
      </c>
      <c r="DOO4070" s="76" t="s">
        <v>1018</v>
      </c>
      <c r="DOP4070" s="76" t="s">
        <v>1018</v>
      </c>
      <c r="DOQ4070" s="76" t="s">
        <v>1018</v>
      </c>
      <c r="DOR4070" s="76" t="s">
        <v>1018</v>
      </c>
      <c r="DOS4070" s="76" t="s">
        <v>1018</v>
      </c>
      <c r="DOT4070" s="76" t="s">
        <v>1018</v>
      </c>
      <c r="DOU4070" s="76" t="s">
        <v>1018</v>
      </c>
      <c r="DOV4070" s="76" t="s">
        <v>1018</v>
      </c>
      <c r="DOW4070" s="76" t="s">
        <v>1018</v>
      </c>
      <c r="DOX4070" s="76" t="s">
        <v>1018</v>
      </c>
      <c r="DOY4070" s="76" t="s">
        <v>1018</v>
      </c>
      <c r="DOZ4070" s="76" t="s">
        <v>1018</v>
      </c>
      <c r="DPA4070" s="76" t="s">
        <v>1018</v>
      </c>
      <c r="DPB4070" s="76" t="s">
        <v>1018</v>
      </c>
      <c r="DPC4070" s="76" t="s">
        <v>1018</v>
      </c>
      <c r="DPD4070" s="76" t="s">
        <v>1018</v>
      </c>
      <c r="DPE4070" s="76" t="s">
        <v>1018</v>
      </c>
      <c r="DPF4070" s="76" t="s">
        <v>1018</v>
      </c>
      <c r="DPG4070" s="76" t="s">
        <v>1018</v>
      </c>
      <c r="DPH4070" s="76" t="s">
        <v>1018</v>
      </c>
      <c r="DPI4070" s="76" t="s">
        <v>1018</v>
      </c>
      <c r="DPJ4070" s="76" t="s">
        <v>1018</v>
      </c>
      <c r="DPK4070" s="76" t="s">
        <v>1018</v>
      </c>
      <c r="DPL4070" s="76" t="s">
        <v>1018</v>
      </c>
      <c r="DPM4070" s="76" t="s">
        <v>1018</v>
      </c>
      <c r="DPN4070" s="76" t="s">
        <v>1018</v>
      </c>
      <c r="DPO4070" s="76" t="s">
        <v>1018</v>
      </c>
      <c r="DPP4070" s="76" t="s">
        <v>1018</v>
      </c>
      <c r="DPQ4070" s="76" t="s">
        <v>1018</v>
      </c>
      <c r="DPR4070" s="76" t="s">
        <v>1018</v>
      </c>
      <c r="DPS4070" s="76" t="s">
        <v>1018</v>
      </c>
      <c r="DPT4070" s="76" t="s">
        <v>1018</v>
      </c>
      <c r="DPU4070" s="76" t="s">
        <v>1018</v>
      </c>
      <c r="DPV4070" s="76" t="s">
        <v>1018</v>
      </c>
      <c r="DPW4070" s="76" t="s">
        <v>1018</v>
      </c>
      <c r="DPX4070" s="76" t="s">
        <v>1018</v>
      </c>
      <c r="DPY4070" s="76" t="s">
        <v>1018</v>
      </c>
      <c r="DPZ4070" s="76" t="s">
        <v>1018</v>
      </c>
      <c r="DQA4070" s="76" t="s">
        <v>1018</v>
      </c>
      <c r="DQB4070" s="76" t="s">
        <v>1018</v>
      </c>
      <c r="DQC4070" s="76" t="s">
        <v>1018</v>
      </c>
      <c r="DQD4070" s="76" t="s">
        <v>1018</v>
      </c>
      <c r="DQE4070" s="76" t="s">
        <v>1018</v>
      </c>
      <c r="DQF4070" s="76" t="s">
        <v>1018</v>
      </c>
      <c r="DQG4070" s="76" t="s">
        <v>1018</v>
      </c>
      <c r="DQH4070" s="76" t="s">
        <v>1018</v>
      </c>
      <c r="DQI4070" s="76" t="s">
        <v>1018</v>
      </c>
      <c r="DQJ4070" s="76" t="s">
        <v>1018</v>
      </c>
      <c r="DQK4070" s="76" t="s">
        <v>1018</v>
      </c>
      <c r="DQL4070" s="76" t="s">
        <v>1018</v>
      </c>
      <c r="DQM4070" s="76" t="s">
        <v>1018</v>
      </c>
      <c r="DQN4070" s="76" t="s">
        <v>1018</v>
      </c>
      <c r="DQO4070" s="76" t="s">
        <v>1018</v>
      </c>
      <c r="DQP4070" s="76" t="s">
        <v>1018</v>
      </c>
      <c r="DQQ4070" s="76" t="s">
        <v>1018</v>
      </c>
      <c r="DQR4070" s="76" t="s">
        <v>1018</v>
      </c>
      <c r="DQS4070" s="76" t="s">
        <v>1018</v>
      </c>
      <c r="DQT4070" s="76" t="s">
        <v>1018</v>
      </c>
      <c r="DQU4070" s="76" t="s">
        <v>1018</v>
      </c>
      <c r="DQV4070" s="76" t="s">
        <v>1018</v>
      </c>
      <c r="DQW4070" s="76" t="s">
        <v>1018</v>
      </c>
      <c r="DQX4070" s="76" t="s">
        <v>1018</v>
      </c>
      <c r="DQY4070" s="76" t="s">
        <v>1018</v>
      </c>
      <c r="DQZ4070" s="76" t="s">
        <v>1018</v>
      </c>
      <c r="DRA4070" s="76" t="s">
        <v>1018</v>
      </c>
      <c r="DRB4070" s="76" t="s">
        <v>1018</v>
      </c>
      <c r="DRC4070" s="76" t="s">
        <v>1018</v>
      </c>
      <c r="DRD4070" s="76" t="s">
        <v>1018</v>
      </c>
      <c r="DRE4070" s="76" t="s">
        <v>1018</v>
      </c>
      <c r="DRF4070" s="76" t="s">
        <v>1018</v>
      </c>
      <c r="DRG4070" s="76" t="s">
        <v>1018</v>
      </c>
      <c r="DRH4070" s="76" t="s">
        <v>1018</v>
      </c>
      <c r="DRI4070" s="76" t="s">
        <v>1018</v>
      </c>
      <c r="DRJ4070" s="76" t="s">
        <v>1018</v>
      </c>
      <c r="DRK4070" s="76" t="s">
        <v>1018</v>
      </c>
      <c r="DRL4070" s="76" t="s">
        <v>1018</v>
      </c>
      <c r="DRM4070" s="76" t="s">
        <v>1018</v>
      </c>
      <c r="DRN4070" s="76" t="s">
        <v>1018</v>
      </c>
      <c r="DRO4070" s="76" t="s">
        <v>1018</v>
      </c>
      <c r="DRP4070" s="76" t="s">
        <v>1018</v>
      </c>
      <c r="DRQ4070" s="76" t="s">
        <v>1018</v>
      </c>
      <c r="DRR4070" s="76" t="s">
        <v>1018</v>
      </c>
      <c r="DRS4070" s="76" t="s">
        <v>1018</v>
      </c>
      <c r="DRT4070" s="76" t="s">
        <v>1018</v>
      </c>
      <c r="DRU4070" s="76" t="s">
        <v>1018</v>
      </c>
      <c r="DRV4070" s="76" t="s">
        <v>1018</v>
      </c>
      <c r="DRW4070" s="76" t="s">
        <v>1018</v>
      </c>
      <c r="DRX4070" s="76" t="s">
        <v>1018</v>
      </c>
      <c r="DRY4070" s="76" t="s">
        <v>1018</v>
      </c>
      <c r="DRZ4070" s="76" t="s">
        <v>1018</v>
      </c>
      <c r="DSA4070" s="76" t="s">
        <v>1018</v>
      </c>
      <c r="DSB4070" s="76" t="s">
        <v>1018</v>
      </c>
      <c r="DSC4070" s="76" t="s">
        <v>1018</v>
      </c>
      <c r="DSD4070" s="76" t="s">
        <v>1018</v>
      </c>
      <c r="DSE4070" s="76" t="s">
        <v>1018</v>
      </c>
      <c r="DSF4070" s="76" t="s">
        <v>1018</v>
      </c>
      <c r="DSG4070" s="76" t="s">
        <v>1018</v>
      </c>
      <c r="DSH4070" s="76" t="s">
        <v>1018</v>
      </c>
      <c r="DSI4070" s="76" t="s">
        <v>1018</v>
      </c>
      <c r="DSJ4070" s="76" t="s">
        <v>1018</v>
      </c>
      <c r="DSK4070" s="76" t="s">
        <v>1018</v>
      </c>
      <c r="DSL4070" s="76" t="s">
        <v>1018</v>
      </c>
      <c r="DSM4070" s="76" t="s">
        <v>1018</v>
      </c>
      <c r="DSN4070" s="76" t="s">
        <v>1018</v>
      </c>
      <c r="DSO4070" s="76" t="s">
        <v>1018</v>
      </c>
      <c r="DSP4070" s="76" t="s">
        <v>1018</v>
      </c>
      <c r="DSQ4070" s="76" t="s">
        <v>1018</v>
      </c>
      <c r="DSR4070" s="76" t="s">
        <v>1018</v>
      </c>
      <c r="DSS4070" s="76" t="s">
        <v>1018</v>
      </c>
      <c r="DST4070" s="76" t="s">
        <v>1018</v>
      </c>
      <c r="DSU4070" s="76" t="s">
        <v>1018</v>
      </c>
      <c r="DSV4070" s="76" t="s">
        <v>1018</v>
      </c>
      <c r="DSW4070" s="76" t="s">
        <v>1018</v>
      </c>
      <c r="DSX4070" s="76" t="s">
        <v>1018</v>
      </c>
      <c r="DSY4070" s="76" t="s">
        <v>1018</v>
      </c>
      <c r="DSZ4070" s="76" t="s">
        <v>1018</v>
      </c>
      <c r="DTA4070" s="76" t="s">
        <v>1018</v>
      </c>
      <c r="DTB4070" s="76" t="s">
        <v>1018</v>
      </c>
      <c r="DTC4070" s="76" t="s">
        <v>1018</v>
      </c>
      <c r="DTD4070" s="76" t="s">
        <v>1018</v>
      </c>
      <c r="DTE4070" s="76" t="s">
        <v>1018</v>
      </c>
      <c r="DTF4070" s="76" t="s">
        <v>1018</v>
      </c>
      <c r="DTG4070" s="76" t="s">
        <v>1018</v>
      </c>
      <c r="DTH4070" s="76" t="s">
        <v>1018</v>
      </c>
      <c r="DTI4070" s="76" t="s">
        <v>1018</v>
      </c>
      <c r="DTJ4070" s="76" t="s">
        <v>1018</v>
      </c>
      <c r="DTK4070" s="76" t="s">
        <v>1018</v>
      </c>
      <c r="DTL4070" s="76" t="s">
        <v>1018</v>
      </c>
      <c r="DTM4070" s="76" t="s">
        <v>1018</v>
      </c>
      <c r="DTN4070" s="76" t="s">
        <v>1018</v>
      </c>
      <c r="DTO4070" s="76" t="s">
        <v>1018</v>
      </c>
      <c r="DTP4070" s="76" t="s">
        <v>1018</v>
      </c>
      <c r="DTQ4070" s="76" t="s">
        <v>1018</v>
      </c>
      <c r="DTR4070" s="76" t="s">
        <v>1018</v>
      </c>
      <c r="DTS4070" s="76" t="s">
        <v>1018</v>
      </c>
      <c r="DTT4070" s="76" t="s">
        <v>1018</v>
      </c>
      <c r="DTU4070" s="76" t="s">
        <v>1018</v>
      </c>
      <c r="DTV4070" s="76" t="s">
        <v>1018</v>
      </c>
      <c r="DTW4070" s="76" t="s">
        <v>1018</v>
      </c>
      <c r="DTX4070" s="76" t="s">
        <v>1018</v>
      </c>
      <c r="DTY4070" s="76" t="s">
        <v>1018</v>
      </c>
      <c r="DTZ4070" s="76" t="s">
        <v>1018</v>
      </c>
      <c r="DUA4070" s="76" t="s">
        <v>1018</v>
      </c>
      <c r="DUB4070" s="76" t="s">
        <v>1018</v>
      </c>
      <c r="DUC4070" s="76" t="s">
        <v>1018</v>
      </c>
      <c r="DUD4070" s="76" t="s">
        <v>1018</v>
      </c>
      <c r="DUE4070" s="76" t="s">
        <v>1018</v>
      </c>
      <c r="DUF4070" s="76" t="s">
        <v>1018</v>
      </c>
      <c r="DUG4070" s="76" t="s">
        <v>1018</v>
      </c>
      <c r="DUH4070" s="76" t="s">
        <v>1018</v>
      </c>
      <c r="DUI4070" s="76" t="s">
        <v>1018</v>
      </c>
      <c r="DUJ4070" s="76" t="s">
        <v>1018</v>
      </c>
      <c r="DUK4070" s="76" t="s">
        <v>1018</v>
      </c>
      <c r="DUL4070" s="76" t="s">
        <v>1018</v>
      </c>
      <c r="DUM4070" s="76" t="s">
        <v>1018</v>
      </c>
      <c r="DUN4070" s="76" t="s">
        <v>1018</v>
      </c>
      <c r="DUO4070" s="76" t="s">
        <v>1018</v>
      </c>
      <c r="DUP4070" s="76" t="s">
        <v>1018</v>
      </c>
      <c r="DUQ4070" s="76" t="s">
        <v>1018</v>
      </c>
      <c r="DUR4070" s="76" t="s">
        <v>1018</v>
      </c>
      <c r="DUS4070" s="76" t="s">
        <v>1018</v>
      </c>
      <c r="DUT4070" s="76" t="s">
        <v>1018</v>
      </c>
      <c r="DUU4070" s="76" t="s">
        <v>1018</v>
      </c>
      <c r="DUV4070" s="76" t="s">
        <v>1018</v>
      </c>
      <c r="DUW4070" s="76" t="s">
        <v>1018</v>
      </c>
      <c r="DUX4070" s="76" t="s">
        <v>1018</v>
      </c>
      <c r="DUY4070" s="76" t="s">
        <v>1018</v>
      </c>
      <c r="DUZ4070" s="76" t="s">
        <v>1018</v>
      </c>
      <c r="DVA4070" s="76" t="s">
        <v>1018</v>
      </c>
      <c r="DVB4070" s="76" t="s">
        <v>1018</v>
      </c>
      <c r="DVC4070" s="76" t="s">
        <v>1018</v>
      </c>
      <c r="DVD4070" s="76" t="s">
        <v>1018</v>
      </c>
      <c r="DVE4070" s="76" t="s">
        <v>1018</v>
      </c>
      <c r="DVF4070" s="76" t="s">
        <v>1018</v>
      </c>
      <c r="DVG4070" s="76" t="s">
        <v>1018</v>
      </c>
      <c r="DVH4070" s="76" t="s">
        <v>1018</v>
      </c>
      <c r="DVI4070" s="76" t="s">
        <v>1018</v>
      </c>
      <c r="DVJ4070" s="76" t="s">
        <v>1018</v>
      </c>
      <c r="DVK4070" s="76" t="s">
        <v>1018</v>
      </c>
      <c r="DVL4070" s="76" t="s">
        <v>1018</v>
      </c>
      <c r="DVM4070" s="76" t="s">
        <v>1018</v>
      </c>
      <c r="DVN4070" s="76" t="s">
        <v>1018</v>
      </c>
      <c r="DVO4070" s="76" t="s">
        <v>1018</v>
      </c>
      <c r="DVP4070" s="76" t="s">
        <v>1018</v>
      </c>
      <c r="DVQ4070" s="76" t="s">
        <v>1018</v>
      </c>
      <c r="DVR4070" s="76" t="s">
        <v>1018</v>
      </c>
      <c r="DVS4070" s="76" t="s">
        <v>1018</v>
      </c>
      <c r="DVT4070" s="76" t="s">
        <v>1018</v>
      </c>
      <c r="DVU4070" s="76" t="s">
        <v>1018</v>
      </c>
      <c r="DVV4070" s="76" t="s">
        <v>1018</v>
      </c>
      <c r="DVW4070" s="76" t="s">
        <v>1018</v>
      </c>
      <c r="DVX4070" s="76" t="s">
        <v>1018</v>
      </c>
      <c r="DVY4070" s="76" t="s">
        <v>1018</v>
      </c>
      <c r="DVZ4070" s="76" t="s">
        <v>1018</v>
      </c>
      <c r="DWA4070" s="76" t="s">
        <v>1018</v>
      </c>
      <c r="DWB4070" s="76" t="s">
        <v>1018</v>
      </c>
      <c r="DWC4070" s="76" t="s">
        <v>1018</v>
      </c>
      <c r="DWD4070" s="76" t="s">
        <v>1018</v>
      </c>
      <c r="DWE4070" s="76" t="s">
        <v>1018</v>
      </c>
      <c r="DWF4070" s="76" t="s">
        <v>1018</v>
      </c>
      <c r="DWG4070" s="76" t="s">
        <v>1018</v>
      </c>
      <c r="DWH4070" s="76" t="s">
        <v>1018</v>
      </c>
      <c r="DWI4070" s="76" t="s">
        <v>1018</v>
      </c>
      <c r="DWJ4070" s="76" t="s">
        <v>1018</v>
      </c>
      <c r="DWK4070" s="76" t="s">
        <v>1018</v>
      </c>
      <c r="DWL4070" s="76" t="s">
        <v>1018</v>
      </c>
      <c r="DWM4070" s="76" t="s">
        <v>1018</v>
      </c>
      <c r="DWN4070" s="76" t="s">
        <v>1018</v>
      </c>
      <c r="DWO4070" s="76" t="s">
        <v>1018</v>
      </c>
      <c r="DWP4070" s="76" t="s">
        <v>1018</v>
      </c>
      <c r="DWQ4070" s="76" t="s">
        <v>1018</v>
      </c>
      <c r="DWR4070" s="76" t="s">
        <v>1018</v>
      </c>
      <c r="DWS4070" s="76" t="s">
        <v>1018</v>
      </c>
      <c r="DWT4070" s="76" t="s">
        <v>1018</v>
      </c>
      <c r="DWU4070" s="76" t="s">
        <v>1018</v>
      </c>
      <c r="DWV4070" s="76" t="s">
        <v>1018</v>
      </c>
      <c r="DWW4070" s="76" t="s">
        <v>1018</v>
      </c>
      <c r="DWX4070" s="76" t="s">
        <v>1018</v>
      </c>
      <c r="DWY4070" s="76" t="s">
        <v>1018</v>
      </c>
      <c r="DWZ4070" s="76" t="s">
        <v>1018</v>
      </c>
      <c r="DXA4070" s="76" t="s">
        <v>1018</v>
      </c>
      <c r="DXB4070" s="76" t="s">
        <v>1018</v>
      </c>
      <c r="DXC4070" s="76" t="s">
        <v>1018</v>
      </c>
      <c r="DXD4070" s="76" t="s">
        <v>1018</v>
      </c>
      <c r="DXE4070" s="76" t="s">
        <v>1018</v>
      </c>
      <c r="DXF4070" s="76" t="s">
        <v>1018</v>
      </c>
      <c r="DXG4070" s="76" t="s">
        <v>1018</v>
      </c>
      <c r="DXH4070" s="76" t="s">
        <v>1018</v>
      </c>
      <c r="DXI4070" s="76" t="s">
        <v>1018</v>
      </c>
      <c r="DXJ4070" s="76" t="s">
        <v>1018</v>
      </c>
      <c r="DXK4070" s="76" t="s">
        <v>1018</v>
      </c>
      <c r="DXL4070" s="76" t="s">
        <v>1018</v>
      </c>
      <c r="DXM4070" s="76" t="s">
        <v>1018</v>
      </c>
      <c r="DXN4070" s="76" t="s">
        <v>1018</v>
      </c>
      <c r="DXO4070" s="76" t="s">
        <v>1018</v>
      </c>
      <c r="DXP4070" s="76" t="s">
        <v>1018</v>
      </c>
      <c r="DXQ4070" s="76" t="s">
        <v>1018</v>
      </c>
      <c r="DXR4070" s="76" t="s">
        <v>1018</v>
      </c>
      <c r="DXS4070" s="76" t="s">
        <v>1018</v>
      </c>
      <c r="DXT4070" s="76" t="s">
        <v>1018</v>
      </c>
      <c r="DXU4070" s="76" t="s">
        <v>1018</v>
      </c>
      <c r="DXV4070" s="76" t="s">
        <v>1018</v>
      </c>
      <c r="DXW4070" s="76" t="s">
        <v>1018</v>
      </c>
      <c r="DXX4070" s="76" t="s">
        <v>1018</v>
      </c>
      <c r="DXY4070" s="76" t="s">
        <v>1018</v>
      </c>
      <c r="DXZ4070" s="76" t="s">
        <v>1018</v>
      </c>
      <c r="DYA4070" s="76" t="s">
        <v>1018</v>
      </c>
      <c r="DYB4070" s="76" t="s">
        <v>1018</v>
      </c>
      <c r="DYC4070" s="76" t="s">
        <v>1018</v>
      </c>
      <c r="DYD4070" s="76" t="s">
        <v>1018</v>
      </c>
      <c r="DYE4070" s="76" t="s">
        <v>1018</v>
      </c>
      <c r="DYF4070" s="76" t="s">
        <v>1018</v>
      </c>
      <c r="DYG4070" s="76" t="s">
        <v>1018</v>
      </c>
      <c r="DYH4070" s="76" t="s">
        <v>1018</v>
      </c>
      <c r="DYI4070" s="76" t="s">
        <v>1018</v>
      </c>
      <c r="DYJ4070" s="76" t="s">
        <v>1018</v>
      </c>
      <c r="DYK4070" s="76" t="s">
        <v>1018</v>
      </c>
      <c r="DYL4070" s="76" t="s">
        <v>1018</v>
      </c>
      <c r="DYM4070" s="76" t="s">
        <v>1018</v>
      </c>
      <c r="DYN4070" s="76" t="s">
        <v>1018</v>
      </c>
      <c r="DYO4070" s="76" t="s">
        <v>1018</v>
      </c>
      <c r="DYP4070" s="76" t="s">
        <v>1018</v>
      </c>
      <c r="DYQ4070" s="76" t="s">
        <v>1018</v>
      </c>
      <c r="DYR4070" s="76" t="s">
        <v>1018</v>
      </c>
      <c r="DYS4070" s="76" t="s">
        <v>1018</v>
      </c>
      <c r="DYT4070" s="76" t="s">
        <v>1018</v>
      </c>
      <c r="DYU4070" s="76" t="s">
        <v>1018</v>
      </c>
      <c r="DYV4070" s="76" t="s">
        <v>1018</v>
      </c>
      <c r="DYW4070" s="76" t="s">
        <v>1018</v>
      </c>
      <c r="DYX4070" s="76" t="s">
        <v>1018</v>
      </c>
      <c r="DYY4070" s="76" t="s">
        <v>1018</v>
      </c>
      <c r="DYZ4070" s="76" t="s">
        <v>1018</v>
      </c>
      <c r="DZA4070" s="76" t="s">
        <v>1018</v>
      </c>
      <c r="DZB4070" s="76" t="s">
        <v>1018</v>
      </c>
      <c r="DZC4070" s="76" t="s">
        <v>1018</v>
      </c>
      <c r="DZD4070" s="76" t="s">
        <v>1018</v>
      </c>
      <c r="DZE4070" s="76" t="s">
        <v>1018</v>
      </c>
      <c r="DZF4070" s="76" t="s">
        <v>1018</v>
      </c>
      <c r="DZG4070" s="76" t="s">
        <v>1018</v>
      </c>
      <c r="DZH4070" s="76" t="s">
        <v>1018</v>
      </c>
      <c r="DZI4070" s="76" t="s">
        <v>1018</v>
      </c>
      <c r="DZJ4070" s="76" t="s">
        <v>1018</v>
      </c>
      <c r="DZK4070" s="76" t="s">
        <v>1018</v>
      </c>
      <c r="DZL4070" s="76" t="s">
        <v>1018</v>
      </c>
      <c r="DZM4070" s="76" t="s">
        <v>1018</v>
      </c>
      <c r="DZN4070" s="76" t="s">
        <v>1018</v>
      </c>
      <c r="DZO4070" s="76" t="s">
        <v>1018</v>
      </c>
      <c r="DZP4070" s="76" t="s">
        <v>1018</v>
      </c>
      <c r="DZQ4070" s="76" t="s">
        <v>1018</v>
      </c>
      <c r="DZR4070" s="76" t="s">
        <v>1018</v>
      </c>
      <c r="DZS4070" s="76" t="s">
        <v>1018</v>
      </c>
      <c r="DZT4070" s="76" t="s">
        <v>1018</v>
      </c>
      <c r="DZU4070" s="76" t="s">
        <v>1018</v>
      </c>
      <c r="DZV4070" s="76" t="s">
        <v>1018</v>
      </c>
      <c r="DZW4070" s="76" t="s">
        <v>1018</v>
      </c>
      <c r="DZX4070" s="76" t="s">
        <v>1018</v>
      </c>
      <c r="DZY4070" s="76" t="s">
        <v>1018</v>
      </c>
      <c r="DZZ4070" s="76" t="s">
        <v>1018</v>
      </c>
      <c r="EAA4070" s="76" t="s">
        <v>1018</v>
      </c>
      <c r="EAB4070" s="76" t="s">
        <v>1018</v>
      </c>
      <c r="EAC4070" s="76" t="s">
        <v>1018</v>
      </c>
      <c r="EAD4070" s="76" t="s">
        <v>1018</v>
      </c>
      <c r="EAE4070" s="76" t="s">
        <v>1018</v>
      </c>
      <c r="EAF4070" s="76" t="s">
        <v>1018</v>
      </c>
      <c r="EAG4070" s="76" t="s">
        <v>1018</v>
      </c>
      <c r="EAH4070" s="76" t="s">
        <v>1018</v>
      </c>
      <c r="EAI4070" s="76" t="s">
        <v>1018</v>
      </c>
      <c r="EAJ4070" s="76" t="s">
        <v>1018</v>
      </c>
      <c r="EAK4070" s="76" t="s">
        <v>1018</v>
      </c>
      <c r="EAL4070" s="76" t="s">
        <v>1018</v>
      </c>
      <c r="EAM4070" s="76" t="s">
        <v>1018</v>
      </c>
      <c r="EAN4070" s="76" t="s">
        <v>1018</v>
      </c>
      <c r="EAO4070" s="76" t="s">
        <v>1018</v>
      </c>
      <c r="EAP4070" s="76" t="s">
        <v>1018</v>
      </c>
      <c r="EAQ4070" s="76" t="s">
        <v>1018</v>
      </c>
      <c r="EAR4070" s="76" t="s">
        <v>1018</v>
      </c>
      <c r="EAS4070" s="76" t="s">
        <v>1018</v>
      </c>
      <c r="EAT4070" s="76" t="s">
        <v>1018</v>
      </c>
      <c r="EAU4070" s="76" t="s">
        <v>1018</v>
      </c>
      <c r="EAV4070" s="76" t="s">
        <v>1018</v>
      </c>
      <c r="EAW4070" s="76" t="s">
        <v>1018</v>
      </c>
      <c r="EAX4070" s="76" t="s">
        <v>1018</v>
      </c>
      <c r="EAY4070" s="76" t="s">
        <v>1018</v>
      </c>
      <c r="EAZ4070" s="76" t="s">
        <v>1018</v>
      </c>
      <c r="EBA4070" s="76" t="s">
        <v>1018</v>
      </c>
      <c r="EBB4070" s="76" t="s">
        <v>1018</v>
      </c>
      <c r="EBC4070" s="76" t="s">
        <v>1018</v>
      </c>
      <c r="EBD4070" s="76" t="s">
        <v>1018</v>
      </c>
      <c r="EBE4070" s="76" t="s">
        <v>1018</v>
      </c>
      <c r="EBF4070" s="76" t="s">
        <v>1018</v>
      </c>
      <c r="EBG4070" s="76" t="s">
        <v>1018</v>
      </c>
      <c r="EBH4070" s="76" t="s">
        <v>1018</v>
      </c>
      <c r="EBI4070" s="76" t="s">
        <v>1018</v>
      </c>
      <c r="EBJ4070" s="76" t="s">
        <v>1018</v>
      </c>
      <c r="EBK4070" s="76" t="s">
        <v>1018</v>
      </c>
      <c r="EBL4070" s="76" t="s">
        <v>1018</v>
      </c>
      <c r="EBM4070" s="76" t="s">
        <v>1018</v>
      </c>
      <c r="EBN4070" s="76" t="s">
        <v>1018</v>
      </c>
      <c r="EBO4070" s="76" t="s">
        <v>1018</v>
      </c>
      <c r="EBP4070" s="76" t="s">
        <v>1018</v>
      </c>
      <c r="EBQ4070" s="76" t="s">
        <v>1018</v>
      </c>
      <c r="EBR4070" s="76" t="s">
        <v>1018</v>
      </c>
      <c r="EBS4070" s="76" t="s">
        <v>1018</v>
      </c>
      <c r="EBT4070" s="76" t="s">
        <v>1018</v>
      </c>
      <c r="EBU4070" s="76" t="s">
        <v>1018</v>
      </c>
      <c r="EBV4070" s="76" t="s">
        <v>1018</v>
      </c>
      <c r="EBW4070" s="76" t="s">
        <v>1018</v>
      </c>
      <c r="EBX4070" s="76" t="s">
        <v>1018</v>
      </c>
      <c r="EBY4070" s="76" t="s">
        <v>1018</v>
      </c>
      <c r="EBZ4070" s="76" t="s">
        <v>1018</v>
      </c>
      <c r="ECA4070" s="76" t="s">
        <v>1018</v>
      </c>
      <c r="ECB4070" s="76" t="s">
        <v>1018</v>
      </c>
      <c r="ECC4070" s="76" t="s">
        <v>1018</v>
      </c>
      <c r="ECD4070" s="76" t="s">
        <v>1018</v>
      </c>
      <c r="ECE4070" s="76" t="s">
        <v>1018</v>
      </c>
      <c r="ECF4070" s="76" t="s">
        <v>1018</v>
      </c>
      <c r="ECG4070" s="76" t="s">
        <v>1018</v>
      </c>
      <c r="ECH4070" s="76" t="s">
        <v>1018</v>
      </c>
      <c r="ECI4070" s="76" t="s">
        <v>1018</v>
      </c>
      <c r="ECJ4070" s="76" t="s">
        <v>1018</v>
      </c>
      <c r="ECK4070" s="76" t="s">
        <v>1018</v>
      </c>
      <c r="ECL4070" s="76" t="s">
        <v>1018</v>
      </c>
      <c r="ECM4070" s="76" t="s">
        <v>1018</v>
      </c>
      <c r="ECN4070" s="76" t="s">
        <v>1018</v>
      </c>
      <c r="ECO4070" s="76" t="s">
        <v>1018</v>
      </c>
      <c r="ECP4070" s="76" t="s">
        <v>1018</v>
      </c>
      <c r="ECQ4070" s="76" t="s">
        <v>1018</v>
      </c>
      <c r="ECR4070" s="76" t="s">
        <v>1018</v>
      </c>
      <c r="ECS4070" s="76" t="s">
        <v>1018</v>
      </c>
      <c r="ECT4070" s="76" t="s">
        <v>1018</v>
      </c>
      <c r="ECU4070" s="76" t="s">
        <v>1018</v>
      </c>
      <c r="ECV4070" s="76" t="s">
        <v>1018</v>
      </c>
      <c r="ECW4070" s="76" t="s">
        <v>1018</v>
      </c>
      <c r="ECX4070" s="76" t="s">
        <v>1018</v>
      </c>
      <c r="ECY4070" s="76" t="s">
        <v>1018</v>
      </c>
      <c r="ECZ4070" s="76" t="s">
        <v>1018</v>
      </c>
      <c r="EDA4070" s="76" t="s">
        <v>1018</v>
      </c>
      <c r="EDB4070" s="76" t="s">
        <v>1018</v>
      </c>
      <c r="EDC4070" s="76" t="s">
        <v>1018</v>
      </c>
      <c r="EDD4070" s="76" t="s">
        <v>1018</v>
      </c>
      <c r="EDE4070" s="76" t="s">
        <v>1018</v>
      </c>
      <c r="EDF4070" s="76" t="s">
        <v>1018</v>
      </c>
      <c r="EDG4070" s="76" t="s">
        <v>1018</v>
      </c>
      <c r="EDH4070" s="76" t="s">
        <v>1018</v>
      </c>
      <c r="EDI4070" s="76" t="s">
        <v>1018</v>
      </c>
      <c r="EDJ4070" s="76" t="s">
        <v>1018</v>
      </c>
      <c r="EDK4070" s="76" t="s">
        <v>1018</v>
      </c>
      <c r="EDL4070" s="76" t="s">
        <v>1018</v>
      </c>
      <c r="EDM4070" s="76" t="s">
        <v>1018</v>
      </c>
      <c r="EDN4070" s="76" t="s">
        <v>1018</v>
      </c>
      <c r="EDO4070" s="76" t="s">
        <v>1018</v>
      </c>
      <c r="EDP4070" s="76" t="s">
        <v>1018</v>
      </c>
      <c r="EDQ4070" s="76" t="s">
        <v>1018</v>
      </c>
      <c r="EDR4070" s="76" t="s">
        <v>1018</v>
      </c>
      <c r="EDS4070" s="76" t="s">
        <v>1018</v>
      </c>
      <c r="EDT4070" s="76" t="s">
        <v>1018</v>
      </c>
      <c r="EDU4070" s="76" t="s">
        <v>1018</v>
      </c>
      <c r="EDV4070" s="76" t="s">
        <v>1018</v>
      </c>
      <c r="EDW4070" s="76" t="s">
        <v>1018</v>
      </c>
      <c r="EDX4070" s="76" t="s">
        <v>1018</v>
      </c>
      <c r="EDY4070" s="76" t="s">
        <v>1018</v>
      </c>
      <c r="EDZ4070" s="76" t="s">
        <v>1018</v>
      </c>
      <c r="EEA4070" s="76" t="s">
        <v>1018</v>
      </c>
      <c r="EEB4070" s="76" t="s">
        <v>1018</v>
      </c>
      <c r="EEC4070" s="76" t="s">
        <v>1018</v>
      </c>
      <c r="EED4070" s="76" t="s">
        <v>1018</v>
      </c>
      <c r="EEE4070" s="76" t="s">
        <v>1018</v>
      </c>
      <c r="EEF4070" s="76" t="s">
        <v>1018</v>
      </c>
      <c r="EEG4070" s="76" t="s">
        <v>1018</v>
      </c>
      <c r="EEH4070" s="76" t="s">
        <v>1018</v>
      </c>
      <c r="EEI4070" s="76" t="s">
        <v>1018</v>
      </c>
      <c r="EEJ4070" s="76" t="s">
        <v>1018</v>
      </c>
      <c r="EEK4070" s="76" t="s">
        <v>1018</v>
      </c>
      <c r="EEL4070" s="76" t="s">
        <v>1018</v>
      </c>
      <c r="EEM4070" s="76" t="s">
        <v>1018</v>
      </c>
      <c r="EEN4070" s="76" t="s">
        <v>1018</v>
      </c>
      <c r="EEO4070" s="76" t="s">
        <v>1018</v>
      </c>
      <c r="EEP4070" s="76" t="s">
        <v>1018</v>
      </c>
      <c r="EEQ4070" s="76" t="s">
        <v>1018</v>
      </c>
      <c r="EER4070" s="76" t="s">
        <v>1018</v>
      </c>
      <c r="EES4070" s="76" t="s">
        <v>1018</v>
      </c>
      <c r="EET4070" s="76" t="s">
        <v>1018</v>
      </c>
      <c r="EEU4070" s="76" t="s">
        <v>1018</v>
      </c>
      <c r="EEV4070" s="76" t="s">
        <v>1018</v>
      </c>
      <c r="EEW4070" s="76" t="s">
        <v>1018</v>
      </c>
      <c r="EEX4070" s="76" t="s">
        <v>1018</v>
      </c>
      <c r="EEY4070" s="76" t="s">
        <v>1018</v>
      </c>
      <c r="EEZ4070" s="76" t="s">
        <v>1018</v>
      </c>
      <c r="EFA4070" s="76" t="s">
        <v>1018</v>
      </c>
      <c r="EFB4070" s="76" t="s">
        <v>1018</v>
      </c>
      <c r="EFC4070" s="76" t="s">
        <v>1018</v>
      </c>
      <c r="EFD4070" s="76" t="s">
        <v>1018</v>
      </c>
      <c r="EFE4070" s="76" t="s">
        <v>1018</v>
      </c>
      <c r="EFF4070" s="76" t="s">
        <v>1018</v>
      </c>
      <c r="EFG4070" s="76" t="s">
        <v>1018</v>
      </c>
      <c r="EFH4070" s="76" t="s">
        <v>1018</v>
      </c>
      <c r="EFI4070" s="76" t="s">
        <v>1018</v>
      </c>
      <c r="EFJ4070" s="76" t="s">
        <v>1018</v>
      </c>
      <c r="EFK4070" s="76" t="s">
        <v>1018</v>
      </c>
      <c r="EFL4070" s="76" t="s">
        <v>1018</v>
      </c>
      <c r="EFM4070" s="76" t="s">
        <v>1018</v>
      </c>
      <c r="EFN4070" s="76" t="s">
        <v>1018</v>
      </c>
      <c r="EFO4070" s="76" t="s">
        <v>1018</v>
      </c>
      <c r="EFP4070" s="76" t="s">
        <v>1018</v>
      </c>
      <c r="EFQ4070" s="76" t="s">
        <v>1018</v>
      </c>
      <c r="EFR4070" s="76" t="s">
        <v>1018</v>
      </c>
      <c r="EFS4070" s="76" t="s">
        <v>1018</v>
      </c>
      <c r="EFT4070" s="76" t="s">
        <v>1018</v>
      </c>
      <c r="EFU4070" s="76" t="s">
        <v>1018</v>
      </c>
      <c r="EFV4070" s="76" t="s">
        <v>1018</v>
      </c>
      <c r="EFW4070" s="76" t="s">
        <v>1018</v>
      </c>
      <c r="EFX4070" s="76" t="s">
        <v>1018</v>
      </c>
      <c r="EFY4070" s="76" t="s">
        <v>1018</v>
      </c>
      <c r="EFZ4070" s="76" t="s">
        <v>1018</v>
      </c>
      <c r="EGA4070" s="76" t="s">
        <v>1018</v>
      </c>
      <c r="EGB4070" s="76" t="s">
        <v>1018</v>
      </c>
      <c r="EGC4070" s="76" t="s">
        <v>1018</v>
      </c>
      <c r="EGD4070" s="76" t="s">
        <v>1018</v>
      </c>
      <c r="EGE4070" s="76" t="s">
        <v>1018</v>
      </c>
      <c r="EGF4070" s="76" t="s">
        <v>1018</v>
      </c>
      <c r="EGG4070" s="76" t="s">
        <v>1018</v>
      </c>
      <c r="EGH4070" s="76" t="s">
        <v>1018</v>
      </c>
      <c r="EGI4070" s="76" t="s">
        <v>1018</v>
      </c>
      <c r="EGJ4070" s="76" t="s">
        <v>1018</v>
      </c>
      <c r="EGK4070" s="76" t="s">
        <v>1018</v>
      </c>
      <c r="EGL4070" s="76" t="s">
        <v>1018</v>
      </c>
      <c r="EGM4070" s="76" t="s">
        <v>1018</v>
      </c>
      <c r="EGN4070" s="76" t="s">
        <v>1018</v>
      </c>
      <c r="EGO4070" s="76" t="s">
        <v>1018</v>
      </c>
      <c r="EGP4070" s="76" t="s">
        <v>1018</v>
      </c>
      <c r="EGQ4070" s="76" t="s">
        <v>1018</v>
      </c>
      <c r="EGR4070" s="76" t="s">
        <v>1018</v>
      </c>
      <c r="EGS4070" s="76" t="s">
        <v>1018</v>
      </c>
      <c r="EGT4070" s="76" t="s">
        <v>1018</v>
      </c>
      <c r="EGU4070" s="76" t="s">
        <v>1018</v>
      </c>
      <c r="EGV4070" s="76" t="s">
        <v>1018</v>
      </c>
      <c r="EGW4070" s="76" t="s">
        <v>1018</v>
      </c>
      <c r="EGX4070" s="76" t="s">
        <v>1018</v>
      </c>
      <c r="EGY4070" s="76" t="s">
        <v>1018</v>
      </c>
      <c r="EGZ4070" s="76" t="s">
        <v>1018</v>
      </c>
      <c r="EHA4070" s="76" t="s">
        <v>1018</v>
      </c>
      <c r="EHB4070" s="76" t="s">
        <v>1018</v>
      </c>
      <c r="EHC4070" s="76" t="s">
        <v>1018</v>
      </c>
      <c r="EHD4070" s="76" t="s">
        <v>1018</v>
      </c>
      <c r="EHE4070" s="76" t="s">
        <v>1018</v>
      </c>
      <c r="EHF4070" s="76" t="s">
        <v>1018</v>
      </c>
      <c r="EHG4070" s="76" t="s">
        <v>1018</v>
      </c>
      <c r="EHH4070" s="76" t="s">
        <v>1018</v>
      </c>
      <c r="EHI4070" s="76" t="s">
        <v>1018</v>
      </c>
      <c r="EHJ4070" s="76" t="s">
        <v>1018</v>
      </c>
      <c r="EHK4070" s="76" t="s">
        <v>1018</v>
      </c>
      <c r="EHL4070" s="76" t="s">
        <v>1018</v>
      </c>
      <c r="EHM4070" s="76" t="s">
        <v>1018</v>
      </c>
      <c r="EHN4070" s="76" t="s">
        <v>1018</v>
      </c>
      <c r="EHO4070" s="76" t="s">
        <v>1018</v>
      </c>
      <c r="EHP4070" s="76" t="s">
        <v>1018</v>
      </c>
      <c r="EHQ4070" s="76" t="s">
        <v>1018</v>
      </c>
      <c r="EHR4070" s="76" t="s">
        <v>1018</v>
      </c>
      <c r="EHS4070" s="76" t="s">
        <v>1018</v>
      </c>
      <c r="EHT4070" s="76" t="s">
        <v>1018</v>
      </c>
      <c r="EHU4070" s="76" t="s">
        <v>1018</v>
      </c>
      <c r="EHV4070" s="76" t="s">
        <v>1018</v>
      </c>
      <c r="EHW4070" s="76" t="s">
        <v>1018</v>
      </c>
      <c r="EHX4070" s="76" t="s">
        <v>1018</v>
      </c>
      <c r="EHY4070" s="76" t="s">
        <v>1018</v>
      </c>
      <c r="EHZ4070" s="76" t="s">
        <v>1018</v>
      </c>
      <c r="EIA4070" s="76" t="s">
        <v>1018</v>
      </c>
      <c r="EIB4070" s="76" t="s">
        <v>1018</v>
      </c>
      <c r="EIC4070" s="76" t="s">
        <v>1018</v>
      </c>
      <c r="EID4070" s="76" t="s">
        <v>1018</v>
      </c>
      <c r="EIE4070" s="76" t="s">
        <v>1018</v>
      </c>
      <c r="EIF4070" s="76" t="s">
        <v>1018</v>
      </c>
      <c r="EIG4070" s="76" t="s">
        <v>1018</v>
      </c>
      <c r="EIH4070" s="76" t="s">
        <v>1018</v>
      </c>
      <c r="EII4070" s="76" t="s">
        <v>1018</v>
      </c>
      <c r="EIJ4070" s="76" t="s">
        <v>1018</v>
      </c>
      <c r="EIK4070" s="76" t="s">
        <v>1018</v>
      </c>
      <c r="EIL4070" s="76" t="s">
        <v>1018</v>
      </c>
      <c r="EIM4070" s="76" t="s">
        <v>1018</v>
      </c>
      <c r="EIN4070" s="76" t="s">
        <v>1018</v>
      </c>
      <c r="EIO4070" s="76" t="s">
        <v>1018</v>
      </c>
      <c r="EIP4070" s="76" t="s">
        <v>1018</v>
      </c>
      <c r="EIQ4070" s="76" t="s">
        <v>1018</v>
      </c>
      <c r="EIR4070" s="76" t="s">
        <v>1018</v>
      </c>
      <c r="EIS4070" s="76" t="s">
        <v>1018</v>
      </c>
      <c r="EIT4070" s="76" t="s">
        <v>1018</v>
      </c>
      <c r="EIU4070" s="76" t="s">
        <v>1018</v>
      </c>
      <c r="EIV4070" s="76" t="s">
        <v>1018</v>
      </c>
      <c r="EIW4070" s="76" t="s">
        <v>1018</v>
      </c>
      <c r="EIX4070" s="76" t="s">
        <v>1018</v>
      </c>
      <c r="EIY4070" s="76" t="s">
        <v>1018</v>
      </c>
      <c r="EIZ4070" s="76" t="s">
        <v>1018</v>
      </c>
      <c r="EJA4070" s="76" t="s">
        <v>1018</v>
      </c>
      <c r="EJB4070" s="76" t="s">
        <v>1018</v>
      </c>
      <c r="EJC4070" s="76" t="s">
        <v>1018</v>
      </c>
      <c r="EJD4070" s="76" t="s">
        <v>1018</v>
      </c>
      <c r="EJE4070" s="76" t="s">
        <v>1018</v>
      </c>
      <c r="EJF4070" s="76" t="s">
        <v>1018</v>
      </c>
      <c r="EJG4070" s="76" t="s">
        <v>1018</v>
      </c>
      <c r="EJH4070" s="76" t="s">
        <v>1018</v>
      </c>
      <c r="EJI4070" s="76" t="s">
        <v>1018</v>
      </c>
      <c r="EJJ4070" s="76" t="s">
        <v>1018</v>
      </c>
      <c r="EJK4070" s="76" t="s">
        <v>1018</v>
      </c>
      <c r="EJL4070" s="76" t="s">
        <v>1018</v>
      </c>
      <c r="EJM4070" s="76" t="s">
        <v>1018</v>
      </c>
      <c r="EJN4070" s="76" t="s">
        <v>1018</v>
      </c>
      <c r="EJO4070" s="76" t="s">
        <v>1018</v>
      </c>
      <c r="EJP4070" s="76" t="s">
        <v>1018</v>
      </c>
      <c r="EJQ4070" s="76" t="s">
        <v>1018</v>
      </c>
      <c r="EJR4070" s="76" t="s">
        <v>1018</v>
      </c>
      <c r="EJS4070" s="76" t="s">
        <v>1018</v>
      </c>
      <c r="EJT4070" s="76" t="s">
        <v>1018</v>
      </c>
      <c r="EJU4070" s="76" t="s">
        <v>1018</v>
      </c>
      <c r="EJV4070" s="76" t="s">
        <v>1018</v>
      </c>
      <c r="EJW4070" s="76" t="s">
        <v>1018</v>
      </c>
      <c r="EJX4070" s="76" t="s">
        <v>1018</v>
      </c>
      <c r="EJY4070" s="76" t="s">
        <v>1018</v>
      </c>
      <c r="EJZ4070" s="76" t="s">
        <v>1018</v>
      </c>
      <c r="EKA4070" s="76" t="s">
        <v>1018</v>
      </c>
      <c r="EKB4070" s="76" t="s">
        <v>1018</v>
      </c>
      <c r="EKC4070" s="76" t="s">
        <v>1018</v>
      </c>
      <c r="EKD4070" s="76" t="s">
        <v>1018</v>
      </c>
      <c r="EKE4070" s="76" t="s">
        <v>1018</v>
      </c>
      <c r="EKF4070" s="76" t="s">
        <v>1018</v>
      </c>
      <c r="EKG4070" s="76" t="s">
        <v>1018</v>
      </c>
      <c r="EKH4070" s="76" t="s">
        <v>1018</v>
      </c>
      <c r="EKI4070" s="76" t="s">
        <v>1018</v>
      </c>
      <c r="EKJ4070" s="76" t="s">
        <v>1018</v>
      </c>
      <c r="EKK4070" s="76" t="s">
        <v>1018</v>
      </c>
      <c r="EKL4070" s="76" t="s">
        <v>1018</v>
      </c>
      <c r="EKM4070" s="76" t="s">
        <v>1018</v>
      </c>
      <c r="EKN4070" s="76" t="s">
        <v>1018</v>
      </c>
      <c r="EKO4070" s="76" t="s">
        <v>1018</v>
      </c>
      <c r="EKP4070" s="76" t="s">
        <v>1018</v>
      </c>
      <c r="EKQ4070" s="76" t="s">
        <v>1018</v>
      </c>
      <c r="EKR4070" s="76" t="s">
        <v>1018</v>
      </c>
      <c r="EKS4070" s="76" t="s">
        <v>1018</v>
      </c>
      <c r="EKT4070" s="76" t="s">
        <v>1018</v>
      </c>
      <c r="EKU4070" s="76" t="s">
        <v>1018</v>
      </c>
      <c r="EKV4070" s="76" t="s">
        <v>1018</v>
      </c>
      <c r="EKW4070" s="76" t="s">
        <v>1018</v>
      </c>
      <c r="EKX4070" s="76" t="s">
        <v>1018</v>
      </c>
      <c r="EKY4070" s="76" t="s">
        <v>1018</v>
      </c>
      <c r="EKZ4070" s="76" t="s">
        <v>1018</v>
      </c>
      <c r="ELA4070" s="76" t="s">
        <v>1018</v>
      </c>
      <c r="ELB4070" s="76" t="s">
        <v>1018</v>
      </c>
      <c r="ELC4070" s="76" t="s">
        <v>1018</v>
      </c>
      <c r="ELD4070" s="76" t="s">
        <v>1018</v>
      </c>
      <c r="ELE4070" s="76" t="s">
        <v>1018</v>
      </c>
      <c r="ELF4070" s="76" t="s">
        <v>1018</v>
      </c>
      <c r="ELG4070" s="76" t="s">
        <v>1018</v>
      </c>
      <c r="ELH4070" s="76" t="s">
        <v>1018</v>
      </c>
      <c r="ELI4070" s="76" t="s">
        <v>1018</v>
      </c>
      <c r="ELJ4070" s="76" t="s">
        <v>1018</v>
      </c>
      <c r="ELK4070" s="76" t="s">
        <v>1018</v>
      </c>
      <c r="ELL4070" s="76" t="s">
        <v>1018</v>
      </c>
      <c r="ELM4070" s="76" t="s">
        <v>1018</v>
      </c>
      <c r="ELN4070" s="76" t="s">
        <v>1018</v>
      </c>
      <c r="ELO4070" s="76" t="s">
        <v>1018</v>
      </c>
      <c r="ELP4070" s="76" t="s">
        <v>1018</v>
      </c>
      <c r="ELQ4070" s="76" t="s">
        <v>1018</v>
      </c>
      <c r="ELR4070" s="76" t="s">
        <v>1018</v>
      </c>
      <c r="ELS4070" s="76" t="s">
        <v>1018</v>
      </c>
      <c r="ELT4070" s="76" t="s">
        <v>1018</v>
      </c>
      <c r="ELU4070" s="76" t="s">
        <v>1018</v>
      </c>
      <c r="ELV4070" s="76" t="s">
        <v>1018</v>
      </c>
      <c r="ELW4070" s="76" t="s">
        <v>1018</v>
      </c>
      <c r="ELX4070" s="76" t="s">
        <v>1018</v>
      </c>
      <c r="ELY4070" s="76" t="s">
        <v>1018</v>
      </c>
      <c r="ELZ4070" s="76" t="s">
        <v>1018</v>
      </c>
      <c r="EMA4070" s="76" t="s">
        <v>1018</v>
      </c>
      <c r="EMB4070" s="76" t="s">
        <v>1018</v>
      </c>
      <c r="EMC4070" s="76" t="s">
        <v>1018</v>
      </c>
      <c r="EMD4070" s="76" t="s">
        <v>1018</v>
      </c>
      <c r="EME4070" s="76" t="s">
        <v>1018</v>
      </c>
      <c r="EMF4070" s="76" t="s">
        <v>1018</v>
      </c>
      <c r="EMG4070" s="76" t="s">
        <v>1018</v>
      </c>
      <c r="EMH4070" s="76" t="s">
        <v>1018</v>
      </c>
      <c r="EMI4070" s="76" t="s">
        <v>1018</v>
      </c>
      <c r="EMJ4070" s="76" t="s">
        <v>1018</v>
      </c>
      <c r="EMK4070" s="76" t="s">
        <v>1018</v>
      </c>
      <c r="EML4070" s="76" t="s">
        <v>1018</v>
      </c>
      <c r="EMM4070" s="76" t="s">
        <v>1018</v>
      </c>
      <c r="EMN4070" s="76" t="s">
        <v>1018</v>
      </c>
      <c r="EMO4070" s="76" t="s">
        <v>1018</v>
      </c>
      <c r="EMP4070" s="76" t="s">
        <v>1018</v>
      </c>
      <c r="EMQ4070" s="76" t="s">
        <v>1018</v>
      </c>
      <c r="EMR4070" s="76" t="s">
        <v>1018</v>
      </c>
      <c r="EMS4070" s="76" t="s">
        <v>1018</v>
      </c>
      <c r="EMT4070" s="76" t="s">
        <v>1018</v>
      </c>
      <c r="EMU4070" s="76" t="s">
        <v>1018</v>
      </c>
      <c r="EMV4070" s="76" t="s">
        <v>1018</v>
      </c>
      <c r="EMW4070" s="76" t="s">
        <v>1018</v>
      </c>
      <c r="EMX4070" s="76" t="s">
        <v>1018</v>
      </c>
      <c r="EMY4070" s="76" t="s">
        <v>1018</v>
      </c>
      <c r="EMZ4070" s="76" t="s">
        <v>1018</v>
      </c>
      <c r="ENA4070" s="76" t="s">
        <v>1018</v>
      </c>
      <c r="ENB4070" s="76" t="s">
        <v>1018</v>
      </c>
      <c r="ENC4070" s="76" t="s">
        <v>1018</v>
      </c>
      <c r="END4070" s="76" t="s">
        <v>1018</v>
      </c>
      <c r="ENE4070" s="76" t="s">
        <v>1018</v>
      </c>
      <c r="ENF4070" s="76" t="s">
        <v>1018</v>
      </c>
      <c r="ENG4070" s="76" t="s">
        <v>1018</v>
      </c>
      <c r="ENH4070" s="76" t="s">
        <v>1018</v>
      </c>
      <c r="ENI4070" s="76" t="s">
        <v>1018</v>
      </c>
      <c r="ENJ4070" s="76" t="s">
        <v>1018</v>
      </c>
      <c r="ENK4070" s="76" t="s">
        <v>1018</v>
      </c>
      <c r="ENL4070" s="76" t="s">
        <v>1018</v>
      </c>
      <c r="ENM4070" s="76" t="s">
        <v>1018</v>
      </c>
      <c r="ENN4070" s="76" t="s">
        <v>1018</v>
      </c>
      <c r="ENO4070" s="76" t="s">
        <v>1018</v>
      </c>
      <c r="ENP4070" s="76" t="s">
        <v>1018</v>
      </c>
      <c r="ENQ4070" s="76" t="s">
        <v>1018</v>
      </c>
      <c r="ENR4070" s="76" t="s">
        <v>1018</v>
      </c>
      <c r="ENS4070" s="76" t="s">
        <v>1018</v>
      </c>
      <c r="ENT4070" s="76" t="s">
        <v>1018</v>
      </c>
      <c r="ENU4070" s="76" t="s">
        <v>1018</v>
      </c>
      <c r="ENV4070" s="76" t="s">
        <v>1018</v>
      </c>
      <c r="ENW4070" s="76" t="s">
        <v>1018</v>
      </c>
      <c r="ENX4070" s="76" t="s">
        <v>1018</v>
      </c>
      <c r="ENY4070" s="76" t="s">
        <v>1018</v>
      </c>
      <c r="ENZ4070" s="76" t="s">
        <v>1018</v>
      </c>
      <c r="EOA4070" s="76" t="s">
        <v>1018</v>
      </c>
      <c r="EOB4070" s="76" t="s">
        <v>1018</v>
      </c>
      <c r="EOC4070" s="76" t="s">
        <v>1018</v>
      </c>
      <c r="EOD4070" s="76" t="s">
        <v>1018</v>
      </c>
      <c r="EOE4070" s="76" t="s">
        <v>1018</v>
      </c>
      <c r="EOF4070" s="76" t="s">
        <v>1018</v>
      </c>
      <c r="EOG4070" s="76" t="s">
        <v>1018</v>
      </c>
      <c r="EOH4070" s="76" t="s">
        <v>1018</v>
      </c>
      <c r="EOI4070" s="76" t="s">
        <v>1018</v>
      </c>
      <c r="EOJ4070" s="76" t="s">
        <v>1018</v>
      </c>
      <c r="EOK4070" s="76" t="s">
        <v>1018</v>
      </c>
      <c r="EOL4070" s="76" t="s">
        <v>1018</v>
      </c>
      <c r="EOM4070" s="76" t="s">
        <v>1018</v>
      </c>
      <c r="EON4070" s="76" t="s">
        <v>1018</v>
      </c>
      <c r="EOO4070" s="76" t="s">
        <v>1018</v>
      </c>
      <c r="EOP4070" s="76" t="s">
        <v>1018</v>
      </c>
      <c r="EOQ4070" s="76" t="s">
        <v>1018</v>
      </c>
      <c r="EOR4070" s="76" t="s">
        <v>1018</v>
      </c>
      <c r="EOS4070" s="76" t="s">
        <v>1018</v>
      </c>
      <c r="EOT4070" s="76" t="s">
        <v>1018</v>
      </c>
      <c r="EOU4070" s="76" t="s">
        <v>1018</v>
      </c>
      <c r="EOV4070" s="76" t="s">
        <v>1018</v>
      </c>
      <c r="EOW4070" s="76" t="s">
        <v>1018</v>
      </c>
      <c r="EOX4070" s="76" t="s">
        <v>1018</v>
      </c>
      <c r="EOY4070" s="76" t="s">
        <v>1018</v>
      </c>
      <c r="EOZ4070" s="76" t="s">
        <v>1018</v>
      </c>
      <c r="EPA4070" s="76" t="s">
        <v>1018</v>
      </c>
      <c r="EPB4070" s="76" t="s">
        <v>1018</v>
      </c>
      <c r="EPC4070" s="76" t="s">
        <v>1018</v>
      </c>
      <c r="EPD4070" s="76" t="s">
        <v>1018</v>
      </c>
      <c r="EPE4070" s="76" t="s">
        <v>1018</v>
      </c>
      <c r="EPF4070" s="76" t="s">
        <v>1018</v>
      </c>
      <c r="EPG4070" s="76" t="s">
        <v>1018</v>
      </c>
      <c r="EPH4070" s="76" t="s">
        <v>1018</v>
      </c>
      <c r="EPI4070" s="76" t="s">
        <v>1018</v>
      </c>
      <c r="EPJ4070" s="76" t="s">
        <v>1018</v>
      </c>
      <c r="EPK4070" s="76" t="s">
        <v>1018</v>
      </c>
      <c r="EPL4070" s="76" t="s">
        <v>1018</v>
      </c>
      <c r="EPM4070" s="76" t="s">
        <v>1018</v>
      </c>
      <c r="EPN4070" s="76" t="s">
        <v>1018</v>
      </c>
      <c r="EPO4070" s="76" t="s">
        <v>1018</v>
      </c>
      <c r="EPP4070" s="76" t="s">
        <v>1018</v>
      </c>
      <c r="EPQ4070" s="76" t="s">
        <v>1018</v>
      </c>
      <c r="EPR4070" s="76" t="s">
        <v>1018</v>
      </c>
      <c r="EPS4070" s="76" t="s">
        <v>1018</v>
      </c>
      <c r="EPT4070" s="76" t="s">
        <v>1018</v>
      </c>
      <c r="EPU4070" s="76" t="s">
        <v>1018</v>
      </c>
      <c r="EPV4070" s="76" t="s">
        <v>1018</v>
      </c>
      <c r="EPW4070" s="76" t="s">
        <v>1018</v>
      </c>
      <c r="EPX4070" s="76" t="s">
        <v>1018</v>
      </c>
      <c r="EPY4070" s="76" t="s">
        <v>1018</v>
      </c>
      <c r="EPZ4070" s="76" t="s">
        <v>1018</v>
      </c>
      <c r="EQA4070" s="76" t="s">
        <v>1018</v>
      </c>
      <c r="EQB4070" s="76" t="s">
        <v>1018</v>
      </c>
      <c r="EQC4070" s="76" t="s">
        <v>1018</v>
      </c>
      <c r="EQD4070" s="76" t="s">
        <v>1018</v>
      </c>
      <c r="EQE4070" s="76" t="s">
        <v>1018</v>
      </c>
      <c r="EQF4070" s="76" t="s">
        <v>1018</v>
      </c>
      <c r="EQG4070" s="76" t="s">
        <v>1018</v>
      </c>
      <c r="EQH4070" s="76" t="s">
        <v>1018</v>
      </c>
      <c r="EQI4070" s="76" t="s">
        <v>1018</v>
      </c>
      <c r="EQJ4070" s="76" t="s">
        <v>1018</v>
      </c>
      <c r="EQK4070" s="76" t="s">
        <v>1018</v>
      </c>
      <c r="EQL4070" s="76" t="s">
        <v>1018</v>
      </c>
      <c r="EQM4070" s="76" t="s">
        <v>1018</v>
      </c>
      <c r="EQN4070" s="76" t="s">
        <v>1018</v>
      </c>
      <c r="EQO4070" s="76" t="s">
        <v>1018</v>
      </c>
      <c r="EQP4070" s="76" t="s">
        <v>1018</v>
      </c>
      <c r="EQQ4070" s="76" t="s">
        <v>1018</v>
      </c>
      <c r="EQR4070" s="76" t="s">
        <v>1018</v>
      </c>
      <c r="EQS4070" s="76" t="s">
        <v>1018</v>
      </c>
      <c r="EQT4070" s="76" t="s">
        <v>1018</v>
      </c>
      <c r="EQU4070" s="76" t="s">
        <v>1018</v>
      </c>
      <c r="EQV4070" s="76" t="s">
        <v>1018</v>
      </c>
      <c r="EQW4070" s="76" t="s">
        <v>1018</v>
      </c>
      <c r="EQX4070" s="76" t="s">
        <v>1018</v>
      </c>
      <c r="EQY4070" s="76" t="s">
        <v>1018</v>
      </c>
      <c r="EQZ4070" s="76" t="s">
        <v>1018</v>
      </c>
      <c r="ERA4070" s="76" t="s">
        <v>1018</v>
      </c>
      <c r="ERB4070" s="76" t="s">
        <v>1018</v>
      </c>
      <c r="ERC4070" s="76" t="s">
        <v>1018</v>
      </c>
      <c r="ERD4070" s="76" t="s">
        <v>1018</v>
      </c>
      <c r="ERE4070" s="76" t="s">
        <v>1018</v>
      </c>
      <c r="ERF4070" s="76" t="s">
        <v>1018</v>
      </c>
      <c r="ERG4070" s="76" t="s">
        <v>1018</v>
      </c>
      <c r="ERH4070" s="76" t="s">
        <v>1018</v>
      </c>
      <c r="ERI4070" s="76" t="s">
        <v>1018</v>
      </c>
      <c r="ERJ4070" s="76" t="s">
        <v>1018</v>
      </c>
      <c r="ERK4070" s="76" t="s">
        <v>1018</v>
      </c>
      <c r="ERL4070" s="76" t="s">
        <v>1018</v>
      </c>
      <c r="ERM4070" s="76" t="s">
        <v>1018</v>
      </c>
      <c r="ERN4070" s="76" t="s">
        <v>1018</v>
      </c>
      <c r="ERO4070" s="76" t="s">
        <v>1018</v>
      </c>
      <c r="ERP4070" s="76" t="s">
        <v>1018</v>
      </c>
      <c r="ERQ4070" s="76" t="s">
        <v>1018</v>
      </c>
      <c r="ERR4070" s="76" t="s">
        <v>1018</v>
      </c>
      <c r="ERS4070" s="76" t="s">
        <v>1018</v>
      </c>
      <c r="ERT4070" s="76" t="s">
        <v>1018</v>
      </c>
      <c r="ERU4070" s="76" t="s">
        <v>1018</v>
      </c>
      <c r="ERV4070" s="76" t="s">
        <v>1018</v>
      </c>
      <c r="ERW4070" s="76" t="s">
        <v>1018</v>
      </c>
      <c r="ERX4070" s="76" t="s">
        <v>1018</v>
      </c>
      <c r="ERY4070" s="76" t="s">
        <v>1018</v>
      </c>
      <c r="ERZ4070" s="76" t="s">
        <v>1018</v>
      </c>
      <c r="ESA4070" s="76" t="s">
        <v>1018</v>
      </c>
      <c r="ESB4070" s="76" t="s">
        <v>1018</v>
      </c>
      <c r="ESC4070" s="76" t="s">
        <v>1018</v>
      </c>
      <c r="ESD4070" s="76" t="s">
        <v>1018</v>
      </c>
      <c r="ESE4070" s="76" t="s">
        <v>1018</v>
      </c>
      <c r="ESF4070" s="76" t="s">
        <v>1018</v>
      </c>
      <c r="ESG4070" s="76" t="s">
        <v>1018</v>
      </c>
      <c r="ESH4070" s="76" t="s">
        <v>1018</v>
      </c>
      <c r="ESI4070" s="76" t="s">
        <v>1018</v>
      </c>
      <c r="ESJ4070" s="76" t="s">
        <v>1018</v>
      </c>
      <c r="ESK4070" s="76" t="s">
        <v>1018</v>
      </c>
      <c r="ESL4070" s="76" t="s">
        <v>1018</v>
      </c>
      <c r="ESM4070" s="76" t="s">
        <v>1018</v>
      </c>
      <c r="ESN4070" s="76" t="s">
        <v>1018</v>
      </c>
      <c r="ESO4070" s="76" t="s">
        <v>1018</v>
      </c>
      <c r="ESP4070" s="76" t="s">
        <v>1018</v>
      </c>
      <c r="ESQ4070" s="76" t="s">
        <v>1018</v>
      </c>
      <c r="ESR4070" s="76" t="s">
        <v>1018</v>
      </c>
      <c r="ESS4070" s="76" t="s">
        <v>1018</v>
      </c>
      <c r="EST4070" s="76" t="s">
        <v>1018</v>
      </c>
      <c r="ESU4070" s="76" t="s">
        <v>1018</v>
      </c>
      <c r="ESV4070" s="76" t="s">
        <v>1018</v>
      </c>
      <c r="ESW4070" s="76" t="s">
        <v>1018</v>
      </c>
      <c r="ESX4070" s="76" t="s">
        <v>1018</v>
      </c>
      <c r="ESY4070" s="76" t="s">
        <v>1018</v>
      </c>
      <c r="ESZ4070" s="76" t="s">
        <v>1018</v>
      </c>
      <c r="ETA4070" s="76" t="s">
        <v>1018</v>
      </c>
      <c r="ETB4070" s="76" t="s">
        <v>1018</v>
      </c>
      <c r="ETC4070" s="76" t="s">
        <v>1018</v>
      </c>
      <c r="ETD4070" s="76" t="s">
        <v>1018</v>
      </c>
      <c r="ETE4070" s="76" t="s">
        <v>1018</v>
      </c>
      <c r="ETF4070" s="76" t="s">
        <v>1018</v>
      </c>
      <c r="ETG4070" s="76" t="s">
        <v>1018</v>
      </c>
      <c r="ETH4070" s="76" t="s">
        <v>1018</v>
      </c>
      <c r="ETI4070" s="76" t="s">
        <v>1018</v>
      </c>
      <c r="ETJ4070" s="76" t="s">
        <v>1018</v>
      </c>
      <c r="ETK4070" s="76" t="s">
        <v>1018</v>
      </c>
      <c r="ETL4070" s="76" t="s">
        <v>1018</v>
      </c>
      <c r="ETM4070" s="76" t="s">
        <v>1018</v>
      </c>
      <c r="ETN4070" s="76" t="s">
        <v>1018</v>
      </c>
      <c r="ETO4070" s="76" t="s">
        <v>1018</v>
      </c>
      <c r="ETP4070" s="76" t="s">
        <v>1018</v>
      </c>
      <c r="ETQ4070" s="76" t="s">
        <v>1018</v>
      </c>
      <c r="ETR4070" s="76" t="s">
        <v>1018</v>
      </c>
      <c r="ETS4070" s="76" t="s">
        <v>1018</v>
      </c>
      <c r="ETT4070" s="76" t="s">
        <v>1018</v>
      </c>
      <c r="ETU4070" s="76" t="s">
        <v>1018</v>
      </c>
      <c r="ETV4070" s="76" t="s">
        <v>1018</v>
      </c>
      <c r="ETW4070" s="76" t="s">
        <v>1018</v>
      </c>
      <c r="ETX4070" s="76" t="s">
        <v>1018</v>
      </c>
      <c r="ETY4070" s="76" t="s">
        <v>1018</v>
      </c>
      <c r="ETZ4070" s="76" t="s">
        <v>1018</v>
      </c>
      <c r="EUA4070" s="76" t="s">
        <v>1018</v>
      </c>
      <c r="EUB4070" s="76" t="s">
        <v>1018</v>
      </c>
      <c r="EUC4070" s="76" t="s">
        <v>1018</v>
      </c>
      <c r="EUD4070" s="76" t="s">
        <v>1018</v>
      </c>
      <c r="EUE4070" s="76" t="s">
        <v>1018</v>
      </c>
      <c r="EUF4070" s="76" t="s">
        <v>1018</v>
      </c>
      <c r="EUG4070" s="76" t="s">
        <v>1018</v>
      </c>
      <c r="EUH4070" s="76" t="s">
        <v>1018</v>
      </c>
      <c r="EUI4070" s="76" t="s">
        <v>1018</v>
      </c>
      <c r="EUJ4070" s="76" t="s">
        <v>1018</v>
      </c>
      <c r="EUK4070" s="76" t="s">
        <v>1018</v>
      </c>
      <c r="EUL4070" s="76" t="s">
        <v>1018</v>
      </c>
      <c r="EUM4070" s="76" t="s">
        <v>1018</v>
      </c>
      <c r="EUN4070" s="76" t="s">
        <v>1018</v>
      </c>
      <c r="EUO4070" s="76" t="s">
        <v>1018</v>
      </c>
      <c r="EUP4070" s="76" t="s">
        <v>1018</v>
      </c>
      <c r="EUQ4070" s="76" t="s">
        <v>1018</v>
      </c>
      <c r="EUR4070" s="76" t="s">
        <v>1018</v>
      </c>
      <c r="EUS4070" s="76" t="s">
        <v>1018</v>
      </c>
      <c r="EUT4070" s="76" t="s">
        <v>1018</v>
      </c>
      <c r="EUU4070" s="76" t="s">
        <v>1018</v>
      </c>
      <c r="EUV4070" s="76" t="s">
        <v>1018</v>
      </c>
      <c r="EUW4070" s="76" t="s">
        <v>1018</v>
      </c>
      <c r="EUX4070" s="76" t="s">
        <v>1018</v>
      </c>
      <c r="EUY4070" s="76" t="s">
        <v>1018</v>
      </c>
      <c r="EUZ4070" s="76" t="s">
        <v>1018</v>
      </c>
      <c r="EVA4070" s="76" t="s">
        <v>1018</v>
      </c>
      <c r="EVB4070" s="76" t="s">
        <v>1018</v>
      </c>
      <c r="EVC4070" s="76" t="s">
        <v>1018</v>
      </c>
      <c r="EVD4070" s="76" t="s">
        <v>1018</v>
      </c>
      <c r="EVE4070" s="76" t="s">
        <v>1018</v>
      </c>
      <c r="EVF4070" s="76" t="s">
        <v>1018</v>
      </c>
      <c r="EVG4070" s="76" t="s">
        <v>1018</v>
      </c>
      <c r="EVH4070" s="76" t="s">
        <v>1018</v>
      </c>
      <c r="EVI4070" s="76" t="s">
        <v>1018</v>
      </c>
      <c r="EVJ4070" s="76" t="s">
        <v>1018</v>
      </c>
      <c r="EVK4070" s="76" t="s">
        <v>1018</v>
      </c>
      <c r="EVL4070" s="76" t="s">
        <v>1018</v>
      </c>
      <c r="EVM4070" s="76" t="s">
        <v>1018</v>
      </c>
      <c r="EVN4070" s="76" t="s">
        <v>1018</v>
      </c>
      <c r="EVO4070" s="76" t="s">
        <v>1018</v>
      </c>
      <c r="EVP4070" s="76" t="s">
        <v>1018</v>
      </c>
      <c r="EVQ4070" s="76" t="s">
        <v>1018</v>
      </c>
      <c r="EVR4070" s="76" t="s">
        <v>1018</v>
      </c>
      <c r="EVS4070" s="76" t="s">
        <v>1018</v>
      </c>
      <c r="EVT4070" s="76" t="s">
        <v>1018</v>
      </c>
      <c r="EVU4070" s="76" t="s">
        <v>1018</v>
      </c>
      <c r="EVV4070" s="76" t="s">
        <v>1018</v>
      </c>
      <c r="EVW4070" s="76" t="s">
        <v>1018</v>
      </c>
      <c r="EVX4070" s="76" t="s">
        <v>1018</v>
      </c>
      <c r="EVY4070" s="76" t="s">
        <v>1018</v>
      </c>
      <c r="EVZ4070" s="76" t="s">
        <v>1018</v>
      </c>
      <c r="EWA4070" s="76" t="s">
        <v>1018</v>
      </c>
      <c r="EWB4070" s="76" t="s">
        <v>1018</v>
      </c>
      <c r="EWC4070" s="76" t="s">
        <v>1018</v>
      </c>
      <c r="EWD4070" s="76" t="s">
        <v>1018</v>
      </c>
      <c r="EWE4070" s="76" t="s">
        <v>1018</v>
      </c>
      <c r="EWF4070" s="76" t="s">
        <v>1018</v>
      </c>
      <c r="EWG4070" s="76" t="s">
        <v>1018</v>
      </c>
      <c r="EWH4070" s="76" t="s">
        <v>1018</v>
      </c>
      <c r="EWI4070" s="76" t="s">
        <v>1018</v>
      </c>
      <c r="EWJ4070" s="76" t="s">
        <v>1018</v>
      </c>
      <c r="EWK4070" s="76" t="s">
        <v>1018</v>
      </c>
      <c r="EWL4070" s="76" t="s">
        <v>1018</v>
      </c>
      <c r="EWM4070" s="76" t="s">
        <v>1018</v>
      </c>
      <c r="EWN4070" s="76" t="s">
        <v>1018</v>
      </c>
      <c r="EWO4070" s="76" t="s">
        <v>1018</v>
      </c>
      <c r="EWP4070" s="76" t="s">
        <v>1018</v>
      </c>
      <c r="EWQ4070" s="76" t="s">
        <v>1018</v>
      </c>
      <c r="EWR4070" s="76" t="s">
        <v>1018</v>
      </c>
      <c r="EWS4070" s="76" t="s">
        <v>1018</v>
      </c>
      <c r="EWT4070" s="76" t="s">
        <v>1018</v>
      </c>
      <c r="EWU4070" s="76" t="s">
        <v>1018</v>
      </c>
      <c r="EWV4070" s="76" t="s">
        <v>1018</v>
      </c>
      <c r="EWW4070" s="76" t="s">
        <v>1018</v>
      </c>
      <c r="EWX4070" s="76" t="s">
        <v>1018</v>
      </c>
      <c r="EWY4070" s="76" t="s">
        <v>1018</v>
      </c>
      <c r="EWZ4070" s="76" t="s">
        <v>1018</v>
      </c>
      <c r="EXA4070" s="76" t="s">
        <v>1018</v>
      </c>
      <c r="EXB4070" s="76" t="s">
        <v>1018</v>
      </c>
      <c r="EXC4070" s="76" t="s">
        <v>1018</v>
      </c>
      <c r="EXD4070" s="76" t="s">
        <v>1018</v>
      </c>
      <c r="EXE4070" s="76" t="s">
        <v>1018</v>
      </c>
      <c r="EXF4070" s="76" t="s">
        <v>1018</v>
      </c>
      <c r="EXG4070" s="76" t="s">
        <v>1018</v>
      </c>
      <c r="EXH4070" s="76" t="s">
        <v>1018</v>
      </c>
      <c r="EXI4070" s="76" t="s">
        <v>1018</v>
      </c>
      <c r="EXJ4070" s="76" t="s">
        <v>1018</v>
      </c>
      <c r="EXK4070" s="76" t="s">
        <v>1018</v>
      </c>
      <c r="EXL4070" s="76" t="s">
        <v>1018</v>
      </c>
      <c r="EXM4070" s="76" t="s">
        <v>1018</v>
      </c>
      <c r="EXN4070" s="76" t="s">
        <v>1018</v>
      </c>
      <c r="EXO4070" s="76" t="s">
        <v>1018</v>
      </c>
      <c r="EXP4070" s="76" t="s">
        <v>1018</v>
      </c>
      <c r="EXQ4070" s="76" t="s">
        <v>1018</v>
      </c>
      <c r="EXR4070" s="76" t="s">
        <v>1018</v>
      </c>
      <c r="EXS4070" s="76" t="s">
        <v>1018</v>
      </c>
      <c r="EXT4070" s="76" t="s">
        <v>1018</v>
      </c>
      <c r="EXU4070" s="76" t="s">
        <v>1018</v>
      </c>
      <c r="EXV4070" s="76" t="s">
        <v>1018</v>
      </c>
      <c r="EXW4070" s="76" t="s">
        <v>1018</v>
      </c>
      <c r="EXX4070" s="76" t="s">
        <v>1018</v>
      </c>
      <c r="EXY4070" s="76" t="s">
        <v>1018</v>
      </c>
      <c r="EXZ4070" s="76" t="s">
        <v>1018</v>
      </c>
      <c r="EYA4070" s="76" t="s">
        <v>1018</v>
      </c>
      <c r="EYB4070" s="76" t="s">
        <v>1018</v>
      </c>
      <c r="EYC4070" s="76" t="s">
        <v>1018</v>
      </c>
      <c r="EYD4070" s="76" t="s">
        <v>1018</v>
      </c>
      <c r="EYE4070" s="76" t="s">
        <v>1018</v>
      </c>
      <c r="EYF4070" s="76" t="s">
        <v>1018</v>
      </c>
      <c r="EYG4070" s="76" t="s">
        <v>1018</v>
      </c>
      <c r="EYH4070" s="76" t="s">
        <v>1018</v>
      </c>
      <c r="EYI4070" s="76" t="s">
        <v>1018</v>
      </c>
      <c r="EYJ4070" s="76" t="s">
        <v>1018</v>
      </c>
      <c r="EYK4070" s="76" t="s">
        <v>1018</v>
      </c>
      <c r="EYL4070" s="76" t="s">
        <v>1018</v>
      </c>
      <c r="EYM4070" s="76" t="s">
        <v>1018</v>
      </c>
      <c r="EYN4070" s="76" t="s">
        <v>1018</v>
      </c>
      <c r="EYO4070" s="76" t="s">
        <v>1018</v>
      </c>
      <c r="EYP4070" s="76" t="s">
        <v>1018</v>
      </c>
      <c r="EYQ4070" s="76" t="s">
        <v>1018</v>
      </c>
      <c r="EYR4070" s="76" t="s">
        <v>1018</v>
      </c>
      <c r="EYS4070" s="76" t="s">
        <v>1018</v>
      </c>
      <c r="EYT4070" s="76" t="s">
        <v>1018</v>
      </c>
      <c r="EYU4070" s="76" t="s">
        <v>1018</v>
      </c>
      <c r="EYV4070" s="76" t="s">
        <v>1018</v>
      </c>
      <c r="EYW4070" s="76" t="s">
        <v>1018</v>
      </c>
      <c r="EYX4070" s="76" t="s">
        <v>1018</v>
      </c>
      <c r="EYY4070" s="76" t="s">
        <v>1018</v>
      </c>
      <c r="EYZ4070" s="76" t="s">
        <v>1018</v>
      </c>
      <c r="EZA4070" s="76" t="s">
        <v>1018</v>
      </c>
      <c r="EZB4070" s="76" t="s">
        <v>1018</v>
      </c>
      <c r="EZC4070" s="76" t="s">
        <v>1018</v>
      </c>
      <c r="EZD4070" s="76" t="s">
        <v>1018</v>
      </c>
      <c r="EZE4070" s="76" t="s">
        <v>1018</v>
      </c>
      <c r="EZF4070" s="76" t="s">
        <v>1018</v>
      </c>
      <c r="EZG4070" s="76" t="s">
        <v>1018</v>
      </c>
      <c r="EZH4070" s="76" t="s">
        <v>1018</v>
      </c>
      <c r="EZI4070" s="76" t="s">
        <v>1018</v>
      </c>
      <c r="EZJ4070" s="76" t="s">
        <v>1018</v>
      </c>
      <c r="EZK4070" s="76" t="s">
        <v>1018</v>
      </c>
      <c r="EZL4070" s="76" t="s">
        <v>1018</v>
      </c>
      <c r="EZM4070" s="76" t="s">
        <v>1018</v>
      </c>
      <c r="EZN4070" s="76" t="s">
        <v>1018</v>
      </c>
      <c r="EZO4070" s="76" t="s">
        <v>1018</v>
      </c>
      <c r="EZP4070" s="76" t="s">
        <v>1018</v>
      </c>
      <c r="EZQ4070" s="76" t="s">
        <v>1018</v>
      </c>
      <c r="EZR4070" s="76" t="s">
        <v>1018</v>
      </c>
      <c r="EZS4070" s="76" t="s">
        <v>1018</v>
      </c>
      <c r="EZT4070" s="76" t="s">
        <v>1018</v>
      </c>
      <c r="EZU4070" s="76" t="s">
        <v>1018</v>
      </c>
      <c r="EZV4070" s="76" t="s">
        <v>1018</v>
      </c>
      <c r="EZW4070" s="76" t="s">
        <v>1018</v>
      </c>
      <c r="EZX4070" s="76" t="s">
        <v>1018</v>
      </c>
      <c r="EZY4070" s="76" t="s">
        <v>1018</v>
      </c>
      <c r="EZZ4070" s="76" t="s">
        <v>1018</v>
      </c>
      <c r="FAA4070" s="76" t="s">
        <v>1018</v>
      </c>
      <c r="FAB4070" s="76" t="s">
        <v>1018</v>
      </c>
      <c r="FAC4070" s="76" t="s">
        <v>1018</v>
      </c>
      <c r="FAD4070" s="76" t="s">
        <v>1018</v>
      </c>
      <c r="FAE4070" s="76" t="s">
        <v>1018</v>
      </c>
      <c r="FAF4070" s="76" t="s">
        <v>1018</v>
      </c>
      <c r="FAG4070" s="76" t="s">
        <v>1018</v>
      </c>
      <c r="FAH4070" s="76" t="s">
        <v>1018</v>
      </c>
      <c r="FAI4070" s="76" t="s">
        <v>1018</v>
      </c>
      <c r="FAJ4070" s="76" t="s">
        <v>1018</v>
      </c>
      <c r="FAK4070" s="76" t="s">
        <v>1018</v>
      </c>
      <c r="FAL4070" s="76" t="s">
        <v>1018</v>
      </c>
      <c r="FAM4070" s="76" t="s">
        <v>1018</v>
      </c>
      <c r="FAN4070" s="76" t="s">
        <v>1018</v>
      </c>
      <c r="FAO4070" s="76" t="s">
        <v>1018</v>
      </c>
      <c r="FAP4070" s="76" t="s">
        <v>1018</v>
      </c>
      <c r="FAQ4070" s="76" t="s">
        <v>1018</v>
      </c>
      <c r="FAR4070" s="76" t="s">
        <v>1018</v>
      </c>
      <c r="FAS4070" s="76" t="s">
        <v>1018</v>
      </c>
      <c r="FAT4070" s="76" t="s">
        <v>1018</v>
      </c>
      <c r="FAU4070" s="76" t="s">
        <v>1018</v>
      </c>
      <c r="FAV4070" s="76" t="s">
        <v>1018</v>
      </c>
      <c r="FAW4070" s="76" t="s">
        <v>1018</v>
      </c>
      <c r="FAX4070" s="76" t="s">
        <v>1018</v>
      </c>
      <c r="FAY4070" s="76" t="s">
        <v>1018</v>
      </c>
      <c r="FAZ4070" s="76" t="s">
        <v>1018</v>
      </c>
      <c r="FBA4070" s="76" t="s">
        <v>1018</v>
      </c>
      <c r="FBB4070" s="76" t="s">
        <v>1018</v>
      </c>
      <c r="FBC4070" s="76" t="s">
        <v>1018</v>
      </c>
      <c r="FBD4070" s="76" t="s">
        <v>1018</v>
      </c>
      <c r="FBE4070" s="76" t="s">
        <v>1018</v>
      </c>
      <c r="FBF4070" s="76" t="s">
        <v>1018</v>
      </c>
      <c r="FBG4070" s="76" t="s">
        <v>1018</v>
      </c>
      <c r="FBH4070" s="76" t="s">
        <v>1018</v>
      </c>
      <c r="FBI4070" s="76" t="s">
        <v>1018</v>
      </c>
      <c r="FBJ4070" s="76" t="s">
        <v>1018</v>
      </c>
      <c r="FBK4070" s="76" t="s">
        <v>1018</v>
      </c>
      <c r="FBL4070" s="76" t="s">
        <v>1018</v>
      </c>
      <c r="FBM4070" s="76" t="s">
        <v>1018</v>
      </c>
      <c r="FBN4070" s="76" t="s">
        <v>1018</v>
      </c>
      <c r="FBO4070" s="76" t="s">
        <v>1018</v>
      </c>
      <c r="FBP4070" s="76" t="s">
        <v>1018</v>
      </c>
      <c r="FBQ4070" s="76" t="s">
        <v>1018</v>
      </c>
      <c r="FBR4070" s="76" t="s">
        <v>1018</v>
      </c>
      <c r="FBS4070" s="76" t="s">
        <v>1018</v>
      </c>
      <c r="FBT4070" s="76" t="s">
        <v>1018</v>
      </c>
      <c r="FBU4070" s="76" t="s">
        <v>1018</v>
      </c>
      <c r="FBV4070" s="76" t="s">
        <v>1018</v>
      </c>
      <c r="FBW4070" s="76" t="s">
        <v>1018</v>
      </c>
      <c r="FBX4070" s="76" t="s">
        <v>1018</v>
      </c>
      <c r="FBY4070" s="76" t="s">
        <v>1018</v>
      </c>
      <c r="FBZ4070" s="76" t="s">
        <v>1018</v>
      </c>
      <c r="FCA4070" s="76" t="s">
        <v>1018</v>
      </c>
      <c r="FCB4070" s="76" t="s">
        <v>1018</v>
      </c>
      <c r="FCC4070" s="76" t="s">
        <v>1018</v>
      </c>
      <c r="FCD4070" s="76" t="s">
        <v>1018</v>
      </c>
      <c r="FCE4070" s="76" t="s">
        <v>1018</v>
      </c>
      <c r="FCF4070" s="76" t="s">
        <v>1018</v>
      </c>
      <c r="FCG4070" s="76" t="s">
        <v>1018</v>
      </c>
      <c r="FCH4070" s="76" t="s">
        <v>1018</v>
      </c>
      <c r="FCI4070" s="76" t="s">
        <v>1018</v>
      </c>
      <c r="FCJ4070" s="76" t="s">
        <v>1018</v>
      </c>
      <c r="FCK4070" s="76" t="s">
        <v>1018</v>
      </c>
      <c r="FCL4070" s="76" t="s">
        <v>1018</v>
      </c>
      <c r="FCM4070" s="76" t="s">
        <v>1018</v>
      </c>
      <c r="FCN4070" s="76" t="s">
        <v>1018</v>
      </c>
      <c r="FCO4070" s="76" t="s">
        <v>1018</v>
      </c>
      <c r="FCP4070" s="76" t="s">
        <v>1018</v>
      </c>
      <c r="FCQ4070" s="76" t="s">
        <v>1018</v>
      </c>
      <c r="FCR4070" s="76" t="s">
        <v>1018</v>
      </c>
      <c r="FCS4070" s="76" t="s">
        <v>1018</v>
      </c>
      <c r="FCT4070" s="76" t="s">
        <v>1018</v>
      </c>
      <c r="FCU4070" s="76" t="s">
        <v>1018</v>
      </c>
      <c r="FCV4070" s="76" t="s">
        <v>1018</v>
      </c>
      <c r="FCW4070" s="76" t="s">
        <v>1018</v>
      </c>
      <c r="FCX4070" s="76" t="s">
        <v>1018</v>
      </c>
      <c r="FCY4070" s="76" t="s">
        <v>1018</v>
      </c>
      <c r="FCZ4070" s="76" t="s">
        <v>1018</v>
      </c>
      <c r="FDA4070" s="76" t="s">
        <v>1018</v>
      </c>
      <c r="FDB4070" s="76" t="s">
        <v>1018</v>
      </c>
      <c r="FDC4070" s="76" t="s">
        <v>1018</v>
      </c>
      <c r="FDD4070" s="76" t="s">
        <v>1018</v>
      </c>
      <c r="FDE4070" s="76" t="s">
        <v>1018</v>
      </c>
      <c r="FDF4070" s="76" t="s">
        <v>1018</v>
      </c>
      <c r="FDG4070" s="76" t="s">
        <v>1018</v>
      </c>
      <c r="FDH4070" s="76" t="s">
        <v>1018</v>
      </c>
      <c r="FDI4070" s="76" t="s">
        <v>1018</v>
      </c>
      <c r="FDJ4070" s="76" t="s">
        <v>1018</v>
      </c>
      <c r="FDK4070" s="76" t="s">
        <v>1018</v>
      </c>
      <c r="FDL4070" s="76" t="s">
        <v>1018</v>
      </c>
      <c r="FDM4070" s="76" t="s">
        <v>1018</v>
      </c>
      <c r="FDN4070" s="76" t="s">
        <v>1018</v>
      </c>
      <c r="FDO4070" s="76" t="s">
        <v>1018</v>
      </c>
      <c r="FDP4070" s="76" t="s">
        <v>1018</v>
      </c>
      <c r="FDQ4070" s="76" t="s">
        <v>1018</v>
      </c>
      <c r="FDR4070" s="76" t="s">
        <v>1018</v>
      </c>
      <c r="FDS4070" s="76" t="s">
        <v>1018</v>
      </c>
      <c r="FDT4070" s="76" t="s">
        <v>1018</v>
      </c>
      <c r="FDU4070" s="76" t="s">
        <v>1018</v>
      </c>
      <c r="FDV4070" s="76" t="s">
        <v>1018</v>
      </c>
      <c r="FDW4070" s="76" t="s">
        <v>1018</v>
      </c>
      <c r="FDX4070" s="76" t="s">
        <v>1018</v>
      </c>
      <c r="FDY4070" s="76" t="s">
        <v>1018</v>
      </c>
      <c r="FDZ4070" s="76" t="s">
        <v>1018</v>
      </c>
      <c r="FEA4070" s="76" t="s">
        <v>1018</v>
      </c>
      <c r="FEB4070" s="76" t="s">
        <v>1018</v>
      </c>
      <c r="FEC4070" s="76" t="s">
        <v>1018</v>
      </c>
      <c r="FED4070" s="76" t="s">
        <v>1018</v>
      </c>
      <c r="FEE4070" s="76" t="s">
        <v>1018</v>
      </c>
      <c r="FEF4070" s="76" t="s">
        <v>1018</v>
      </c>
      <c r="FEG4070" s="76" t="s">
        <v>1018</v>
      </c>
      <c r="FEH4070" s="76" t="s">
        <v>1018</v>
      </c>
      <c r="FEI4070" s="76" t="s">
        <v>1018</v>
      </c>
      <c r="FEJ4070" s="76" t="s">
        <v>1018</v>
      </c>
      <c r="FEK4070" s="76" t="s">
        <v>1018</v>
      </c>
      <c r="FEL4070" s="76" t="s">
        <v>1018</v>
      </c>
      <c r="FEM4070" s="76" t="s">
        <v>1018</v>
      </c>
      <c r="FEN4070" s="76" t="s">
        <v>1018</v>
      </c>
      <c r="FEO4070" s="76" t="s">
        <v>1018</v>
      </c>
      <c r="FEP4070" s="76" t="s">
        <v>1018</v>
      </c>
      <c r="FEQ4070" s="76" t="s">
        <v>1018</v>
      </c>
      <c r="FER4070" s="76" t="s">
        <v>1018</v>
      </c>
      <c r="FES4070" s="76" t="s">
        <v>1018</v>
      </c>
      <c r="FET4070" s="76" t="s">
        <v>1018</v>
      </c>
      <c r="FEU4070" s="76" t="s">
        <v>1018</v>
      </c>
      <c r="FEV4070" s="76" t="s">
        <v>1018</v>
      </c>
      <c r="FEW4070" s="76" t="s">
        <v>1018</v>
      </c>
      <c r="FEX4070" s="76" t="s">
        <v>1018</v>
      </c>
      <c r="FEY4070" s="76" t="s">
        <v>1018</v>
      </c>
      <c r="FEZ4070" s="76" t="s">
        <v>1018</v>
      </c>
      <c r="FFA4070" s="76" t="s">
        <v>1018</v>
      </c>
      <c r="FFB4070" s="76" t="s">
        <v>1018</v>
      </c>
      <c r="FFC4070" s="76" t="s">
        <v>1018</v>
      </c>
      <c r="FFD4070" s="76" t="s">
        <v>1018</v>
      </c>
      <c r="FFE4070" s="76" t="s">
        <v>1018</v>
      </c>
      <c r="FFF4070" s="76" t="s">
        <v>1018</v>
      </c>
      <c r="FFG4070" s="76" t="s">
        <v>1018</v>
      </c>
      <c r="FFH4070" s="76" t="s">
        <v>1018</v>
      </c>
      <c r="FFI4070" s="76" t="s">
        <v>1018</v>
      </c>
      <c r="FFJ4070" s="76" t="s">
        <v>1018</v>
      </c>
      <c r="FFK4070" s="76" t="s">
        <v>1018</v>
      </c>
      <c r="FFL4070" s="76" t="s">
        <v>1018</v>
      </c>
      <c r="FFM4070" s="76" t="s">
        <v>1018</v>
      </c>
      <c r="FFN4070" s="76" t="s">
        <v>1018</v>
      </c>
      <c r="FFO4070" s="76" t="s">
        <v>1018</v>
      </c>
      <c r="FFP4070" s="76" t="s">
        <v>1018</v>
      </c>
      <c r="FFQ4070" s="76" t="s">
        <v>1018</v>
      </c>
      <c r="FFR4070" s="76" t="s">
        <v>1018</v>
      </c>
      <c r="FFS4070" s="76" t="s">
        <v>1018</v>
      </c>
      <c r="FFT4070" s="76" t="s">
        <v>1018</v>
      </c>
      <c r="FFU4070" s="76" t="s">
        <v>1018</v>
      </c>
      <c r="FFV4070" s="76" t="s">
        <v>1018</v>
      </c>
      <c r="FFW4070" s="76" t="s">
        <v>1018</v>
      </c>
      <c r="FFX4070" s="76" t="s">
        <v>1018</v>
      </c>
      <c r="FFY4070" s="76" t="s">
        <v>1018</v>
      </c>
      <c r="FFZ4070" s="76" t="s">
        <v>1018</v>
      </c>
      <c r="FGA4070" s="76" t="s">
        <v>1018</v>
      </c>
      <c r="FGB4070" s="76" t="s">
        <v>1018</v>
      </c>
      <c r="FGC4070" s="76" t="s">
        <v>1018</v>
      </c>
      <c r="FGD4070" s="76" t="s">
        <v>1018</v>
      </c>
      <c r="FGE4070" s="76" t="s">
        <v>1018</v>
      </c>
      <c r="FGF4070" s="76" t="s">
        <v>1018</v>
      </c>
      <c r="FGG4070" s="76" t="s">
        <v>1018</v>
      </c>
      <c r="FGH4070" s="76" t="s">
        <v>1018</v>
      </c>
      <c r="FGI4070" s="76" t="s">
        <v>1018</v>
      </c>
      <c r="FGJ4070" s="76" t="s">
        <v>1018</v>
      </c>
      <c r="FGK4070" s="76" t="s">
        <v>1018</v>
      </c>
      <c r="FGL4070" s="76" t="s">
        <v>1018</v>
      </c>
      <c r="FGM4070" s="76" t="s">
        <v>1018</v>
      </c>
      <c r="FGN4070" s="76" t="s">
        <v>1018</v>
      </c>
      <c r="FGO4070" s="76" t="s">
        <v>1018</v>
      </c>
      <c r="FGP4070" s="76" t="s">
        <v>1018</v>
      </c>
      <c r="FGQ4070" s="76" t="s">
        <v>1018</v>
      </c>
      <c r="FGR4070" s="76" t="s">
        <v>1018</v>
      </c>
      <c r="FGS4070" s="76" t="s">
        <v>1018</v>
      </c>
      <c r="FGT4070" s="76" t="s">
        <v>1018</v>
      </c>
      <c r="FGU4070" s="76" t="s">
        <v>1018</v>
      </c>
      <c r="FGV4070" s="76" t="s">
        <v>1018</v>
      </c>
      <c r="FGW4070" s="76" t="s">
        <v>1018</v>
      </c>
      <c r="FGX4070" s="76" t="s">
        <v>1018</v>
      </c>
      <c r="FGY4070" s="76" t="s">
        <v>1018</v>
      </c>
      <c r="FGZ4070" s="76" t="s">
        <v>1018</v>
      </c>
      <c r="FHA4070" s="76" t="s">
        <v>1018</v>
      </c>
      <c r="FHB4070" s="76" t="s">
        <v>1018</v>
      </c>
      <c r="FHC4070" s="76" t="s">
        <v>1018</v>
      </c>
      <c r="FHD4070" s="76" t="s">
        <v>1018</v>
      </c>
      <c r="FHE4070" s="76" t="s">
        <v>1018</v>
      </c>
      <c r="FHF4070" s="76" t="s">
        <v>1018</v>
      </c>
      <c r="FHG4070" s="76" t="s">
        <v>1018</v>
      </c>
      <c r="FHH4070" s="76" t="s">
        <v>1018</v>
      </c>
      <c r="FHI4070" s="76" t="s">
        <v>1018</v>
      </c>
      <c r="FHJ4070" s="76" t="s">
        <v>1018</v>
      </c>
      <c r="FHK4070" s="76" t="s">
        <v>1018</v>
      </c>
      <c r="FHL4070" s="76" t="s">
        <v>1018</v>
      </c>
      <c r="FHM4070" s="76" t="s">
        <v>1018</v>
      </c>
      <c r="FHN4070" s="76" t="s">
        <v>1018</v>
      </c>
      <c r="FHO4070" s="76" t="s">
        <v>1018</v>
      </c>
      <c r="FHP4070" s="76" t="s">
        <v>1018</v>
      </c>
      <c r="FHQ4070" s="76" t="s">
        <v>1018</v>
      </c>
      <c r="FHR4070" s="76" t="s">
        <v>1018</v>
      </c>
      <c r="FHS4070" s="76" t="s">
        <v>1018</v>
      </c>
      <c r="FHT4070" s="76" t="s">
        <v>1018</v>
      </c>
      <c r="FHU4070" s="76" t="s">
        <v>1018</v>
      </c>
      <c r="FHV4070" s="76" t="s">
        <v>1018</v>
      </c>
      <c r="FHW4070" s="76" t="s">
        <v>1018</v>
      </c>
      <c r="FHX4070" s="76" t="s">
        <v>1018</v>
      </c>
      <c r="FHY4070" s="76" t="s">
        <v>1018</v>
      </c>
      <c r="FHZ4070" s="76" t="s">
        <v>1018</v>
      </c>
      <c r="FIA4070" s="76" t="s">
        <v>1018</v>
      </c>
      <c r="FIB4070" s="76" t="s">
        <v>1018</v>
      </c>
      <c r="FIC4070" s="76" t="s">
        <v>1018</v>
      </c>
      <c r="FID4070" s="76" t="s">
        <v>1018</v>
      </c>
      <c r="FIE4070" s="76" t="s">
        <v>1018</v>
      </c>
      <c r="FIF4070" s="76" t="s">
        <v>1018</v>
      </c>
      <c r="FIG4070" s="76" t="s">
        <v>1018</v>
      </c>
      <c r="FIH4070" s="76" t="s">
        <v>1018</v>
      </c>
      <c r="FII4070" s="76" t="s">
        <v>1018</v>
      </c>
      <c r="FIJ4070" s="76" t="s">
        <v>1018</v>
      </c>
      <c r="FIK4070" s="76" t="s">
        <v>1018</v>
      </c>
      <c r="FIL4070" s="76" t="s">
        <v>1018</v>
      </c>
      <c r="FIM4070" s="76" t="s">
        <v>1018</v>
      </c>
      <c r="FIN4070" s="76" t="s">
        <v>1018</v>
      </c>
      <c r="FIO4070" s="76" t="s">
        <v>1018</v>
      </c>
      <c r="FIP4070" s="76" t="s">
        <v>1018</v>
      </c>
      <c r="FIQ4070" s="76" t="s">
        <v>1018</v>
      </c>
      <c r="FIR4070" s="76" t="s">
        <v>1018</v>
      </c>
      <c r="FIS4070" s="76" t="s">
        <v>1018</v>
      </c>
      <c r="FIT4070" s="76" t="s">
        <v>1018</v>
      </c>
      <c r="FIU4070" s="76" t="s">
        <v>1018</v>
      </c>
      <c r="FIV4070" s="76" t="s">
        <v>1018</v>
      </c>
      <c r="FIW4070" s="76" t="s">
        <v>1018</v>
      </c>
      <c r="FIX4070" s="76" t="s">
        <v>1018</v>
      </c>
      <c r="FIY4070" s="76" t="s">
        <v>1018</v>
      </c>
      <c r="FIZ4070" s="76" t="s">
        <v>1018</v>
      </c>
      <c r="FJA4070" s="76" t="s">
        <v>1018</v>
      </c>
      <c r="FJB4070" s="76" t="s">
        <v>1018</v>
      </c>
      <c r="FJC4070" s="76" t="s">
        <v>1018</v>
      </c>
      <c r="FJD4070" s="76" t="s">
        <v>1018</v>
      </c>
      <c r="FJE4070" s="76" t="s">
        <v>1018</v>
      </c>
      <c r="FJF4070" s="76" t="s">
        <v>1018</v>
      </c>
      <c r="FJG4070" s="76" t="s">
        <v>1018</v>
      </c>
      <c r="FJH4070" s="76" t="s">
        <v>1018</v>
      </c>
      <c r="FJI4070" s="76" t="s">
        <v>1018</v>
      </c>
      <c r="FJJ4070" s="76" t="s">
        <v>1018</v>
      </c>
      <c r="FJK4070" s="76" t="s">
        <v>1018</v>
      </c>
      <c r="FJL4070" s="76" t="s">
        <v>1018</v>
      </c>
      <c r="FJM4070" s="76" t="s">
        <v>1018</v>
      </c>
      <c r="FJN4070" s="76" t="s">
        <v>1018</v>
      </c>
      <c r="FJO4070" s="76" t="s">
        <v>1018</v>
      </c>
      <c r="FJP4070" s="76" t="s">
        <v>1018</v>
      </c>
      <c r="FJQ4070" s="76" t="s">
        <v>1018</v>
      </c>
      <c r="FJR4070" s="76" t="s">
        <v>1018</v>
      </c>
      <c r="FJS4070" s="76" t="s">
        <v>1018</v>
      </c>
      <c r="FJT4070" s="76" t="s">
        <v>1018</v>
      </c>
      <c r="FJU4070" s="76" t="s">
        <v>1018</v>
      </c>
      <c r="FJV4070" s="76" t="s">
        <v>1018</v>
      </c>
      <c r="FJW4070" s="76" t="s">
        <v>1018</v>
      </c>
      <c r="FJX4070" s="76" t="s">
        <v>1018</v>
      </c>
      <c r="FJY4070" s="76" t="s">
        <v>1018</v>
      </c>
      <c r="FJZ4070" s="76" t="s">
        <v>1018</v>
      </c>
      <c r="FKA4070" s="76" t="s">
        <v>1018</v>
      </c>
      <c r="FKB4070" s="76" t="s">
        <v>1018</v>
      </c>
      <c r="FKC4070" s="76" t="s">
        <v>1018</v>
      </c>
      <c r="FKD4070" s="76" t="s">
        <v>1018</v>
      </c>
      <c r="FKE4070" s="76" t="s">
        <v>1018</v>
      </c>
      <c r="FKF4070" s="76" t="s">
        <v>1018</v>
      </c>
      <c r="FKG4070" s="76" t="s">
        <v>1018</v>
      </c>
      <c r="FKH4070" s="76" t="s">
        <v>1018</v>
      </c>
      <c r="FKI4070" s="76" t="s">
        <v>1018</v>
      </c>
      <c r="FKJ4070" s="76" t="s">
        <v>1018</v>
      </c>
      <c r="FKK4070" s="76" t="s">
        <v>1018</v>
      </c>
      <c r="FKL4070" s="76" t="s">
        <v>1018</v>
      </c>
      <c r="FKM4070" s="76" t="s">
        <v>1018</v>
      </c>
      <c r="FKN4070" s="76" t="s">
        <v>1018</v>
      </c>
      <c r="FKO4070" s="76" t="s">
        <v>1018</v>
      </c>
      <c r="FKP4070" s="76" t="s">
        <v>1018</v>
      </c>
      <c r="FKQ4070" s="76" t="s">
        <v>1018</v>
      </c>
      <c r="FKR4070" s="76" t="s">
        <v>1018</v>
      </c>
      <c r="FKS4070" s="76" t="s">
        <v>1018</v>
      </c>
      <c r="FKT4070" s="76" t="s">
        <v>1018</v>
      </c>
      <c r="FKU4070" s="76" t="s">
        <v>1018</v>
      </c>
      <c r="FKV4070" s="76" t="s">
        <v>1018</v>
      </c>
      <c r="FKW4070" s="76" t="s">
        <v>1018</v>
      </c>
      <c r="FKX4070" s="76" t="s">
        <v>1018</v>
      </c>
      <c r="FKY4070" s="76" t="s">
        <v>1018</v>
      </c>
      <c r="FKZ4070" s="76" t="s">
        <v>1018</v>
      </c>
      <c r="FLA4070" s="76" t="s">
        <v>1018</v>
      </c>
      <c r="FLB4070" s="76" t="s">
        <v>1018</v>
      </c>
      <c r="FLC4070" s="76" t="s">
        <v>1018</v>
      </c>
      <c r="FLD4070" s="76" t="s">
        <v>1018</v>
      </c>
      <c r="FLE4070" s="76" t="s">
        <v>1018</v>
      </c>
      <c r="FLF4070" s="76" t="s">
        <v>1018</v>
      </c>
      <c r="FLG4070" s="76" t="s">
        <v>1018</v>
      </c>
      <c r="FLH4070" s="76" t="s">
        <v>1018</v>
      </c>
      <c r="FLI4070" s="76" t="s">
        <v>1018</v>
      </c>
      <c r="FLJ4070" s="76" t="s">
        <v>1018</v>
      </c>
      <c r="FLK4070" s="76" t="s">
        <v>1018</v>
      </c>
      <c r="FLL4070" s="76" t="s">
        <v>1018</v>
      </c>
      <c r="FLM4070" s="76" t="s">
        <v>1018</v>
      </c>
      <c r="FLN4070" s="76" t="s">
        <v>1018</v>
      </c>
      <c r="FLO4070" s="76" t="s">
        <v>1018</v>
      </c>
      <c r="FLP4070" s="76" t="s">
        <v>1018</v>
      </c>
      <c r="FLQ4070" s="76" t="s">
        <v>1018</v>
      </c>
      <c r="FLR4070" s="76" t="s">
        <v>1018</v>
      </c>
      <c r="FLS4070" s="76" t="s">
        <v>1018</v>
      </c>
      <c r="FLT4070" s="76" t="s">
        <v>1018</v>
      </c>
      <c r="FLU4070" s="76" t="s">
        <v>1018</v>
      </c>
      <c r="FLV4070" s="76" t="s">
        <v>1018</v>
      </c>
      <c r="FLW4070" s="76" t="s">
        <v>1018</v>
      </c>
      <c r="FLX4070" s="76" t="s">
        <v>1018</v>
      </c>
      <c r="FLY4070" s="76" t="s">
        <v>1018</v>
      </c>
      <c r="FLZ4070" s="76" t="s">
        <v>1018</v>
      </c>
      <c r="FMA4070" s="76" t="s">
        <v>1018</v>
      </c>
      <c r="FMB4070" s="76" t="s">
        <v>1018</v>
      </c>
      <c r="FMC4070" s="76" t="s">
        <v>1018</v>
      </c>
      <c r="FMD4070" s="76" t="s">
        <v>1018</v>
      </c>
      <c r="FME4070" s="76" t="s">
        <v>1018</v>
      </c>
      <c r="FMF4070" s="76" t="s">
        <v>1018</v>
      </c>
      <c r="FMG4070" s="76" t="s">
        <v>1018</v>
      </c>
      <c r="FMH4070" s="76" t="s">
        <v>1018</v>
      </c>
      <c r="FMI4070" s="76" t="s">
        <v>1018</v>
      </c>
      <c r="FMJ4070" s="76" t="s">
        <v>1018</v>
      </c>
      <c r="FMK4070" s="76" t="s">
        <v>1018</v>
      </c>
      <c r="FML4070" s="76" t="s">
        <v>1018</v>
      </c>
      <c r="FMM4070" s="76" t="s">
        <v>1018</v>
      </c>
      <c r="FMN4070" s="76" t="s">
        <v>1018</v>
      </c>
      <c r="FMO4070" s="76" t="s">
        <v>1018</v>
      </c>
      <c r="FMP4070" s="76" t="s">
        <v>1018</v>
      </c>
      <c r="FMQ4070" s="76" t="s">
        <v>1018</v>
      </c>
      <c r="FMR4070" s="76" t="s">
        <v>1018</v>
      </c>
      <c r="FMS4070" s="76" t="s">
        <v>1018</v>
      </c>
      <c r="FMT4070" s="76" t="s">
        <v>1018</v>
      </c>
      <c r="FMU4070" s="76" t="s">
        <v>1018</v>
      </c>
      <c r="FMV4070" s="76" t="s">
        <v>1018</v>
      </c>
      <c r="FMW4070" s="76" t="s">
        <v>1018</v>
      </c>
      <c r="FMX4070" s="76" t="s">
        <v>1018</v>
      </c>
      <c r="FMY4070" s="76" t="s">
        <v>1018</v>
      </c>
      <c r="FMZ4070" s="76" t="s">
        <v>1018</v>
      </c>
      <c r="FNA4070" s="76" t="s">
        <v>1018</v>
      </c>
      <c r="FNB4070" s="76" t="s">
        <v>1018</v>
      </c>
      <c r="FNC4070" s="76" t="s">
        <v>1018</v>
      </c>
      <c r="FND4070" s="76" t="s">
        <v>1018</v>
      </c>
      <c r="FNE4070" s="76" t="s">
        <v>1018</v>
      </c>
      <c r="FNF4070" s="76" t="s">
        <v>1018</v>
      </c>
      <c r="FNG4070" s="76" t="s">
        <v>1018</v>
      </c>
      <c r="FNH4070" s="76" t="s">
        <v>1018</v>
      </c>
      <c r="FNI4070" s="76" t="s">
        <v>1018</v>
      </c>
      <c r="FNJ4070" s="76" t="s">
        <v>1018</v>
      </c>
      <c r="FNK4070" s="76" t="s">
        <v>1018</v>
      </c>
      <c r="FNL4070" s="76" t="s">
        <v>1018</v>
      </c>
      <c r="FNM4070" s="76" t="s">
        <v>1018</v>
      </c>
      <c r="FNN4070" s="76" t="s">
        <v>1018</v>
      </c>
      <c r="FNO4070" s="76" t="s">
        <v>1018</v>
      </c>
      <c r="FNP4070" s="76" t="s">
        <v>1018</v>
      </c>
      <c r="FNQ4070" s="76" t="s">
        <v>1018</v>
      </c>
      <c r="FNR4070" s="76" t="s">
        <v>1018</v>
      </c>
      <c r="FNS4070" s="76" t="s">
        <v>1018</v>
      </c>
      <c r="FNT4070" s="76" t="s">
        <v>1018</v>
      </c>
      <c r="FNU4070" s="76" t="s">
        <v>1018</v>
      </c>
      <c r="FNV4070" s="76" t="s">
        <v>1018</v>
      </c>
      <c r="FNW4070" s="76" t="s">
        <v>1018</v>
      </c>
      <c r="FNX4070" s="76" t="s">
        <v>1018</v>
      </c>
      <c r="FNY4070" s="76" t="s">
        <v>1018</v>
      </c>
      <c r="FNZ4070" s="76" t="s">
        <v>1018</v>
      </c>
      <c r="FOA4070" s="76" t="s">
        <v>1018</v>
      </c>
      <c r="FOB4070" s="76" t="s">
        <v>1018</v>
      </c>
      <c r="FOC4070" s="76" t="s">
        <v>1018</v>
      </c>
      <c r="FOD4070" s="76" t="s">
        <v>1018</v>
      </c>
      <c r="FOE4070" s="76" t="s">
        <v>1018</v>
      </c>
      <c r="FOF4070" s="76" t="s">
        <v>1018</v>
      </c>
      <c r="FOG4070" s="76" t="s">
        <v>1018</v>
      </c>
      <c r="FOH4070" s="76" t="s">
        <v>1018</v>
      </c>
      <c r="FOI4070" s="76" t="s">
        <v>1018</v>
      </c>
      <c r="FOJ4070" s="76" t="s">
        <v>1018</v>
      </c>
      <c r="FOK4070" s="76" t="s">
        <v>1018</v>
      </c>
      <c r="FOL4070" s="76" t="s">
        <v>1018</v>
      </c>
      <c r="FOM4070" s="76" t="s">
        <v>1018</v>
      </c>
      <c r="FON4070" s="76" t="s">
        <v>1018</v>
      </c>
      <c r="FOO4070" s="76" t="s">
        <v>1018</v>
      </c>
      <c r="FOP4070" s="76" t="s">
        <v>1018</v>
      </c>
      <c r="FOQ4070" s="76" t="s">
        <v>1018</v>
      </c>
      <c r="FOR4070" s="76" t="s">
        <v>1018</v>
      </c>
      <c r="FOS4070" s="76" t="s">
        <v>1018</v>
      </c>
      <c r="FOT4070" s="76" t="s">
        <v>1018</v>
      </c>
      <c r="FOU4070" s="76" t="s">
        <v>1018</v>
      </c>
      <c r="FOV4070" s="76" t="s">
        <v>1018</v>
      </c>
      <c r="FOW4070" s="76" t="s">
        <v>1018</v>
      </c>
      <c r="FOX4070" s="76" t="s">
        <v>1018</v>
      </c>
      <c r="FOY4070" s="76" t="s">
        <v>1018</v>
      </c>
      <c r="FOZ4070" s="76" t="s">
        <v>1018</v>
      </c>
      <c r="FPA4070" s="76" t="s">
        <v>1018</v>
      </c>
      <c r="FPB4070" s="76" t="s">
        <v>1018</v>
      </c>
      <c r="FPC4070" s="76" t="s">
        <v>1018</v>
      </c>
      <c r="FPD4070" s="76" t="s">
        <v>1018</v>
      </c>
      <c r="FPE4070" s="76" t="s">
        <v>1018</v>
      </c>
      <c r="FPF4070" s="76" t="s">
        <v>1018</v>
      </c>
      <c r="FPG4070" s="76" t="s">
        <v>1018</v>
      </c>
      <c r="FPH4070" s="76" t="s">
        <v>1018</v>
      </c>
      <c r="FPI4070" s="76" t="s">
        <v>1018</v>
      </c>
      <c r="FPJ4070" s="76" t="s">
        <v>1018</v>
      </c>
      <c r="FPK4070" s="76" t="s">
        <v>1018</v>
      </c>
      <c r="FPL4070" s="76" t="s">
        <v>1018</v>
      </c>
      <c r="FPM4070" s="76" t="s">
        <v>1018</v>
      </c>
      <c r="FPN4070" s="76" t="s">
        <v>1018</v>
      </c>
      <c r="FPO4070" s="76" t="s">
        <v>1018</v>
      </c>
      <c r="FPP4070" s="76" t="s">
        <v>1018</v>
      </c>
      <c r="FPQ4070" s="76" t="s">
        <v>1018</v>
      </c>
      <c r="FPR4070" s="76" t="s">
        <v>1018</v>
      </c>
      <c r="FPS4070" s="76" t="s">
        <v>1018</v>
      </c>
      <c r="FPT4070" s="76" t="s">
        <v>1018</v>
      </c>
      <c r="FPU4070" s="76" t="s">
        <v>1018</v>
      </c>
      <c r="FPV4070" s="76" t="s">
        <v>1018</v>
      </c>
      <c r="FPW4070" s="76" t="s">
        <v>1018</v>
      </c>
      <c r="FPX4070" s="76" t="s">
        <v>1018</v>
      </c>
      <c r="FPY4070" s="76" t="s">
        <v>1018</v>
      </c>
      <c r="FPZ4070" s="76" t="s">
        <v>1018</v>
      </c>
      <c r="FQA4070" s="76" t="s">
        <v>1018</v>
      </c>
      <c r="FQB4070" s="76" t="s">
        <v>1018</v>
      </c>
      <c r="FQC4070" s="76" t="s">
        <v>1018</v>
      </c>
      <c r="FQD4070" s="76" t="s">
        <v>1018</v>
      </c>
      <c r="FQE4070" s="76" t="s">
        <v>1018</v>
      </c>
      <c r="FQF4070" s="76" t="s">
        <v>1018</v>
      </c>
      <c r="FQG4070" s="76" t="s">
        <v>1018</v>
      </c>
      <c r="FQH4070" s="76" t="s">
        <v>1018</v>
      </c>
      <c r="FQI4070" s="76" t="s">
        <v>1018</v>
      </c>
      <c r="FQJ4070" s="76" t="s">
        <v>1018</v>
      </c>
      <c r="FQK4070" s="76" t="s">
        <v>1018</v>
      </c>
      <c r="FQL4070" s="76" t="s">
        <v>1018</v>
      </c>
      <c r="FQM4070" s="76" t="s">
        <v>1018</v>
      </c>
      <c r="FQN4070" s="76" t="s">
        <v>1018</v>
      </c>
      <c r="FQO4070" s="76" t="s">
        <v>1018</v>
      </c>
      <c r="FQP4070" s="76" t="s">
        <v>1018</v>
      </c>
      <c r="FQQ4070" s="76" t="s">
        <v>1018</v>
      </c>
      <c r="FQR4070" s="76" t="s">
        <v>1018</v>
      </c>
      <c r="FQS4070" s="76" t="s">
        <v>1018</v>
      </c>
      <c r="FQT4070" s="76" t="s">
        <v>1018</v>
      </c>
      <c r="FQU4070" s="76" t="s">
        <v>1018</v>
      </c>
      <c r="FQV4070" s="76" t="s">
        <v>1018</v>
      </c>
      <c r="FQW4070" s="76" t="s">
        <v>1018</v>
      </c>
      <c r="FQX4070" s="76" t="s">
        <v>1018</v>
      </c>
      <c r="FQY4070" s="76" t="s">
        <v>1018</v>
      </c>
      <c r="FQZ4070" s="76" t="s">
        <v>1018</v>
      </c>
      <c r="FRA4070" s="76" t="s">
        <v>1018</v>
      </c>
      <c r="FRB4070" s="76" t="s">
        <v>1018</v>
      </c>
      <c r="FRC4070" s="76" t="s">
        <v>1018</v>
      </c>
      <c r="FRD4070" s="76" t="s">
        <v>1018</v>
      </c>
      <c r="FRE4070" s="76" t="s">
        <v>1018</v>
      </c>
      <c r="FRF4070" s="76" t="s">
        <v>1018</v>
      </c>
      <c r="FRG4070" s="76" t="s">
        <v>1018</v>
      </c>
      <c r="FRH4070" s="76" t="s">
        <v>1018</v>
      </c>
      <c r="FRI4070" s="76" t="s">
        <v>1018</v>
      </c>
      <c r="FRJ4070" s="76" t="s">
        <v>1018</v>
      </c>
      <c r="FRK4070" s="76" t="s">
        <v>1018</v>
      </c>
      <c r="FRL4070" s="76" t="s">
        <v>1018</v>
      </c>
      <c r="FRM4070" s="76" t="s">
        <v>1018</v>
      </c>
      <c r="FRN4070" s="76" t="s">
        <v>1018</v>
      </c>
      <c r="FRO4070" s="76" t="s">
        <v>1018</v>
      </c>
      <c r="FRP4070" s="76" t="s">
        <v>1018</v>
      </c>
      <c r="FRQ4070" s="76" t="s">
        <v>1018</v>
      </c>
      <c r="FRR4070" s="76" t="s">
        <v>1018</v>
      </c>
      <c r="FRS4070" s="76" t="s">
        <v>1018</v>
      </c>
      <c r="FRT4070" s="76" t="s">
        <v>1018</v>
      </c>
      <c r="FRU4070" s="76" t="s">
        <v>1018</v>
      </c>
      <c r="FRV4070" s="76" t="s">
        <v>1018</v>
      </c>
      <c r="FRW4070" s="76" t="s">
        <v>1018</v>
      </c>
      <c r="FRX4070" s="76" t="s">
        <v>1018</v>
      </c>
      <c r="FRY4070" s="76" t="s">
        <v>1018</v>
      </c>
      <c r="FRZ4070" s="76" t="s">
        <v>1018</v>
      </c>
      <c r="FSA4070" s="76" t="s">
        <v>1018</v>
      </c>
      <c r="FSB4070" s="76" t="s">
        <v>1018</v>
      </c>
      <c r="FSC4070" s="76" t="s">
        <v>1018</v>
      </c>
      <c r="FSD4070" s="76" t="s">
        <v>1018</v>
      </c>
      <c r="FSE4070" s="76" t="s">
        <v>1018</v>
      </c>
      <c r="FSF4070" s="76" t="s">
        <v>1018</v>
      </c>
      <c r="FSG4070" s="76" t="s">
        <v>1018</v>
      </c>
      <c r="FSH4070" s="76" t="s">
        <v>1018</v>
      </c>
      <c r="FSI4070" s="76" t="s">
        <v>1018</v>
      </c>
      <c r="FSJ4070" s="76" t="s">
        <v>1018</v>
      </c>
      <c r="FSK4070" s="76" t="s">
        <v>1018</v>
      </c>
      <c r="FSL4070" s="76" t="s">
        <v>1018</v>
      </c>
      <c r="FSM4070" s="76" t="s">
        <v>1018</v>
      </c>
      <c r="FSN4070" s="76" t="s">
        <v>1018</v>
      </c>
      <c r="FSO4070" s="76" t="s">
        <v>1018</v>
      </c>
      <c r="FSP4070" s="76" t="s">
        <v>1018</v>
      </c>
      <c r="FSQ4070" s="76" t="s">
        <v>1018</v>
      </c>
      <c r="FSR4070" s="76" t="s">
        <v>1018</v>
      </c>
      <c r="FSS4070" s="76" t="s">
        <v>1018</v>
      </c>
      <c r="FST4070" s="76" t="s">
        <v>1018</v>
      </c>
      <c r="FSU4070" s="76" t="s">
        <v>1018</v>
      </c>
      <c r="FSV4070" s="76" t="s">
        <v>1018</v>
      </c>
      <c r="FSW4070" s="76" t="s">
        <v>1018</v>
      </c>
      <c r="FSX4070" s="76" t="s">
        <v>1018</v>
      </c>
      <c r="FSY4070" s="76" t="s">
        <v>1018</v>
      </c>
      <c r="FSZ4070" s="76" t="s">
        <v>1018</v>
      </c>
      <c r="FTA4070" s="76" t="s">
        <v>1018</v>
      </c>
      <c r="FTB4070" s="76" t="s">
        <v>1018</v>
      </c>
      <c r="FTC4070" s="76" t="s">
        <v>1018</v>
      </c>
      <c r="FTD4070" s="76" t="s">
        <v>1018</v>
      </c>
      <c r="FTE4070" s="76" t="s">
        <v>1018</v>
      </c>
      <c r="FTF4070" s="76" t="s">
        <v>1018</v>
      </c>
      <c r="FTG4070" s="76" t="s">
        <v>1018</v>
      </c>
      <c r="FTH4070" s="76" t="s">
        <v>1018</v>
      </c>
      <c r="FTI4070" s="76" t="s">
        <v>1018</v>
      </c>
      <c r="FTJ4070" s="76" t="s">
        <v>1018</v>
      </c>
      <c r="FTK4070" s="76" t="s">
        <v>1018</v>
      </c>
      <c r="FTL4070" s="76" t="s">
        <v>1018</v>
      </c>
      <c r="FTM4070" s="76" t="s">
        <v>1018</v>
      </c>
      <c r="FTN4070" s="76" t="s">
        <v>1018</v>
      </c>
      <c r="FTO4070" s="76" t="s">
        <v>1018</v>
      </c>
      <c r="FTP4070" s="76" t="s">
        <v>1018</v>
      </c>
      <c r="FTQ4070" s="76" t="s">
        <v>1018</v>
      </c>
      <c r="FTR4070" s="76" t="s">
        <v>1018</v>
      </c>
      <c r="FTS4070" s="76" t="s">
        <v>1018</v>
      </c>
      <c r="FTT4070" s="76" t="s">
        <v>1018</v>
      </c>
      <c r="FTU4070" s="76" t="s">
        <v>1018</v>
      </c>
      <c r="FTV4070" s="76" t="s">
        <v>1018</v>
      </c>
      <c r="FTW4070" s="76" t="s">
        <v>1018</v>
      </c>
      <c r="FTX4070" s="76" t="s">
        <v>1018</v>
      </c>
      <c r="FTY4070" s="76" t="s">
        <v>1018</v>
      </c>
      <c r="FTZ4070" s="76" t="s">
        <v>1018</v>
      </c>
      <c r="FUA4070" s="76" t="s">
        <v>1018</v>
      </c>
      <c r="FUB4070" s="76" t="s">
        <v>1018</v>
      </c>
      <c r="FUC4070" s="76" t="s">
        <v>1018</v>
      </c>
      <c r="FUD4070" s="76" t="s">
        <v>1018</v>
      </c>
      <c r="FUE4070" s="76" t="s">
        <v>1018</v>
      </c>
      <c r="FUF4070" s="76" t="s">
        <v>1018</v>
      </c>
      <c r="FUG4070" s="76" t="s">
        <v>1018</v>
      </c>
      <c r="FUH4070" s="76" t="s">
        <v>1018</v>
      </c>
      <c r="FUI4070" s="76" t="s">
        <v>1018</v>
      </c>
      <c r="FUJ4070" s="76" t="s">
        <v>1018</v>
      </c>
      <c r="FUK4070" s="76" t="s">
        <v>1018</v>
      </c>
      <c r="FUL4070" s="76" t="s">
        <v>1018</v>
      </c>
      <c r="FUM4070" s="76" t="s">
        <v>1018</v>
      </c>
      <c r="FUN4070" s="76" t="s">
        <v>1018</v>
      </c>
      <c r="FUO4070" s="76" t="s">
        <v>1018</v>
      </c>
      <c r="FUP4070" s="76" t="s">
        <v>1018</v>
      </c>
      <c r="FUQ4070" s="76" t="s">
        <v>1018</v>
      </c>
      <c r="FUR4070" s="76" t="s">
        <v>1018</v>
      </c>
      <c r="FUS4070" s="76" t="s">
        <v>1018</v>
      </c>
      <c r="FUT4070" s="76" t="s">
        <v>1018</v>
      </c>
      <c r="FUU4070" s="76" t="s">
        <v>1018</v>
      </c>
      <c r="FUV4070" s="76" t="s">
        <v>1018</v>
      </c>
      <c r="FUW4070" s="76" t="s">
        <v>1018</v>
      </c>
      <c r="FUX4070" s="76" t="s">
        <v>1018</v>
      </c>
      <c r="FUY4070" s="76" t="s">
        <v>1018</v>
      </c>
      <c r="FUZ4070" s="76" t="s">
        <v>1018</v>
      </c>
      <c r="FVA4070" s="76" t="s">
        <v>1018</v>
      </c>
      <c r="FVB4070" s="76" t="s">
        <v>1018</v>
      </c>
      <c r="FVC4070" s="76" t="s">
        <v>1018</v>
      </c>
      <c r="FVD4070" s="76" t="s">
        <v>1018</v>
      </c>
      <c r="FVE4070" s="76" t="s">
        <v>1018</v>
      </c>
      <c r="FVF4070" s="76" t="s">
        <v>1018</v>
      </c>
      <c r="FVG4070" s="76" t="s">
        <v>1018</v>
      </c>
      <c r="FVH4070" s="76" t="s">
        <v>1018</v>
      </c>
      <c r="FVI4070" s="76" t="s">
        <v>1018</v>
      </c>
      <c r="FVJ4070" s="76" t="s">
        <v>1018</v>
      </c>
      <c r="FVK4070" s="76" t="s">
        <v>1018</v>
      </c>
      <c r="FVL4070" s="76" t="s">
        <v>1018</v>
      </c>
      <c r="FVM4070" s="76" t="s">
        <v>1018</v>
      </c>
      <c r="FVN4070" s="76" t="s">
        <v>1018</v>
      </c>
      <c r="FVO4070" s="76" t="s">
        <v>1018</v>
      </c>
      <c r="FVP4070" s="76" t="s">
        <v>1018</v>
      </c>
      <c r="FVQ4070" s="76" t="s">
        <v>1018</v>
      </c>
      <c r="FVR4070" s="76" t="s">
        <v>1018</v>
      </c>
      <c r="FVS4070" s="76" t="s">
        <v>1018</v>
      </c>
      <c r="FVT4070" s="76" t="s">
        <v>1018</v>
      </c>
      <c r="FVU4070" s="76" t="s">
        <v>1018</v>
      </c>
      <c r="FVV4070" s="76" t="s">
        <v>1018</v>
      </c>
      <c r="FVW4070" s="76" t="s">
        <v>1018</v>
      </c>
      <c r="FVX4070" s="76" t="s">
        <v>1018</v>
      </c>
      <c r="FVY4070" s="76" t="s">
        <v>1018</v>
      </c>
      <c r="FVZ4070" s="76" t="s">
        <v>1018</v>
      </c>
      <c r="FWA4070" s="76" t="s">
        <v>1018</v>
      </c>
      <c r="FWB4070" s="76" t="s">
        <v>1018</v>
      </c>
      <c r="FWC4070" s="76" t="s">
        <v>1018</v>
      </c>
      <c r="FWD4070" s="76" t="s">
        <v>1018</v>
      </c>
      <c r="FWE4070" s="76" t="s">
        <v>1018</v>
      </c>
      <c r="FWF4070" s="76" t="s">
        <v>1018</v>
      </c>
      <c r="FWG4070" s="76" t="s">
        <v>1018</v>
      </c>
      <c r="FWH4070" s="76" t="s">
        <v>1018</v>
      </c>
      <c r="FWI4070" s="76" t="s">
        <v>1018</v>
      </c>
      <c r="FWJ4070" s="76" t="s">
        <v>1018</v>
      </c>
      <c r="FWK4070" s="76" t="s">
        <v>1018</v>
      </c>
      <c r="FWL4070" s="76" t="s">
        <v>1018</v>
      </c>
      <c r="FWM4070" s="76" t="s">
        <v>1018</v>
      </c>
      <c r="FWN4070" s="76" t="s">
        <v>1018</v>
      </c>
      <c r="FWO4070" s="76" t="s">
        <v>1018</v>
      </c>
      <c r="FWP4070" s="76" t="s">
        <v>1018</v>
      </c>
      <c r="FWQ4070" s="76" t="s">
        <v>1018</v>
      </c>
      <c r="FWR4070" s="76" t="s">
        <v>1018</v>
      </c>
      <c r="FWS4070" s="76" t="s">
        <v>1018</v>
      </c>
      <c r="FWT4070" s="76" t="s">
        <v>1018</v>
      </c>
      <c r="FWU4070" s="76" t="s">
        <v>1018</v>
      </c>
      <c r="FWV4070" s="76" t="s">
        <v>1018</v>
      </c>
      <c r="FWW4070" s="76" t="s">
        <v>1018</v>
      </c>
      <c r="FWX4070" s="76" t="s">
        <v>1018</v>
      </c>
      <c r="FWY4070" s="76" t="s">
        <v>1018</v>
      </c>
      <c r="FWZ4070" s="76" t="s">
        <v>1018</v>
      </c>
      <c r="FXA4070" s="76" t="s">
        <v>1018</v>
      </c>
      <c r="FXB4070" s="76" t="s">
        <v>1018</v>
      </c>
      <c r="FXC4070" s="76" t="s">
        <v>1018</v>
      </c>
      <c r="FXD4070" s="76" t="s">
        <v>1018</v>
      </c>
      <c r="FXE4070" s="76" t="s">
        <v>1018</v>
      </c>
      <c r="FXF4070" s="76" t="s">
        <v>1018</v>
      </c>
      <c r="FXG4070" s="76" t="s">
        <v>1018</v>
      </c>
      <c r="FXH4070" s="76" t="s">
        <v>1018</v>
      </c>
      <c r="FXI4070" s="76" t="s">
        <v>1018</v>
      </c>
      <c r="FXJ4070" s="76" t="s">
        <v>1018</v>
      </c>
      <c r="FXK4070" s="76" t="s">
        <v>1018</v>
      </c>
      <c r="FXL4070" s="76" t="s">
        <v>1018</v>
      </c>
      <c r="FXM4070" s="76" t="s">
        <v>1018</v>
      </c>
      <c r="FXN4070" s="76" t="s">
        <v>1018</v>
      </c>
      <c r="FXO4070" s="76" t="s">
        <v>1018</v>
      </c>
      <c r="FXP4070" s="76" t="s">
        <v>1018</v>
      </c>
      <c r="FXQ4070" s="76" t="s">
        <v>1018</v>
      </c>
      <c r="FXR4070" s="76" t="s">
        <v>1018</v>
      </c>
      <c r="FXS4070" s="76" t="s">
        <v>1018</v>
      </c>
      <c r="FXT4070" s="76" t="s">
        <v>1018</v>
      </c>
      <c r="FXU4070" s="76" t="s">
        <v>1018</v>
      </c>
      <c r="FXV4070" s="76" t="s">
        <v>1018</v>
      </c>
      <c r="FXW4070" s="76" t="s">
        <v>1018</v>
      </c>
      <c r="FXX4070" s="76" t="s">
        <v>1018</v>
      </c>
      <c r="FXY4070" s="76" t="s">
        <v>1018</v>
      </c>
      <c r="FXZ4070" s="76" t="s">
        <v>1018</v>
      </c>
      <c r="FYA4070" s="76" t="s">
        <v>1018</v>
      </c>
      <c r="FYB4070" s="76" t="s">
        <v>1018</v>
      </c>
      <c r="FYC4070" s="76" t="s">
        <v>1018</v>
      </c>
      <c r="FYD4070" s="76" t="s">
        <v>1018</v>
      </c>
      <c r="FYE4070" s="76" t="s">
        <v>1018</v>
      </c>
      <c r="FYF4070" s="76" t="s">
        <v>1018</v>
      </c>
      <c r="FYG4070" s="76" t="s">
        <v>1018</v>
      </c>
      <c r="FYH4070" s="76" t="s">
        <v>1018</v>
      </c>
      <c r="FYI4070" s="76" t="s">
        <v>1018</v>
      </c>
      <c r="FYJ4070" s="76" t="s">
        <v>1018</v>
      </c>
      <c r="FYK4070" s="76" t="s">
        <v>1018</v>
      </c>
      <c r="FYL4070" s="76" t="s">
        <v>1018</v>
      </c>
      <c r="FYM4070" s="76" t="s">
        <v>1018</v>
      </c>
      <c r="FYN4070" s="76" t="s">
        <v>1018</v>
      </c>
      <c r="FYO4070" s="76" t="s">
        <v>1018</v>
      </c>
      <c r="FYP4070" s="76" t="s">
        <v>1018</v>
      </c>
      <c r="FYQ4070" s="76" t="s">
        <v>1018</v>
      </c>
      <c r="FYR4070" s="76" t="s">
        <v>1018</v>
      </c>
      <c r="FYS4070" s="76" t="s">
        <v>1018</v>
      </c>
      <c r="FYT4070" s="76" t="s">
        <v>1018</v>
      </c>
      <c r="FYU4070" s="76" t="s">
        <v>1018</v>
      </c>
      <c r="FYV4070" s="76" t="s">
        <v>1018</v>
      </c>
      <c r="FYW4070" s="76" t="s">
        <v>1018</v>
      </c>
      <c r="FYX4070" s="76" t="s">
        <v>1018</v>
      </c>
      <c r="FYY4070" s="76" t="s">
        <v>1018</v>
      </c>
      <c r="FYZ4070" s="76" t="s">
        <v>1018</v>
      </c>
      <c r="FZA4070" s="76" t="s">
        <v>1018</v>
      </c>
      <c r="FZB4070" s="76" t="s">
        <v>1018</v>
      </c>
      <c r="FZC4070" s="76" t="s">
        <v>1018</v>
      </c>
      <c r="FZD4070" s="76" t="s">
        <v>1018</v>
      </c>
      <c r="FZE4070" s="76" t="s">
        <v>1018</v>
      </c>
      <c r="FZF4070" s="76" t="s">
        <v>1018</v>
      </c>
      <c r="FZG4070" s="76" t="s">
        <v>1018</v>
      </c>
      <c r="FZH4070" s="76" t="s">
        <v>1018</v>
      </c>
      <c r="FZI4070" s="76" t="s">
        <v>1018</v>
      </c>
      <c r="FZJ4070" s="76" t="s">
        <v>1018</v>
      </c>
      <c r="FZK4070" s="76" t="s">
        <v>1018</v>
      </c>
      <c r="FZL4070" s="76" t="s">
        <v>1018</v>
      </c>
      <c r="FZM4070" s="76" t="s">
        <v>1018</v>
      </c>
      <c r="FZN4070" s="76" t="s">
        <v>1018</v>
      </c>
      <c r="FZO4070" s="76" t="s">
        <v>1018</v>
      </c>
      <c r="FZP4070" s="76" t="s">
        <v>1018</v>
      </c>
      <c r="FZQ4070" s="76" t="s">
        <v>1018</v>
      </c>
      <c r="FZR4070" s="76" t="s">
        <v>1018</v>
      </c>
      <c r="FZS4070" s="76" t="s">
        <v>1018</v>
      </c>
      <c r="FZT4070" s="76" t="s">
        <v>1018</v>
      </c>
      <c r="FZU4070" s="76" t="s">
        <v>1018</v>
      </c>
      <c r="FZV4070" s="76" t="s">
        <v>1018</v>
      </c>
      <c r="FZW4070" s="76" t="s">
        <v>1018</v>
      </c>
      <c r="FZX4070" s="76" t="s">
        <v>1018</v>
      </c>
      <c r="FZY4070" s="76" t="s">
        <v>1018</v>
      </c>
      <c r="FZZ4070" s="76" t="s">
        <v>1018</v>
      </c>
      <c r="GAA4070" s="76" t="s">
        <v>1018</v>
      </c>
      <c r="GAB4070" s="76" t="s">
        <v>1018</v>
      </c>
      <c r="GAC4070" s="76" t="s">
        <v>1018</v>
      </c>
      <c r="GAD4070" s="76" t="s">
        <v>1018</v>
      </c>
      <c r="GAE4070" s="76" t="s">
        <v>1018</v>
      </c>
      <c r="GAF4070" s="76" t="s">
        <v>1018</v>
      </c>
      <c r="GAG4070" s="76" t="s">
        <v>1018</v>
      </c>
      <c r="GAH4070" s="76" t="s">
        <v>1018</v>
      </c>
      <c r="GAI4070" s="76" t="s">
        <v>1018</v>
      </c>
      <c r="GAJ4070" s="76" t="s">
        <v>1018</v>
      </c>
      <c r="GAK4070" s="76" t="s">
        <v>1018</v>
      </c>
      <c r="GAL4070" s="76" t="s">
        <v>1018</v>
      </c>
      <c r="GAM4070" s="76" t="s">
        <v>1018</v>
      </c>
      <c r="GAN4070" s="76" t="s">
        <v>1018</v>
      </c>
      <c r="GAO4070" s="76" t="s">
        <v>1018</v>
      </c>
      <c r="GAP4070" s="76" t="s">
        <v>1018</v>
      </c>
      <c r="GAQ4070" s="76" t="s">
        <v>1018</v>
      </c>
      <c r="GAR4070" s="76" t="s">
        <v>1018</v>
      </c>
      <c r="GAS4070" s="76" t="s">
        <v>1018</v>
      </c>
      <c r="GAT4070" s="76" t="s">
        <v>1018</v>
      </c>
      <c r="GAU4070" s="76" t="s">
        <v>1018</v>
      </c>
      <c r="GAV4070" s="76" t="s">
        <v>1018</v>
      </c>
      <c r="GAW4070" s="76" t="s">
        <v>1018</v>
      </c>
      <c r="GAX4070" s="76" t="s">
        <v>1018</v>
      </c>
      <c r="GAY4070" s="76" t="s">
        <v>1018</v>
      </c>
      <c r="GAZ4070" s="76" t="s">
        <v>1018</v>
      </c>
      <c r="GBA4070" s="76" t="s">
        <v>1018</v>
      </c>
      <c r="GBB4070" s="76" t="s">
        <v>1018</v>
      </c>
      <c r="GBC4070" s="76" t="s">
        <v>1018</v>
      </c>
      <c r="GBD4070" s="76" t="s">
        <v>1018</v>
      </c>
      <c r="GBE4070" s="76" t="s">
        <v>1018</v>
      </c>
      <c r="GBF4070" s="76" t="s">
        <v>1018</v>
      </c>
      <c r="GBG4070" s="76" t="s">
        <v>1018</v>
      </c>
      <c r="GBH4070" s="76" t="s">
        <v>1018</v>
      </c>
      <c r="GBI4070" s="76" t="s">
        <v>1018</v>
      </c>
      <c r="GBJ4070" s="76" t="s">
        <v>1018</v>
      </c>
      <c r="GBK4070" s="76" t="s">
        <v>1018</v>
      </c>
      <c r="GBL4070" s="76" t="s">
        <v>1018</v>
      </c>
      <c r="GBM4070" s="76" t="s">
        <v>1018</v>
      </c>
      <c r="GBN4070" s="76" t="s">
        <v>1018</v>
      </c>
      <c r="GBO4070" s="76" t="s">
        <v>1018</v>
      </c>
      <c r="GBP4070" s="76" t="s">
        <v>1018</v>
      </c>
      <c r="GBQ4070" s="76" t="s">
        <v>1018</v>
      </c>
      <c r="GBR4070" s="76" t="s">
        <v>1018</v>
      </c>
      <c r="GBS4070" s="76" t="s">
        <v>1018</v>
      </c>
      <c r="GBT4070" s="76" t="s">
        <v>1018</v>
      </c>
      <c r="GBU4070" s="76" t="s">
        <v>1018</v>
      </c>
      <c r="GBV4070" s="76" t="s">
        <v>1018</v>
      </c>
      <c r="GBW4070" s="76" t="s">
        <v>1018</v>
      </c>
      <c r="GBX4070" s="76" t="s">
        <v>1018</v>
      </c>
      <c r="GBY4070" s="76" t="s">
        <v>1018</v>
      </c>
      <c r="GBZ4070" s="76" t="s">
        <v>1018</v>
      </c>
      <c r="GCA4070" s="76" t="s">
        <v>1018</v>
      </c>
      <c r="GCB4070" s="76" t="s">
        <v>1018</v>
      </c>
      <c r="GCC4070" s="76" t="s">
        <v>1018</v>
      </c>
      <c r="GCD4070" s="76" t="s">
        <v>1018</v>
      </c>
      <c r="GCE4070" s="76" t="s">
        <v>1018</v>
      </c>
      <c r="GCF4070" s="76" t="s">
        <v>1018</v>
      </c>
      <c r="GCG4070" s="76" t="s">
        <v>1018</v>
      </c>
      <c r="GCH4070" s="76" t="s">
        <v>1018</v>
      </c>
      <c r="GCI4070" s="76" t="s">
        <v>1018</v>
      </c>
      <c r="GCJ4070" s="76" t="s">
        <v>1018</v>
      </c>
      <c r="GCK4070" s="76" t="s">
        <v>1018</v>
      </c>
      <c r="GCL4070" s="76" t="s">
        <v>1018</v>
      </c>
      <c r="GCM4070" s="76" t="s">
        <v>1018</v>
      </c>
      <c r="GCN4070" s="76" t="s">
        <v>1018</v>
      </c>
      <c r="GCO4070" s="76" t="s">
        <v>1018</v>
      </c>
      <c r="GCP4070" s="76" t="s">
        <v>1018</v>
      </c>
      <c r="GCQ4070" s="76" t="s">
        <v>1018</v>
      </c>
      <c r="GCR4070" s="76" t="s">
        <v>1018</v>
      </c>
      <c r="GCS4070" s="76" t="s">
        <v>1018</v>
      </c>
      <c r="GCT4070" s="76" t="s">
        <v>1018</v>
      </c>
      <c r="GCU4070" s="76" t="s">
        <v>1018</v>
      </c>
      <c r="GCV4070" s="76" t="s">
        <v>1018</v>
      </c>
      <c r="GCW4070" s="76" t="s">
        <v>1018</v>
      </c>
      <c r="GCX4070" s="76" t="s">
        <v>1018</v>
      </c>
      <c r="GCY4070" s="76" t="s">
        <v>1018</v>
      </c>
      <c r="GCZ4070" s="76" t="s">
        <v>1018</v>
      </c>
      <c r="GDA4070" s="76" t="s">
        <v>1018</v>
      </c>
      <c r="GDB4070" s="76" t="s">
        <v>1018</v>
      </c>
      <c r="GDC4070" s="76" t="s">
        <v>1018</v>
      </c>
      <c r="GDD4070" s="76" t="s">
        <v>1018</v>
      </c>
      <c r="GDE4070" s="76" t="s">
        <v>1018</v>
      </c>
      <c r="GDF4070" s="76" t="s">
        <v>1018</v>
      </c>
      <c r="GDG4070" s="76" t="s">
        <v>1018</v>
      </c>
      <c r="GDH4070" s="76" t="s">
        <v>1018</v>
      </c>
      <c r="GDI4070" s="76" t="s">
        <v>1018</v>
      </c>
      <c r="GDJ4070" s="76" t="s">
        <v>1018</v>
      </c>
      <c r="GDK4070" s="76" t="s">
        <v>1018</v>
      </c>
      <c r="GDL4070" s="76" t="s">
        <v>1018</v>
      </c>
      <c r="GDM4070" s="76" t="s">
        <v>1018</v>
      </c>
      <c r="GDN4070" s="76" t="s">
        <v>1018</v>
      </c>
      <c r="GDO4070" s="76" t="s">
        <v>1018</v>
      </c>
      <c r="GDP4070" s="76" t="s">
        <v>1018</v>
      </c>
      <c r="GDQ4070" s="76" t="s">
        <v>1018</v>
      </c>
      <c r="GDR4070" s="76" t="s">
        <v>1018</v>
      </c>
      <c r="GDS4070" s="76" t="s">
        <v>1018</v>
      </c>
      <c r="GDT4070" s="76" t="s">
        <v>1018</v>
      </c>
      <c r="GDU4070" s="76" t="s">
        <v>1018</v>
      </c>
      <c r="GDV4070" s="76" t="s">
        <v>1018</v>
      </c>
      <c r="GDW4070" s="76" t="s">
        <v>1018</v>
      </c>
      <c r="GDX4070" s="76" t="s">
        <v>1018</v>
      </c>
      <c r="GDY4070" s="76" t="s">
        <v>1018</v>
      </c>
      <c r="GDZ4070" s="76" t="s">
        <v>1018</v>
      </c>
      <c r="GEA4070" s="76" t="s">
        <v>1018</v>
      </c>
      <c r="GEB4070" s="76" t="s">
        <v>1018</v>
      </c>
      <c r="GEC4070" s="76" t="s">
        <v>1018</v>
      </c>
      <c r="GED4070" s="76" t="s">
        <v>1018</v>
      </c>
      <c r="GEE4070" s="76" t="s">
        <v>1018</v>
      </c>
      <c r="GEF4070" s="76" t="s">
        <v>1018</v>
      </c>
      <c r="GEG4070" s="76" t="s">
        <v>1018</v>
      </c>
      <c r="GEH4070" s="76" t="s">
        <v>1018</v>
      </c>
      <c r="GEI4070" s="76" t="s">
        <v>1018</v>
      </c>
      <c r="GEJ4070" s="76" t="s">
        <v>1018</v>
      </c>
      <c r="GEK4070" s="76" t="s">
        <v>1018</v>
      </c>
      <c r="GEL4070" s="76" t="s">
        <v>1018</v>
      </c>
      <c r="GEM4070" s="76" t="s">
        <v>1018</v>
      </c>
      <c r="GEN4070" s="76" t="s">
        <v>1018</v>
      </c>
      <c r="GEO4070" s="76" t="s">
        <v>1018</v>
      </c>
      <c r="GEP4070" s="76" t="s">
        <v>1018</v>
      </c>
      <c r="GEQ4070" s="76" t="s">
        <v>1018</v>
      </c>
      <c r="GER4070" s="76" t="s">
        <v>1018</v>
      </c>
      <c r="GES4070" s="76" t="s">
        <v>1018</v>
      </c>
      <c r="GET4070" s="76" t="s">
        <v>1018</v>
      </c>
      <c r="GEU4070" s="76" t="s">
        <v>1018</v>
      </c>
      <c r="GEV4070" s="76" t="s">
        <v>1018</v>
      </c>
      <c r="GEW4070" s="76" t="s">
        <v>1018</v>
      </c>
      <c r="GEX4070" s="76" t="s">
        <v>1018</v>
      </c>
      <c r="GEY4070" s="76" t="s">
        <v>1018</v>
      </c>
      <c r="GEZ4070" s="76" t="s">
        <v>1018</v>
      </c>
      <c r="GFA4070" s="76" t="s">
        <v>1018</v>
      </c>
      <c r="GFB4070" s="76" t="s">
        <v>1018</v>
      </c>
      <c r="GFC4070" s="76" t="s">
        <v>1018</v>
      </c>
      <c r="GFD4070" s="76" t="s">
        <v>1018</v>
      </c>
      <c r="GFE4070" s="76" t="s">
        <v>1018</v>
      </c>
      <c r="GFF4070" s="76" t="s">
        <v>1018</v>
      </c>
      <c r="GFG4070" s="76" t="s">
        <v>1018</v>
      </c>
      <c r="GFH4070" s="76" t="s">
        <v>1018</v>
      </c>
      <c r="GFI4070" s="76" t="s">
        <v>1018</v>
      </c>
      <c r="GFJ4070" s="76" t="s">
        <v>1018</v>
      </c>
      <c r="GFK4070" s="76" t="s">
        <v>1018</v>
      </c>
      <c r="GFL4070" s="76" t="s">
        <v>1018</v>
      </c>
      <c r="GFM4070" s="76" t="s">
        <v>1018</v>
      </c>
      <c r="GFN4070" s="76" t="s">
        <v>1018</v>
      </c>
      <c r="GFO4070" s="76" t="s">
        <v>1018</v>
      </c>
      <c r="GFP4070" s="76" t="s">
        <v>1018</v>
      </c>
      <c r="GFQ4070" s="76" t="s">
        <v>1018</v>
      </c>
      <c r="GFR4070" s="76" t="s">
        <v>1018</v>
      </c>
      <c r="GFS4070" s="76" t="s">
        <v>1018</v>
      </c>
      <c r="GFT4070" s="76" t="s">
        <v>1018</v>
      </c>
      <c r="GFU4070" s="76" t="s">
        <v>1018</v>
      </c>
      <c r="GFV4070" s="76" t="s">
        <v>1018</v>
      </c>
      <c r="GFW4070" s="76" t="s">
        <v>1018</v>
      </c>
      <c r="GFX4070" s="76" t="s">
        <v>1018</v>
      </c>
      <c r="GFY4070" s="76" t="s">
        <v>1018</v>
      </c>
      <c r="GFZ4070" s="76" t="s">
        <v>1018</v>
      </c>
      <c r="GGA4070" s="76" t="s">
        <v>1018</v>
      </c>
      <c r="GGB4070" s="76" t="s">
        <v>1018</v>
      </c>
      <c r="GGC4070" s="76" t="s">
        <v>1018</v>
      </c>
      <c r="GGD4070" s="76" t="s">
        <v>1018</v>
      </c>
      <c r="GGE4070" s="76" t="s">
        <v>1018</v>
      </c>
      <c r="GGF4070" s="76" t="s">
        <v>1018</v>
      </c>
      <c r="GGG4070" s="76" t="s">
        <v>1018</v>
      </c>
      <c r="GGH4070" s="76" t="s">
        <v>1018</v>
      </c>
      <c r="GGI4070" s="76" t="s">
        <v>1018</v>
      </c>
      <c r="GGJ4070" s="76" t="s">
        <v>1018</v>
      </c>
      <c r="GGK4070" s="76" t="s">
        <v>1018</v>
      </c>
      <c r="GGL4070" s="76" t="s">
        <v>1018</v>
      </c>
      <c r="GGM4070" s="76" t="s">
        <v>1018</v>
      </c>
      <c r="GGN4070" s="76" t="s">
        <v>1018</v>
      </c>
      <c r="GGO4070" s="76" t="s">
        <v>1018</v>
      </c>
      <c r="GGP4070" s="76" t="s">
        <v>1018</v>
      </c>
      <c r="GGQ4070" s="76" t="s">
        <v>1018</v>
      </c>
      <c r="GGR4070" s="76" t="s">
        <v>1018</v>
      </c>
      <c r="GGS4070" s="76" t="s">
        <v>1018</v>
      </c>
      <c r="GGT4070" s="76" t="s">
        <v>1018</v>
      </c>
      <c r="GGU4070" s="76" t="s">
        <v>1018</v>
      </c>
      <c r="GGV4070" s="76" t="s">
        <v>1018</v>
      </c>
      <c r="GGW4070" s="76" t="s">
        <v>1018</v>
      </c>
      <c r="GGX4070" s="76" t="s">
        <v>1018</v>
      </c>
      <c r="GGY4070" s="76" t="s">
        <v>1018</v>
      </c>
      <c r="GGZ4070" s="76" t="s">
        <v>1018</v>
      </c>
      <c r="GHA4070" s="76" t="s">
        <v>1018</v>
      </c>
      <c r="GHB4070" s="76" t="s">
        <v>1018</v>
      </c>
      <c r="GHC4070" s="76" t="s">
        <v>1018</v>
      </c>
      <c r="GHD4070" s="76" t="s">
        <v>1018</v>
      </c>
      <c r="GHE4070" s="76" t="s">
        <v>1018</v>
      </c>
      <c r="GHF4070" s="76" t="s">
        <v>1018</v>
      </c>
      <c r="GHG4070" s="76" t="s">
        <v>1018</v>
      </c>
      <c r="GHH4070" s="76" t="s">
        <v>1018</v>
      </c>
      <c r="GHI4070" s="76" t="s">
        <v>1018</v>
      </c>
      <c r="GHJ4070" s="76" t="s">
        <v>1018</v>
      </c>
      <c r="GHK4070" s="76" t="s">
        <v>1018</v>
      </c>
      <c r="GHL4070" s="76" t="s">
        <v>1018</v>
      </c>
      <c r="GHM4070" s="76" t="s">
        <v>1018</v>
      </c>
      <c r="GHN4070" s="76" t="s">
        <v>1018</v>
      </c>
      <c r="GHO4070" s="76" t="s">
        <v>1018</v>
      </c>
      <c r="GHP4070" s="76" t="s">
        <v>1018</v>
      </c>
      <c r="GHQ4070" s="76" t="s">
        <v>1018</v>
      </c>
      <c r="GHR4070" s="76" t="s">
        <v>1018</v>
      </c>
      <c r="GHS4070" s="76" t="s">
        <v>1018</v>
      </c>
      <c r="GHT4070" s="76" t="s">
        <v>1018</v>
      </c>
      <c r="GHU4070" s="76" t="s">
        <v>1018</v>
      </c>
      <c r="GHV4070" s="76" t="s">
        <v>1018</v>
      </c>
      <c r="GHW4070" s="76" t="s">
        <v>1018</v>
      </c>
      <c r="GHX4070" s="76" t="s">
        <v>1018</v>
      </c>
      <c r="GHY4070" s="76" t="s">
        <v>1018</v>
      </c>
      <c r="GHZ4070" s="76" t="s">
        <v>1018</v>
      </c>
      <c r="GIA4070" s="76" t="s">
        <v>1018</v>
      </c>
      <c r="GIB4070" s="76" t="s">
        <v>1018</v>
      </c>
      <c r="GIC4070" s="76" t="s">
        <v>1018</v>
      </c>
      <c r="GID4070" s="76" t="s">
        <v>1018</v>
      </c>
      <c r="GIE4070" s="76" t="s">
        <v>1018</v>
      </c>
      <c r="GIF4070" s="76" t="s">
        <v>1018</v>
      </c>
      <c r="GIG4070" s="76" t="s">
        <v>1018</v>
      </c>
      <c r="GIH4070" s="76" t="s">
        <v>1018</v>
      </c>
      <c r="GII4070" s="76" t="s">
        <v>1018</v>
      </c>
      <c r="GIJ4070" s="76" t="s">
        <v>1018</v>
      </c>
      <c r="GIK4070" s="76" t="s">
        <v>1018</v>
      </c>
      <c r="GIL4070" s="76" t="s">
        <v>1018</v>
      </c>
      <c r="GIM4070" s="76" t="s">
        <v>1018</v>
      </c>
      <c r="GIN4070" s="76" t="s">
        <v>1018</v>
      </c>
      <c r="GIO4070" s="76" t="s">
        <v>1018</v>
      </c>
      <c r="GIP4070" s="76" t="s">
        <v>1018</v>
      </c>
      <c r="GIQ4070" s="76" t="s">
        <v>1018</v>
      </c>
      <c r="GIR4070" s="76" t="s">
        <v>1018</v>
      </c>
      <c r="GIS4070" s="76" t="s">
        <v>1018</v>
      </c>
      <c r="GIT4070" s="76" t="s">
        <v>1018</v>
      </c>
      <c r="GIU4070" s="76" t="s">
        <v>1018</v>
      </c>
      <c r="GIV4070" s="76" t="s">
        <v>1018</v>
      </c>
      <c r="GIW4070" s="76" t="s">
        <v>1018</v>
      </c>
      <c r="GIX4070" s="76" t="s">
        <v>1018</v>
      </c>
      <c r="GIY4070" s="76" t="s">
        <v>1018</v>
      </c>
      <c r="GIZ4070" s="76" t="s">
        <v>1018</v>
      </c>
      <c r="GJA4070" s="76" t="s">
        <v>1018</v>
      </c>
      <c r="GJB4070" s="76" t="s">
        <v>1018</v>
      </c>
      <c r="GJC4070" s="76" t="s">
        <v>1018</v>
      </c>
      <c r="GJD4070" s="76" t="s">
        <v>1018</v>
      </c>
      <c r="GJE4070" s="76" t="s">
        <v>1018</v>
      </c>
      <c r="GJF4070" s="76" t="s">
        <v>1018</v>
      </c>
      <c r="GJG4070" s="76" t="s">
        <v>1018</v>
      </c>
      <c r="GJH4070" s="76" t="s">
        <v>1018</v>
      </c>
      <c r="GJI4070" s="76" t="s">
        <v>1018</v>
      </c>
      <c r="GJJ4070" s="76" t="s">
        <v>1018</v>
      </c>
      <c r="GJK4070" s="76" t="s">
        <v>1018</v>
      </c>
      <c r="GJL4070" s="76" t="s">
        <v>1018</v>
      </c>
      <c r="GJM4070" s="76" t="s">
        <v>1018</v>
      </c>
      <c r="GJN4070" s="76" t="s">
        <v>1018</v>
      </c>
      <c r="GJO4070" s="76" t="s">
        <v>1018</v>
      </c>
      <c r="GJP4070" s="76" t="s">
        <v>1018</v>
      </c>
      <c r="GJQ4070" s="76" t="s">
        <v>1018</v>
      </c>
      <c r="GJR4070" s="76" t="s">
        <v>1018</v>
      </c>
      <c r="GJS4070" s="76" t="s">
        <v>1018</v>
      </c>
      <c r="GJT4070" s="76" t="s">
        <v>1018</v>
      </c>
      <c r="GJU4070" s="76" t="s">
        <v>1018</v>
      </c>
      <c r="GJV4070" s="76" t="s">
        <v>1018</v>
      </c>
      <c r="GJW4070" s="76" t="s">
        <v>1018</v>
      </c>
      <c r="GJX4070" s="76" t="s">
        <v>1018</v>
      </c>
      <c r="GJY4070" s="76" t="s">
        <v>1018</v>
      </c>
      <c r="GJZ4070" s="76" t="s">
        <v>1018</v>
      </c>
      <c r="GKA4070" s="76" t="s">
        <v>1018</v>
      </c>
      <c r="GKB4070" s="76" t="s">
        <v>1018</v>
      </c>
      <c r="GKC4070" s="76" t="s">
        <v>1018</v>
      </c>
      <c r="GKD4070" s="76" t="s">
        <v>1018</v>
      </c>
      <c r="GKE4070" s="76" t="s">
        <v>1018</v>
      </c>
      <c r="GKF4070" s="76" t="s">
        <v>1018</v>
      </c>
      <c r="GKG4070" s="76" t="s">
        <v>1018</v>
      </c>
      <c r="GKH4070" s="76" t="s">
        <v>1018</v>
      </c>
      <c r="GKI4070" s="76" t="s">
        <v>1018</v>
      </c>
      <c r="GKJ4070" s="76" t="s">
        <v>1018</v>
      </c>
      <c r="GKK4070" s="76" t="s">
        <v>1018</v>
      </c>
      <c r="GKL4070" s="76" t="s">
        <v>1018</v>
      </c>
      <c r="GKM4070" s="76" t="s">
        <v>1018</v>
      </c>
      <c r="GKN4070" s="76" t="s">
        <v>1018</v>
      </c>
      <c r="GKO4070" s="76" t="s">
        <v>1018</v>
      </c>
      <c r="GKP4070" s="76" t="s">
        <v>1018</v>
      </c>
      <c r="GKQ4070" s="76" t="s">
        <v>1018</v>
      </c>
      <c r="GKR4070" s="76" t="s">
        <v>1018</v>
      </c>
      <c r="GKS4070" s="76" t="s">
        <v>1018</v>
      </c>
      <c r="GKT4070" s="76" t="s">
        <v>1018</v>
      </c>
      <c r="GKU4070" s="76" t="s">
        <v>1018</v>
      </c>
      <c r="GKV4070" s="76" t="s">
        <v>1018</v>
      </c>
      <c r="GKW4070" s="76" t="s">
        <v>1018</v>
      </c>
      <c r="GKX4070" s="76" t="s">
        <v>1018</v>
      </c>
      <c r="GKY4070" s="76" t="s">
        <v>1018</v>
      </c>
      <c r="GKZ4070" s="76" t="s">
        <v>1018</v>
      </c>
      <c r="GLA4070" s="76" t="s">
        <v>1018</v>
      </c>
      <c r="GLB4070" s="76" t="s">
        <v>1018</v>
      </c>
      <c r="GLC4070" s="76" t="s">
        <v>1018</v>
      </c>
      <c r="GLD4070" s="76" t="s">
        <v>1018</v>
      </c>
      <c r="GLE4070" s="76" t="s">
        <v>1018</v>
      </c>
      <c r="GLF4070" s="76" t="s">
        <v>1018</v>
      </c>
      <c r="GLG4070" s="76" t="s">
        <v>1018</v>
      </c>
      <c r="GLH4070" s="76" t="s">
        <v>1018</v>
      </c>
      <c r="GLI4070" s="76" t="s">
        <v>1018</v>
      </c>
      <c r="GLJ4070" s="76" t="s">
        <v>1018</v>
      </c>
      <c r="GLK4070" s="76" t="s">
        <v>1018</v>
      </c>
      <c r="GLL4070" s="76" t="s">
        <v>1018</v>
      </c>
      <c r="GLM4070" s="76" t="s">
        <v>1018</v>
      </c>
      <c r="GLN4070" s="76" t="s">
        <v>1018</v>
      </c>
      <c r="GLO4070" s="76" t="s">
        <v>1018</v>
      </c>
      <c r="GLP4070" s="76" t="s">
        <v>1018</v>
      </c>
      <c r="GLQ4070" s="76" t="s">
        <v>1018</v>
      </c>
      <c r="GLR4070" s="76" t="s">
        <v>1018</v>
      </c>
      <c r="GLS4070" s="76" t="s">
        <v>1018</v>
      </c>
      <c r="GLT4070" s="76" t="s">
        <v>1018</v>
      </c>
      <c r="GLU4070" s="76" t="s">
        <v>1018</v>
      </c>
      <c r="GLV4070" s="76" t="s">
        <v>1018</v>
      </c>
      <c r="GLW4070" s="76" t="s">
        <v>1018</v>
      </c>
      <c r="GLX4070" s="76" t="s">
        <v>1018</v>
      </c>
      <c r="GLY4070" s="76" t="s">
        <v>1018</v>
      </c>
      <c r="GLZ4070" s="76" t="s">
        <v>1018</v>
      </c>
      <c r="GMA4070" s="76" t="s">
        <v>1018</v>
      </c>
      <c r="GMB4070" s="76" t="s">
        <v>1018</v>
      </c>
      <c r="GMC4070" s="76" t="s">
        <v>1018</v>
      </c>
      <c r="GMD4070" s="76" t="s">
        <v>1018</v>
      </c>
      <c r="GME4070" s="76" t="s">
        <v>1018</v>
      </c>
      <c r="GMF4070" s="76" t="s">
        <v>1018</v>
      </c>
      <c r="GMG4070" s="76" t="s">
        <v>1018</v>
      </c>
      <c r="GMH4070" s="76" t="s">
        <v>1018</v>
      </c>
      <c r="GMI4070" s="76" t="s">
        <v>1018</v>
      </c>
      <c r="GMJ4070" s="76" t="s">
        <v>1018</v>
      </c>
      <c r="GMK4070" s="76" t="s">
        <v>1018</v>
      </c>
      <c r="GML4070" s="76" t="s">
        <v>1018</v>
      </c>
      <c r="GMM4070" s="76" t="s">
        <v>1018</v>
      </c>
      <c r="GMN4070" s="76" t="s">
        <v>1018</v>
      </c>
      <c r="GMO4070" s="76" t="s">
        <v>1018</v>
      </c>
      <c r="GMP4070" s="76" t="s">
        <v>1018</v>
      </c>
      <c r="GMQ4070" s="76" t="s">
        <v>1018</v>
      </c>
      <c r="GMR4070" s="76" t="s">
        <v>1018</v>
      </c>
      <c r="GMS4070" s="76" t="s">
        <v>1018</v>
      </c>
      <c r="GMT4070" s="76" t="s">
        <v>1018</v>
      </c>
      <c r="GMU4070" s="76" t="s">
        <v>1018</v>
      </c>
      <c r="GMV4070" s="76" t="s">
        <v>1018</v>
      </c>
      <c r="GMW4070" s="76" t="s">
        <v>1018</v>
      </c>
      <c r="GMX4070" s="76" t="s">
        <v>1018</v>
      </c>
      <c r="GMY4070" s="76" t="s">
        <v>1018</v>
      </c>
      <c r="GMZ4070" s="76" t="s">
        <v>1018</v>
      </c>
      <c r="GNA4070" s="76" t="s">
        <v>1018</v>
      </c>
      <c r="GNB4070" s="76" t="s">
        <v>1018</v>
      </c>
      <c r="GNC4070" s="76" t="s">
        <v>1018</v>
      </c>
      <c r="GND4070" s="76" t="s">
        <v>1018</v>
      </c>
      <c r="GNE4070" s="76" t="s">
        <v>1018</v>
      </c>
      <c r="GNF4070" s="76" t="s">
        <v>1018</v>
      </c>
      <c r="GNG4070" s="76" t="s">
        <v>1018</v>
      </c>
      <c r="GNH4070" s="76" t="s">
        <v>1018</v>
      </c>
      <c r="GNI4070" s="76" t="s">
        <v>1018</v>
      </c>
      <c r="GNJ4070" s="76" t="s">
        <v>1018</v>
      </c>
      <c r="GNK4070" s="76" t="s">
        <v>1018</v>
      </c>
      <c r="GNL4070" s="76" t="s">
        <v>1018</v>
      </c>
      <c r="GNM4070" s="76" t="s">
        <v>1018</v>
      </c>
      <c r="GNN4070" s="76" t="s">
        <v>1018</v>
      </c>
      <c r="GNO4070" s="76" t="s">
        <v>1018</v>
      </c>
      <c r="GNP4070" s="76" t="s">
        <v>1018</v>
      </c>
      <c r="GNQ4070" s="76" t="s">
        <v>1018</v>
      </c>
      <c r="GNR4070" s="76" t="s">
        <v>1018</v>
      </c>
      <c r="GNS4070" s="76" t="s">
        <v>1018</v>
      </c>
      <c r="GNT4070" s="76" t="s">
        <v>1018</v>
      </c>
      <c r="GNU4070" s="76" t="s">
        <v>1018</v>
      </c>
      <c r="GNV4070" s="76" t="s">
        <v>1018</v>
      </c>
      <c r="GNW4070" s="76" t="s">
        <v>1018</v>
      </c>
      <c r="GNX4070" s="76" t="s">
        <v>1018</v>
      </c>
      <c r="GNY4070" s="76" t="s">
        <v>1018</v>
      </c>
      <c r="GNZ4070" s="76" t="s">
        <v>1018</v>
      </c>
      <c r="GOA4070" s="76" t="s">
        <v>1018</v>
      </c>
      <c r="GOB4070" s="76" t="s">
        <v>1018</v>
      </c>
      <c r="GOC4070" s="76" t="s">
        <v>1018</v>
      </c>
      <c r="GOD4070" s="76" t="s">
        <v>1018</v>
      </c>
      <c r="GOE4070" s="76" t="s">
        <v>1018</v>
      </c>
      <c r="GOF4070" s="76" t="s">
        <v>1018</v>
      </c>
      <c r="GOG4070" s="76" t="s">
        <v>1018</v>
      </c>
      <c r="GOH4070" s="76" t="s">
        <v>1018</v>
      </c>
      <c r="GOI4070" s="76" t="s">
        <v>1018</v>
      </c>
      <c r="GOJ4070" s="76" t="s">
        <v>1018</v>
      </c>
      <c r="GOK4070" s="76" t="s">
        <v>1018</v>
      </c>
      <c r="GOL4070" s="76" t="s">
        <v>1018</v>
      </c>
      <c r="GOM4070" s="76" t="s">
        <v>1018</v>
      </c>
      <c r="GON4070" s="76" t="s">
        <v>1018</v>
      </c>
      <c r="GOO4070" s="76" t="s">
        <v>1018</v>
      </c>
      <c r="GOP4070" s="76" t="s">
        <v>1018</v>
      </c>
      <c r="GOQ4070" s="76" t="s">
        <v>1018</v>
      </c>
      <c r="GOR4070" s="76" t="s">
        <v>1018</v>
      </c>
      <c r="GOS4070" s="76" t="s">
        <v>1018</v>
      </c>
      <c r="GOT4070" s="76" t="s">
        <v>1018</v>
      </c>
      <c r="GOU4070" s="76" t="s">
        <v>1018</v>
      </c>
      <c r="GOV4070" s="76" t="s">
        <v>1018</v>
      </c>
      <c r="GOW4070" s="76" t="s">
        <v>1018</v>
      </c>
      <c r="GOX4070" s="76" t="s">
        <v>1018</v>
      </c>
      <c r="GOY4070" s="76" t="s">
        <v>1018</v>
      </c>
      <c r="GOZ4070" s="76" t="s">
        <v>1018</v>
      </c>
      <c r="GPA4070" s="76" t="s">
        <v>1018</v>
      </c>
      <c r="GPB4070" s="76" t="s">
        <v>1018</v>
      </c>
      <c r="GPC4070" s="76" t="s">
        <v>1018</v>
      </c>
      <c r="GPD4070" s="76" t="s">
        <v>1018</v>
      </c>
      <c r="GPE4070" s="76" t="s">
        <v>1018</v>
      </c>
      <c r="GPF4070" s="76" t="s">
        <v>1018</v>
      </c>
      <c r="GPG4070" s="76" t="s">
        <v>1018</v>
      </c>
      <c r="GPH4070" s="76" t="s">
        <v>1018</v>
      </c>
      <c r="GPI4070" s="76" t="s">
        <v>1018</v>
      </c>
      <c r="GPJ4070" s="76" t="s">
        <v>1018</v>
      </c>
      <c r="GPK4070" s="76" t="s">
        <v>1018</v>
      </c>
      <c r="GPL4070" s="76" t="s">
        <v>1018</v>
      </c>
      <c r="GPM4070" s="76" t="s">
        <v>1018</v>
      </c>
      <c r="GPN4070" s="76" t="s">
        <v>1018</v>
      </c>
      <c r="GPO4070" s="76" t="s">
        <v>1018</v>
      </c>
      <c r="GPP4070" s="76" t="s">
        <v>1018</v>
      </c>
      <c r="GPQ4070" s="76" t="s">
        <v>1018</v>
      </c>
      <c r="GPR4070" s="76" t="s">
        <v>1018</v>
      </c>
      <c r="GPS4070" s="76" t="s">
        <v>1018</v>
      </c>
      <c r="GPT4070" s="76" t="s">
        <v>1018</v>
      </c>
      <c r="GPU4070" s="76" t="s">
        <v>1018</v>
      </c>
      <c r="GPV4070" s="76" t="s">
        <v>1018</v>
      </c>
      <c r="GPW4070" s="76" t="s">
        <v>1018</v>
      </c>
      <c r="GPX4070" s="76" t="s">
        <v>1018</v>
      </c>
      <c r="GPY4070" s="76" t="s">
        <v>1018</v>
      </c>
      <c r="GPZ4070" s="76" t="s">
        <v>1018</v>
      </c>
      <c r="GQA4070" s="76" t="s">
        <v>1018</v>
      </c>
      <c r="GQB4070" s="76" t="s">
        <v>1018</v>
      </c>
      <c r="GQC4070" s="76" t="s">
        <v>1018</v>
      </c>
      <c r="GQD4070" s="76" t="s">
        <v>1018</v>
      </c>
      <c r="GQE4070" s="76" t="s">
        <v>1018</v>
      </c>
      <c r="GQF4070" s="76" t="s">
        <v>1018</v>
      </c>
      <c r="GQG4070" s="76" t="s">
        <v>1018</v>
      </c>
      <c r="GQH4070" s="76" t="s">
        <v>1018</v>
      </c>
      <c r="GQI4070" s="76" t="s">
        <v>1018</v>
      </c>
      <c r="GQJ4070" s="76" t="s">
        <v>1018</v>
      </c>
      <c r="GQK4070" s="76" t="s">
        <v>1018</v>
      </c>
      <c r="GQL4070" s="76" t="s">
        <v>1018</v>
      </c>
      <c r="GQM4070" s="76" t="s">
        <v>1018</v>
      </c>
      <c r="GQN4070" s="76" t="s">
        <v>1018</v>
      </c>
      <c r="GQO4070" s="76" t="s">
        <v>1018</v>
      </c>
      <c r="GQP4070" s="76" t="s">
        <v>1018</v>
      </c>
      <c r="GQQ4070" s="76" t="s">
        <v>1018</v>
      </c>
      <c r="GQR4070" s="76" t="s">
        <v>1018</v>
      </c>
      <c r="GQS4070" s="76" t="s">
        <v>1018</v>
      </c>
      <c r="GQT4070" s="76" t="s">
        <v>1018</v>
      </c>
      <c r="GQU4070" s="76" t="s">
        <v>1018</v>
      </c>
      <c r="GQV4070" s="76" t="s">
        <v>1018</v>
      </c>
      <c r="GQW4070" s="76" t="s">
        <v>1018</v>
      </c>
      <c r="GQX4070" s="76" t="s">
        <v>1018</v>
      </c>
      <c r="GQY4070" s="76" t="s">
        <v>1018</v>
      </c>
      <c r="GQZ4070" s="76" t="s">
        <v>1018</v>
      </c>
      <c r="GRA4070" s="76" t="s">
        <v>1018</v>
      </c>
      <c r="GRB4070" s="76" t="s">
        <v>1018</v>
      </c>
      <c r="GRC4070" s="76" t="s">
        <v>1018</v>
      </c>
      <c r="GRD4070" s="76" t="s">
        <v>1018</v>
      </c>
      <c r="GRE4070" s="76" t="s">
        <v>1018</v>
      </c>
      <c r="GRF4070" s="76" t="s">
        <v>1018</v>
      </c>
      <c r="GRG4070" s="76" t="s">
        <v>1018</v>
      </c>
      <c r="GRH4070" s="76" t="s">
        <v>1018</v>
      </c>
      <c r="GRI4070" s="76" t="s">
        <v>1018</v>
      </c>
      <c r="GRJ4070" s="76" t="s">
        <v>1018</v>
      </c>
      <c r="GRK4070" s="76" t="s">
        <v>1018</v>
      </c>
      <c r="GRL4070" s="76" t="s">
        <v>1018</v>
      </c>
      <c r="GRM4070" s="76" t="s">
        <v>1018</v>
      </c>
      <c r="GRN4070" s="76" t="s">
        <v>1018</v>
      </c>
      <c r="GRO4070" s="76" t="s">
        <v>1018</v>
      </c>
      <c r="GRP4070" s="76" t="s">
        <v>1018</v>
      </c>
      <c r="GRQ4070" s="76" t="s">
        <v>1018</v>
      </c>
      <c r="GRR4070" s="76" t="s">
        <v>1018</v>
      </c>
      <c r="GRS4070" s="76" t="s">
        <v>1018</v>
      </c>
      <c r="GRT4070" s="76" t="s">
        <v>1018</v>
      </c>
      <c r="GRU4070" s="76" t="s">
        <v>1018</v>
      </c>
      <c r="GRV4070" s="76" t="s">
        <v>1018</v>
      </c>
      <c r="GRW4070" s="76" t="s">
        <v>1018</v>
      </c>
      <c r="GRX4070" s="76" t="s">
        <v>1018</v>
      </c>
      <c r="GRY4070" s="76" t="s">
        <v>1018</v>
      </c>
      <c r="GRZ4070" s="76" t="s">
        <v>1018</v>
      </c>
      <c r="GSA4070" s="76" t="s">
        <v>1018</v>
      </c>
      <c r="GSB4070" s="76" t="s">
        <v>1018</v>
      </c>
      <c r="GSC4070" s="76" t="s">
        <v>1018</v>
      </c>
      <c r="GSD4070" s="76" t="s">
        <v>1018</v>
      </c>
      <c r="GSE4070" s="76" t="s">
        <v>1018</v>
      </c>
      <c r="GSF4070" s="76" t="s">
        <v>1018</v>
      </c>
      <c r="GSG4070" s="76" t="s">
        <v>1018</v>
      </c>
      <c r="GSH4070" s="76" t="s">
        <v>1018</v>
      </c>
      <c r="GSI4070" s="76" t="s">
        <v>1018</v>
      </c>
      <c r="GSJ4070" s="76" t="s">
        <v>1018</v>
      </c>
      <c r="GSK4070" s="76" t="s">
        <v>1018</v>
      </c>
      <c r="GSL4070" s="76" t="s">
        <v>1018</v>
      </c>
      <c r="GSM4070" s="76" t="s">
        <v>1018</v>
      </c>
      <c r="GSN4070" s="76" t="s">
        <v>1018</v>
      </c>
      <c r="GSO4070" s="76" t="s">
        <v>1018</v>
      </c>
      <c r="GSP4070" s="76" t="s">
        <v>1018</v>
      </c>
      <c r="GSQ4070" s="76" t="s">
        <v>1018</v>
      </c>
      <c r="GSR4070" s="76" t="s">
        <v>1018</v>
      </c>
      <c r="GSS4070" s="76" t="s">
        <v>1018</v>
      </c>
      <c r="GST4070" s="76" t="s">
        <v>1018</v>
      </c>
      <c r="GSU4070" s="76" t="s">
        <v>1018</v>
      </c>
      <c r="GSV4070" s="76" t="s">
        <v>1018</v>
      </c>
      <c r="GSW4070" s="76" t="s">
        <v>1018</v>
      </c>
      <c r="GSX4070" s="76" t="s">
        <v>1018</v>
      </c>
      <c r="GSY4070" s="76" t="s">
        <v>1018</v>
      </c>
      <c r="GSZ4070" s="76" t="s">
        <v>1018</v>
      </c>
      <c r="GTA4070" s="76" t="s">
        <v>1018</v>
      </c>
      <c r="GTB4070" s="76" t="s">
        <v>1018</v>
      </c>
      <c r="GTC4070" s="76" t="s">
        <v>1018</v>
      </c>
      <c r="GTD4070" s="76" t="s">
        <v>1018</v>
      </c>
      <c r="GTE4070" s="76" t="s">
        <v>1018</v>
      </c>
      <c r="GTF4070" s="76" t="s">
        <v>1018</v>
      </c>
      <c r="GTG4070" s="76" t="s">
        <v>1018</v>
      </c>
      <c r="GTH4070" s="76" t="s">
        <v>1018</v>
      </c>
      <c r="GTI4070" s="76" t="s">
        <v>1018</v>
      </c>
      <c r="GTJ4070" s="76" t="s">
        <v>1018</v>
      </c>
      <c r="GTK4070" s="76" t="s">
        <v>1018</v>
      </c>
      <c r="GTL4070" s="76" t="s">
        <v>1018</v>
      </c>
      <c r="GTM4070" s="76" t="s">
        <v>1018</v>
      </c>
      <c r="GTN4070" s="76" t="s">
        <v>1018</v>
      </c>
      <c r="GTO4070" s="76" t="s">
        <v>1018</v>
      </c>
      <c r="GTP4070" s="76" t="s">
        <v>1018</v>
      </c>
      <c r="GTQ4070" s="76" t="s">
        <v>1018</v>
      </c>
      <c r="GTR4070" s="76" t="s">
        <v>1018</v>
      </c>
      <c r="GTS4070" s="76" t="s">
        <v>1018</v>
      </c>
      <c r="GTT4070" s="76" t="s">
        <v>1018</v>
      </c>
      <c r="GTU4070" s="76" t="s">
        <v>1018</v>
      </c>
      <c r="GTV4070" s="76" t="s">
        <v>1018</v>
      </c>
      <c r="GTW4070" s="76" t="s">
        <v>1018</v>
      </c>
      <c r="GTX4070" s="76" t="s">
        <v>1018</v>
      </c>
      <c r="GTY4070" s="76" t="s">
        <v>1018</v>
      </c>
      <c r="GTZ4070" s="76" t="s">
        <v>1018</v>
      </c>
      <c r="GUA4070" s="76" t="s">
        <v>1018</v>
      </c>
      <c r="GUB4070" s="76" t="s">
        <v>1018</v>
      </c>
      <c r="GUC4070" s="76" t="s">
        <v>1018</v>
      </c>
      <c r="GUD4070" s="76" t="s">
        <v>1018</v>
      </c>
      <c r="GUE4070" s="76" t="s">
        <v>1018</v>
      </c>
      <c r="GUF4070" s="76" t="s">
        <v>1018</v>
      </c>
      <c r="GUG4070" s="76" t="s">
        <v>1018</v>
      </c>
      <c r="GUH4070" s="76" t="s">
        <v>1018</v>
      </c>
      <c r="GUI4070" s="76" t="s">
        <v>1018</v>
      </c>
      <c r="GUJ4070" s="76" t="s">
        <v>1018</v>
      </c>
      <c r="GUK4070" s="76" t="s">
        <v>1018</v>
      </c>
      <c r="GUL4070" s="76" t="s">
        <v>1018</v>
      </c>
      <c r="GUM4070" s="76" t="s">
        <v>1018</v>
      </c>
      <c r="GUN4070" s="76" t="s">
        <v>1018</v>
      </c>
      <c r="GUO4070" s="76" t="s">
        <v>1018</v>
      </c>
      <c r="GUP4070" s="76" t="s">
        <v>1018</v>
      </c>
      <c r="GUQ4070" s="76" t="s">
        <v>1018</v>
      </c>
      <c r="GUR4070" s="76" t="s">
        <v>1018</v>
      </c>
      <c r="GUS4070" s="76" t="s">
        <v>1018</v>
      </c>
      <c r="GUT4070" s="76" t="s">
        <v>1018</v>
      </c>
      <c r="GUU4070" s="76" t="s">
        <v>1018</v>
      </c>
      <c r="GUV4070" s="76" t="s">
        <v>1018</v>
      </c>
      <c r="GUW4070" s="76" t="s">
        <v>1018</v>
      </c>
      <c r="GUX4070" s="76" t="s">
        <v>1018</v>
      </c>
      <c r="GUY4070" s="76" t="s">
        <v>1018</v>
      </c>
      <c r="GUZ4070" s="76" t="s">
        <v>1018</v>
      </c>
      <c r="GVA4070" s="76" t="s">
        <v>1018</v>
      </c>
      <c r="GVB4070" s="76" t="s">
        <v>1018</v>
      </c>
      <c r="GVC4070" s="76" t="s">
        <v>1018</v>
      </c>
      <c r="GVD4070" s="76" t="s">
        <v>1018</v>
      </c>
      <c r="GVE4070" s="76" t="s">
        <v>1018</v>
      </c>
      <c r="GVF4070" s="76" t="s">
        <v>1018</v>
      </c>
      <c r="GVG4070" s="76" t="s">
        <v>1018</v>
      </c>
      <c r="GVH4070" s="76" t="s">
        <v>1018</v>
      </c>
      <c r="GVI4070" s="76" t="s">
        <v>1018</v>
      </c>
      <c r="GVJ4070" s="76" t="s">
        <v>1018</v>
      </c>
      <c r="GVK4070" s="76" t="s">
        <v>1018</v>
      </c>
      <c r="GVL4070" s="76" t="s">
        <v>1018</v>
      </c>
      <c r="GVM4070" s="76" t="s">
        <v>1018</v>
      </c>
      <c r="GVN4070" s="76" t="s">
        <v>1018</v>
      </c>
      <c r="GVO4070" s="76" t="s">
        <v>1018</v>
      </c>
      <c r="GVP4070" s="76" t="s">
        <v>1018</v>
      </c>
      <c r="GVQ4070" s="76" t="s">
        <v>1018</v>
      </c>
      <c r="GVR4070" s="76" t="s">
        <v>1018</v>
      </c>
      <c r="GVS4070" s="76" t="s">
        <v>1018</v>
      </c>
      <c r="GVT4070" s="76" t="s">
        <v>1018</v>
      </c>
      <c r="GVU4070" s="76" t="s">
        <v>1018</v>
      </c>
      <c r="GVV4070" s="76" t="s">
        <v>1018</v>
      </c>
      <c r="GVW4070" s="76" t="s">
        <v>1018</v>
      </c>
      <c r="GVX4070" s="76" t="s">
        <v>1018</v>
      </c>
      <c r="GVY4070" s="76" t="s">
        <v>1018</v>
      </c>
      <c r="GVZ4070" s="76" t="s">
        <v>1018</v>
      </c>
      <c r="GWA4070" s="76" t="s">
        <v>1018</v>
      </c>
      <c r="GWB4070" s="76" t="s">
        <v>1018</v>
      </c>
      <c r="GWC4070" s="76" t="s">
        <v>1018</v>
      </c>
      <c r="GWD4070" s="76" t="s">
        <v>1018</v>
      </c>
      <c r="GWE4070" s="76" t="s">
        <v>1018</v>
      </c>
      <c r="GWF4070" s="76" t="s">
        <v>1018</v>
      </c>
      <c r="GWG4070" s="76" t="s">
        <v>1018</v>
      </c>
      <c r="GWH4070" s="76" t="s">
        <v>1018</v>
      </c>
      <c r="GWI4070" s="76" t="s">
        <v>1018</v>
      </c>
      <c r="GWJ4070" s="76" t="s">
        <v>1018</v>
      </c>
      <c r="GWK4070" s="76" t="s">
        <v>1018</v>
      </c>
      <c r="GWL4070" s="76" t="s">
        <v>1018</v>
      </c>
      <c r="GWM4070" s="76" t="s">
        <v>1018</v>
      </c>
      <c r="GWN4070" s="76" t="s">
        <v>1018</v>
      </c>
      <c r="GWO4070" s="76" t="s">
        <v>1018</v>
      </c>
      <c r="GWP4070" s="76" t="s">
        <v>1018</v>
      </c>
      <c r="GWQ4070" s="76" t="s">
        <v>1018</v>
      </c>
      <c r="GWR4070" s="76" t="s">
        <v>1018</v>
      </c>
      <c r="GWS4070" s="76" t="s">
        <v>1018</v>
      </c>
      <c r="GWT4070" s="76" t="s">
        <v>1018</v>
      </c>
      <c r="GWU4070" s="76" t="s">
        <v>1018</v>
      </c>
      <c r="GWV4070" s="76" t="s">
        <v>1018</v>
      </c>
      <c r="GWW4070" s="76" t="s">
        <v>1018</v>
      </c>
      <c r="GWX4070" s="76" t="s">
        <v>1018</v>
      </c>
      <c r="GWY4070" s="76" t="s">
        <v>1018</v>
      </c>
      <c r="GWZ4070" s="76" t="s">
        <v>1018</v>
      </c>
      <c r="GXA4070" s="76" t="s">
        <v>1018</v>
      </c>
      <c r="GXB4070" s="76" t="s">
        <v>1018</v>
      </c>
      <c r="GXC4070" s="76" t="s">
        <v>1018</v>
      </c>
      <c r="GXD4070" s="76" t="s">
        <v>1018</v>
      </c>
      <c r="GXE4070" s="76" t="s">
        <v>1018</v>
      </c>
      <c r="GXF4070" s="76" t="s">
        <v>1018</v>
      </c>
      <c r="GXG4070" s="76" t="s">
        <v>1018</v>
      </c>
      <c r="GXH4070" s="76" t="s">
        <v>1018</v>
      </c>
      <c r="GXI4070" s="76" t="s">
        <v>1018</v>
      </c>
      <c r="GXJ4070" s="76" t="s">
        <v>1018</v>
      </c>
      <c r="GXK4070" s="76" t="s">
        <v>1018</v>
      </c>
      <c r="GXL4070" s="76" t="s">
        <v>1018</v>
      </c>
      <c r="GXM4070" s="76" t="s">
        <v>1018</v>
      </c>
      <c r="GXN4070" s="76" t="s">
        <v>1018</v>
      </c>
      <c r="GXO4070" s="76" t="s">
        <v>1018</v>
      </c>
      <c r="GXP4070" s="76" t="s">
        <v>1018</v>
      </c>
      <c r="GXQ4070" s="76" t="s">
        <v>1018</v>
      </c>
      <c r="GXR4070" s="76" t="s">
        <v>1018</v>
      </c>
      <c r="GXS4070" s="76" t="s">
        <v>1018</v>
      </c>
      <c r="GXT4070" s="76" t="s">
        <v>1018</v>
      </c>
      <c r="GXU4070" s="76" t="s">
        <v>1018</v>
      </c>
      <c r="GXV4070" s="76" t="s">
        <v>1018</v>
      </c>
      <c r="GXW4070" s="76" t="s">
        <v>1018</v>
      </c>
      <c r="GXX4070" s="76" t="s">
        <v>1018</v>
      </c>
      <c r="GXY4070" s="76" t="s">
        <v>1018</v>
      </c>
      <c r="GXZ4070" s="76" t="s">
        <v>1018</v>
      </c>
      <c r="GYA4070" s="76" t="s">
        <v>1018</v>
      </c>
      <c r="GYB4070" s="76" t="s">
        <v>1018</v>
      </c>
      <c r="GYC4070" s="76" t="s">
        <v>1018</v>
      </c>
      <c r="GYD4070" s="76" t="s">
        <v>1018</v>
      </c>
      <c r="GYE4070" s="76" t="s">
        <v>1018</v>
      </c>
      <c r="GYF4070" s="76" t="s">
        <v>1018</v>
      </c>
      <c r="GYG4070" s="76" t="s">
        <v>1018</v>
      </c>
      <c r="GYH4070" s="76" t="s">
        <v>1018</v>
      </c>
      <c r="GYI4070" s="76" t="s">
        <v>1018</v>
      </c>
      <c r="GYJ4070" s="76" t="s">
        <v>1018</v>
      </c>
      <c r="GYK4070" s="76" t="s">
        <v>1018</v>
      </c>
      <c r="GYL4070" s="76" t="s">
        <v>1018</v>
      </c>
      <c r="GYM4070" s="76" t="s">
        <v>1018</v>
      </c>
      <c r="GYN4070" s="76" t="s">
        <v>1018</v>
      </c>
      <c r="GYO4070" s="76" t="s">
        <v>1018</v>
      </c>
      <c r="GYP4070" s="76" t="s">
        <v>1018</v>
      </c>
      <c r="GYQ4070" s="76" t="s">
        <v>1018</v>
      </c>
      <c r="GYR4070" s="76" t="s">
        <v>1018</v>
      </c>
      <c r="GYS4070" s="76" t="s">
        <v>1018</v>
      </c>
      <c r="GYT4070" s="76" t="s">
        <v>1018</v>
      </c>
      <c r="GYU4070" s="76" t="s">
        <v>1018</v>
      </c>
      <c r="GYV4070" s="76" t="s">
        <v>1018</v>
      </c>
      <c r="GYW4070" s="76" t="s">
        <v>1018</v>
      </c>
      <c r="GYX4070" s="76" t="s">
        <v>1018</v>
      </c>
      <c r="GYY4070" s="76" t="s">
        <v>1018</v>
      </c>
      <c r="GYZ4070" s="76" t="s">
        <v>1018</v>
      </c>
      <c r="GZA4070" s="76" t="s">
        <v>1018</v>
      </c>
      <c r="GZB4070" s="76" t="s">
        <v>1018</v>
      </c>
      <c r="GZC4070" s="76" t="s">
        <v>1018</v>
      </c>
      <c r="GZD4070" s="76" t="s">
        <v>1018</v>
      </c>
      <c r="GZE4070" s="76" t="s">
        <v>1018</v>
      </c>
      <c r="GZF4070" s="76" t="s">
        <v>1018</v>
      </c>
      <c r="GZG4070" s="76" t="s">
        <v>1018</v>
      </c>
      <c r="GZH4070" s="76" t="s">
        <v>1018</v>
      </c>
      <c r="GZI4070" s="76" t="s">
        <v>1018</v>
      </c>
      <c r="GZJ4070" s="76" t="s">
        <v>1018</v>
      </c>
      <c r="GZK4070" s="76" t="s">
        <v>1018</v>
      </c>
      <c r="GZL4070" s="76" t="s">
        <v>1018</v>
      </c>
      <c r="GZM4070" s="76" t="s">
        <v>1018</v>
      </c>
      <c r="GZN4070" s="76" t="s">
        <v>1018</v>
      </c>
      <c r="GZO4070" s="76" t="s">
        <v>1018</v>
      </c>
      <c r="GZP4070" s="76" t="s">
        <v>1018</v>
      </c>
      <c r="GZQ4070" s="76" t="s">
        <v>1018</v>
      </c>
      <c r="GZR4070" s="76" t="s">
        <v>1018</v>
      </c>
      <c r="GZS4070" s="76" t="s">
        <v>1018</v>
      </c>
      <c r="GZT4070" s="76" t="s">
        <v>1018</v>
      </c>
      <c r="GZU4070" s="76" t="s">
        <v>1018</v>
      </c>
      <c r="GZV4070" s="76" t="s">
        <v>1018</v>
      </c>
      <c r="GZW4070" s="76" t="s">
        <v>1018</v>
      </c>
      <c r="GZX4070" s="76" t="s">
        <v>1018</v>
      </c>
      <c r="GZY4070" s="76" t="s">
        <v>1018</v>
      </c>
      <c r="GZZ4070" s="76" t="s">
        <v>1018</v>
      </c>
      <c r="HAA4070" s="76" t="s">
        <v>1018</v>
      </c>
      <c r="HAB4070" s="76" t="s">
        <v>1018</v>
      </c>
      <c r="HAC4070" s="76" t="s">
        <v>1018</v>
      </c>
      <c r="HAD4070" s="76" t="s">
        <v>1018</v>
      </c>
      <c r="HAE4070" s="76" t="s">
        <v>1018</v>
      </c>
      <c r="HAF4070" s="76" t="s">
        <v>1018</v>
      </c>
      <c r="HAG4070" s="76" t="s">
        <v>1018</v>
      </c>
      <c r="HAH4070" s="76" t="s">
        <v>1018</v>
      </c>
      <c r="HAI4070" s="76" t="s">
        <v>1018</v>
      </c>
      <c r="HAJ4070" s="76" t="s">
        <v>1018</v>
      </c>
      <c r="HAK4070" s="76" t="s">
        <v>1018</v>
      </c>
      <c r="HAL4070" s="76" t="s">
        <v>1018</v>
      </c>
      <c r="HAM4070" s="76" t="s">
        <v>1018</v>
      </c>
      <c r="HAN4070" s="76" t="s">
        <v>1018</v>
      </c>
      <c r="HAO4070" s="76" t="s">
        <v>1018</v>
      </c>
      <c r="HAP4070" s="76" t="s">
        <v>1018</v>
      </c>
      <c r="HAQ4070" s="76" t="s">
        <v>1018</v>
      </c>
      <c r="HAR4070" s="76" t="s">
        <v>1018</v>
      </c>
      <c r="HAS4070" s="76" t="s">
        <v>1018</v>
      </c>
      <c r="HAT4070" s="76" t="s">
        <v>1018</v>
      </c>
      <c r="HAU4070" s="76" t="s">
        <v>1018</v>
      </c>
      <c r="HAV4070" s="76" t="s">
        <v>1018</v>
      </c>
      <c r="HAW4070" s="76" t="s">
        <v>1018</v>
      </c>
      <c r="HAX4070" s="76" t="s">
        <v>1018</v>
      </c>
      <c r="HAY4070" s="76" t="s">
        <v>1018</v>
      </c>
      <c r="HAZ4070" s="76" t="s">
        <v>1018</v>
      </c>
      <c r="HBA4070" s="76" t="s">
        <v>1018</v>
      </c>
      <c r="HBB4070" s="76" t="s">
        <v>1018</v>
      </c>
      <c r="HBC4070" s="76" t="s">
        <v>1018</v>
      </c>
      <c r="HBD4070" s="76" t="s">
        <v>1018</v>
      </c>
      <c r="HBE4070" s="76" t="s">
        <v>1018</v>
      </c>
      <c r="HBF4070" s="76" t="s">
        <v>1018</v>
      </c>
      <c r="HBG4070" s="76" t="s">
        <v>1018</v>
      </c>
      <c r="HBH4070" s="76" t="s">
        <v>1018</v>
      </c>
      <c r="HBI4070" s="76" t="s">
        <v>1018</v>
      </c>
      <c r="HBJ4070" s="76" t="s">
        <v>1018</v>
      </c>
      <c r="HBK4070" s="76" t="s">
        <v>1018</v>
      </c>
      <c r="HBL4070" s="76" t="s">
        <v>1018</v>
      </c>
      <c r="HBM4070" s="76" t="s">
        <v>1018</v>
      </c>
      <c r="HBN4070" s="76" t="s">
        <v>1018</v>
      </c>
      <c r="HBO4070" s="76" t="s">
        <v>1018</v>
      </c>
      <c r="HBP4070" s="76" t="s">
        <v>1018</v>
      </c>
      <c r="HBQ4070" s="76" t="s">
        <v>1018</v>
      </c>
      <c r="HBR4070" s="76" t="s">
        <v>1018</v>
      </c>
      <c r="HBS4070" s="76" t="s">
        <v>1018</v>
      </c>
      <c r="HBT4070" s="76" t="s">
        <v>1018</v>
      </c>
      <c r="HBU4070" s="76" t="s">
        <v>1018</v>
      </c>
      <c r="HBV4070" s="76" t="s">
        <v>1018</v>
      </c>
      <c r="HBW4070" s="76" t="s">
        <v>1018</v>
      </c>
      <c r="HBX4070" s="76" t="s">
        <v>1018</v>
      </c>
      <c r="HBY4070" s="76" t="s">
        <v>1018</v>
      </c>
      <c r="HBZ4070" s="76" t="s">
        <v>1018</v>
      </c>
      <c r="HCA4070" s="76" t="s">
        <v>1018</v>
      </c>
      <c r="HCB4070" s="76" t="s">
        <v>1018</v>
      </c>
      <c r="HCC4070" s="76" t="s">
        <v>1018</v>
      </c>
      <c r="HCD4070" s="76" t="s">
        <v>1018</v>
      </c>
      <c r="HCE4070" s="76" t="s">
        <v>1018</v>
      </c>
      <c r="HCF4070" s="76" t="s">
        <v>1018</v>
      </c>
      <c r="HCG4070" s="76" t="s">
        <v>1018</v>
      </c>
      <c r="HCH4070" s="76" t="s">
        <v>1018</v>
      </c>
      <c r="HCI4070" s="76" t="s">
        <v>1018</v>
      </c>
      <c r="HCJ4070" s="76" t="s">
        <v>1018</v>
      </c>
      <c r="HCK4070" s="76" t="s">
        <v>1018</v>
      </c>
      <c r="HCL4070" s="76" t="s">
        <v>1018</v>
      </c>
      <c r="HCM4070" s="76" t="s">
        <v>1018</v>
      </c>
      <c r="HCN4070" s="76" t="s">
        <v>1018</v>
      </c>
      <c r="HCO4070" s="76" t="s">
        <v>1018</v>
      </c>
      <c r="HCP4070" s="76" t="s">
        <v>1018</v>
      </c>
      <c r="HCQ4070" s="76" t="s">
        <v>1018</v>
      </c>
      <c r="HCR4070" s="76" t="s">
        <v>1018</v>
      </c>
      <c r="HCS4070" s="76" t="s">
        <v>1018</v>
      </c>
      <c r="HCT4070" s="76" t="s">
        <v>1018</v>
      </c>
      <c r="HCU4070" s="76" t="s">
        <v>1018</v>
      </c>
      <c r="HCV4070" s="76" t="s">
        <v>1018</v>
      </c>
      <c r="HCW4070" s="76" t="s">
        <v>1018</v>
      </c>
      <c r="HCX4070" s="76" t="s">
        <v>1018</v>
      </c>
      <c r="HCY4070" s="76" t="s">
        <v>1018</v>
      </c>
      <c r="HCZ4070" s="76" t="s">
        <v>1018</v>
      </c>
      <c r="HDA4070" s="76" t="s">
        <v>1018</v>
      </c>
      <c r="HDB4070" s="76" t="s">
        <v>1018</v>
      </c>
      <c r="HDC4070" s="76" t="s">
        <v>1018</v>
      </c>
      <c r="HDD4070" s="76" t="s">
        <v>1018</v>
      </c>
      <c r="HDE4070" s="76" t="s">
        <v>1018</v>
      </c>
      <c r="HDF4070" s="76" t="s">
        <v>1018</v>
      </c>
      <c r="HDG4070" s="76" t="s">
        <v>1018</v>
      </c>
      <c r="HDH4070" s="76" t="s">
        <v>1018</v>
      </c>
      <c r="HDI4070" s="76" t="s">
        <v>1018</v>
      </c>
      <c r="HDJ4070" s="76" t="s">
        <v>1018</v>
      </c>
      <c r="HDK4070" s="76" t="s">
        <v>1018</v>
      </c>
      <c r="HDL4070" s="76" t="s">
        <v>1018</v>
      </c>
      <c r="HDM4070" s="76" t="s">
        <v>1018</v>
      </c>
      <c r="HDN4070" s="76" t="s">
        <v>1018</v>
      </c>
      <c r="HDO4070" s="76" t="s">
        <v>1018</v>
      </c>
      <c r="HDP4070" s="76" t="s">
        <v>1018</v>
      </c>
      <c r="HDQ4070" s="76" t="s">
        <v>1018</v>
      </c>
      <c r="HDR4070" s="76" t="s">
        <v>1018</v>
      </c>
      <c r="HDS4070" s="76" t="s">
        <v>1018</v>
      </c>
      <c r="HDT4070" s="76" t="s">
        <v>1018</v>
      </c>
      <c r="HDU4070" s="76" t="s">
        <v>1018</v>
      </c>
      <c r="HDV4070" s="76" t="s">
        <v>1018</v>
      </c>
      <c r="HDW4070" s="76" t="s">
        <v>1018</v>
      </c>
      <c r="HDX4070" s="76" t="s">
        <v>1018</v>
      </c>
      <c r="HDY4070" s="76" t="s">
        <v>1018</v>
      </c>
      <c r="HDZ4070" s="76" t="s">
        <v>1018</v>
      </c>
      <c r="HEA4070" s="76" t="s">
        <v>1018</v>
      </c>
      <c r="HEB4070" s="76" t="s">
        <v>1018</v>
      </c>
      <c r="HEC4070" s="76" t="s">
        <v>1018</v>
      </c>
      <c r="HED4070" s="76" t="s">
        <v>1018</v>
      </c>
      <c r="HEE4070" s="76" t="s">
        <v>1018</v>
      </c>
      <c r="HEF4070" s="76" t="s">
        <v>1018</v>
      </c>
      <c r="HEG4070" s="76" t="s">
        <v>1018</v>
      </c>
      <c r="HEH4070" s="76" t="s">
        <v>1018</v>
      </c>
      <c r="HEI4070" s="76" t="s">
        <v>1018</v>
      </c>
      <c r="HEJ4070" s="76" t="s">
        <v>1018</v>
      </c>
      <c r="HEK4070" s="76" t="s">
        <v>1018</v>
      </c>
      <c r="HEL4070" s="76" t="s">
        <v>1018</v>
      </c>
      <c r="HEM4070" s="76" t="s">
        <v>1018</v>
      </c>
      <c r="HEN4070" s="76" t="s">
        <v>1018</v>
      </c>
      <c r="HEO4070" s="76" t="s">
        <v>1018</v>
      </c>
      <c r="HEP4070" s="76" t="s">
        <v>1018</v>
      </c>
      <c r="HEQ4070" s="76" t="s">
        <v>1018</v>
      </c>
      <c r="HER4070" s="76" t="s">
        <v>1018</v>
      </c>
      <c r="HES4070" s="76" t="s">
        <v>1018</v>
      </c>
      <c r="HET4070" s="76" t="s">
        <v>1018</v>
      </c>
      <c r="HEU4070" s="76" t="s">
        <v>1018</v>
      </c>
      <c r="HEV4070" s="76" t="s">
        <v>1018</v>
      </c>
      <c r="HEW4070" s="76" t="s">
        <v>1018</v>
      </c>
      <c r="HEX4070" s="76" t="s">
        <v>1018</v>
      </c>
      <c r="HEY4070" s="76" t="s">
        <v>1018</v>
      </c>
      <c r="HEZ4070" s="76" t="s">
        <v>1018</v>
      </c>
      <c r="HFA4070" s="76" t="s">
        <v>1018</v>
      </c>
      <c r="HFB4070" s="76" t="s">
        <v>1018</v>
      </c>
      <c r="HFC4070" s="76" t="s">
        <v>1018</v>
      </c>
      <c r="HFD4070" s="76" t="s">
        <v>1018</v>
      </c>
      <c r="HFE4070" s="76" t="s">
        <v>1018</v>
      </c>
      <c r="HFF4070" s="76" t="s">
        <v>1018</v>
      </c>
      <c r="HFG4070" s="76" t="s">
        <v>1018</v>
      </c>
      <c r="HFH4070" s="76" t="s">
        <v>1018</v>
      </c>
      <c r="HFI4070" s="76" t="s">
        <v>1018</v>
      </c>
      <c r="HFJ4070" s="76" t="s">
        <v>1018</v>
      </c>
      <c r="HFK4070" s="76" t="s">
        <v>1018</v>
      </c>
      <c r="HFL4070" s="76" t="s">
        <v>1018</v>
      </c>
      <c r="HFM4070" s="76" t="s">
        <v>1018</v>
      </c>
      <c r="HFN4070" s="76" t="s">
        <v>1018</v>
      </c>
      <c r="HFO4070" s="76" t="s">
        <v>1018</v>
      </c>
      <c r="HFP4070" s="76" t="s">
        <v>1018</v>
      </c>
      <c r="HFQ4070" s="76" t="s">
        <v>1018</v>
      </c>
      <c r="HFR4070" s="76" t="s">
        <v>1018</v>
      </c>
      <c r="HFS4070" s="76" t="s">
        <v>1018</v>
      </c>
      <c r="HFT4070" s="76" t="s">
        <v>1018</v>
      </c>
      <c r="HFU4070" s="76" t="s">
        <v>1018</v>
      </c>
      <c r="HFV4070" s="76" t="s">
        <v>1018</v>
      </c>
      <c r="HFW4070" s="76" t="s">
        <v>1018</v>
      </c>
      <c r="HFX4070" s="76" t="s">
        <v>1018</v>
      </c>
      <c r="HFY4070" s="76" t="s">
        <v>1018</v>
      </c>
      <c r="HFZ4070" s="76" t="s">
        <v>1018</v>
      </c>
      <c r="HGA4070" s="76" t="s">
        <v>1018</v>
      </c>
      <c r="HGB4070" s="76" t="s">
        <v>1018</v>
      </c>
      <c r="HGC4070" s="76" t="s">
        <v>1018</v>
      </c>
      <c r="HGD4070" s="76" t="s">
        <v>1018</v>
      </c>
      <c r="HGE4070" s="76" t="s">
        <v>1018</v>
      </c>
      <c r="HGF4070" s="76" t="s">
        <v>1018</v>
      </c>
      <c r="HGG4070" s="76" t="s">
        <v>1018</v>
      </c>
      <c r="HGH4070" s="76" t="s">
        <v>1018</v>
      </c>
      <c r="HGI4070" s="76" t="s">
        <v>1018</v>
      </c>
      <c r="HGJ4070" s="76" t="s">
        <v>1018</v>
      </c>
      <c r="HGK4070" s="76" t="s">
        <v>1018</v>
      </c>
      <c r="HGL4070" s="76" t="s">
        <v>1018</v>
      </c>
      <c r="HGM4070" s="76" t="s">
        <v>1018</v>
      </c>
      <c r="HGN4070" s="76" t="s">
        <v>1018</v>
      </c>
      <c r="HGO4070" s="76" t="s">
        <v>1018</v>
      </c>
      <c r="HGP4070" s="76" t="s">
        <v>1018</v>
      </c>
      <c r="HGQ4070" s="76" t="s">
        <v>1018</v>
      </c>
      <c r="HGR4070" s="76" t="s">
        <v>1018</v>
      </c>
      <c r="HGS4070" s="76" t="s">
        <v>1018</v>
      </c>
      <c r="HGT4070" s="76" t="s">
        <v>1018</v>
      </c>
      <c r="HGU4070" s="76" t="s">
        <v>1018</v>
      </c>
      <c r="HGV4070" s="76" t="s">
        <v>1018</v>
      </c>
      <c r="HGW4070" s="76" t="s">
        <v>1018</v>
      </c>
      <c r="HGX4070" s="76" t="s">
        <v>1018</v>
      </c>
      <c r="HGY4070" s="76" t="s">
        <v>1018</v>
      </c>
      <c r="HGZ4070" s="76" t="s">
        <v>1018</v>
      </c>
      <c r="HHA4070" s="76" t="s">
        <v>1018</v>
      </c>
      <c r="HHB4070" s="76" t="s">
        <v>1018</v>
      </c>
      <c r="HHC4070" s="76" t="s">
        <v>1018</v>
      </c>
      <c r="HHD4070" s="76" t="s">
        <v>1018</v>
      </c>
      <c r="HHE4070" s="76" t="s">
        <v>1018</v>
      </c>
      <c r="HHF4070" s="76" t="s">
        <v>1018</v>
      </c>
      <c r="HHG4070" s="76" t="s">
        <v>1018</v>
      </c>
      <c r="HHH4070" s="76" t="s">
        <v>1018</v>
      </c>
      <c r="HHI4070" s="76" t="s">
        <v>1018</v>
      </c>
      <c r="HHJ4070" s="76" t="s">
        <v>1018</v>
      </c>
      <c r="HHK4070" s="76" t="s">
        <v>1018</v>
      </c>
      <c r="HHL4070" s="76" t="s">
        <v>1018</v>
      </c>
      <c r="HHM4070" s="76" t="s">
        <v>1018</v>
      </c>
      <c r="HHN4070" s="76" t="s">
        <v>1018</v>
      </c>
      <c r="HHO4070" s="76" t="s">
        <v>1018</v>
      </c>
      <c r="HHP4070" s="76" t="s">
        <v>1018</v>
      </c>
      <c r="HHQ4070" s="76" t="s">
        <v>1018</v>
      </c>
      <c r="HHR4070" s="76" t="s">
        <v>1018</v>
      </c>
      <c r="HHS4070" s="76" t="s">
        <v>1018</v>
      </c>
      <c r="HHT4070" s="76" t="s">
        <v>1018</v>
      </c>
      <c r="HHU4070" s="76" t="s">
        <v>1018</v>
      </c>
      <c r="HHV4070" s="76" t="s">
        <v>1018</v>
      </c>
      <c r="HHW4070" s="76" t="s">
        <v>1018</v>
      </c>
      <c r="HHX4070" s="76" t="s">
        <v>1018</v>
      </c>
      <c r="HHY4070" s="76" t="s">
        <v>1018</v>
      </c>
      <c r="HHZ4070" s="76" t="s">
        <v>1018</v>
      </c>
      <c r="HIA4070" s="76" t="s">
        <v>1018</v>
      </c>
      <c r="HIB4070" s="76" t="s">
        <v>1018</v>
      </c>
      <c r="HIC4070" s="76" t="s">
        <v>1018</v>
      </c>
      <c r="HID4070" s="76" t="s">
        <v>1018</v>
      </c>
      <c r="HIE4070" s="76" t="s">
        <v>1018</v>
      </c>
      <c r="HIF4070" s="76" t="s">
        <v>1018</v>
      </c>
      <c r="HIG4070" s="76" t="s">
        <v>1018</v>
      </c>
      <c r="HIH4070" s="76" t="s">
        <v>1018</v>
      </c>
      <c r="HII4070" s="76" t="s">
        <v>1018</v>
      </c>
      <c r="HIJ4070" s="76" t="s">
        <v>1018</v>
      </c>
      <c r="HIK4070" s="76" t="s">
        <v>1018</v>
      </c>
      <c r="HIL4070" s="76" t="s">
        <v>1018</v>
      </c>
      <c r="HIM4070" s="76" t="s">
        <v>1018</v>
      </c>
      <c r="HIN4070" s="76" t="s">
        <v>1018</v>
      </c>
      <c r="HIO4070" s="76" t="s">
        <v>1018</v>
      </c>
      <c r="HIP4070" s="76" t="s">
        <v>1018</v>
      </c>
      <c r="HIQ4070" s="76" t="s">
        <v>1018</v>
      </c>
      <c r="HIR4070" s="76" t="s">
        <v>1018</v>
      </c>
      <c r="HIS4070" s="76" t="s">
        <v>1018</v>
      </c>
      <c r="HIT4070" s="76" t="s">
        <v>1018</v>
      </c>
      <c r="HIU4070" s="76" t="s">
        <v>1018</v>
      </c>
      <c r="HIV4070" s="76" t="s">
        <v>1018</v>
      </c>
      <c r="HIW4070" s="76" t="s">
        <v>1018</v>
      </c>
      <c r="HIX4070" s="76" t="s">
        <v>1018</v>
      </c>
      <c r="HIY4070" s="76" t="s">
        <v>1018</v>
      </c>
      <c r="HIZ4070" s="76" t="s">
        <v>1018</v>
      </c>
      <c r="HJA4070" s="76" t="s">
        <v>1018</v>
      </c>
      <c r="HJB4070" s="76" t="s">
        <v>1018</v>
      </c>
      <c r="HJC4070" s="76" t="s">
        <v>1018</v>
      </c>
      <c r="HJD4070" s="76" t="s">
        <v>1018</v>
      </c>
      <c r="HJE4070" s="76" t="s">
        <v>1018</v>
      </c>
      <c r="HJF4070" s="76" t="s">
        <v>1018</v>
      </c>
      <c r="HJG4070" s="76" t="s">
        <v>1018</v>
      </c>
      <c r="HJH4070" s="76" t="s">
        <v>1018</v>
      </c>
      <c r="HJI4070" s="76" t="s">
        <v>1018</v>
      </c>
      <c r="HJJ4070" s="76" t="s">
        <v>1018</v>
      </c>
      <c r="HJK4070" s="76" t="s">
        <v>1018</v>
      </c>
      <c r="HJL4070" s="76" t="s">
        <v>1018</v>
      </c>
      <c r="HJM4070" s="76" t="s">
        <v>1018</v>
      </c>
      <c r="HJN4070" s="76" t="s">
        <v>1018</v>
      </c>
      <c r="HJO4070" s="76" t="s">
        <v>1018</v>
      </c>
      <c r="HJP4070" s="76" t="s">
        <v>1018</v>
      </c>
      <c r="HJQ4070" s="76" t="s">
        <v>1018</v>
      </c>
      <c r="HJR4070" s="76" t="s">
        <v>1018</v>
      </c>
      <c r="HJS4070" s="76" t="s">
        <v>1018</v>
      </c>
      <c r="HJT4070" s="76" t="s">
        <v>1018</v>
      </c>
      <c r="HJU4070" s="76" t="s">
        <v>1018</v>
      </c>
      <c r="HJV4070" s="76" t="s">
        <v>1018</v>
      </c>
      <c r="HJW4070" s="76" t="s">
        <v>1018</v>
      </c>
      <c r="HJX4070" s="76" t="s">
        <v>1018</v>
      </c>
      <c r="HJY4070" s="76" t="s">
        <v>1018</v>
      </c>
      <c r="HJZ4070" s="76" t="s">
        <v>1018</v>
      </c>
      <c r="HKA4070" s="76" t="s">
        <v>1018</v>
      </c>
      <c r="HKB4070" s="76" t="s">
        <v>1018</v>
      </c>
      <c r="HKC4070" s="76" t="s">
        <v>1018</v>
      </c>
      <c r="HKD4070" s="76" t="s">
        <v>1018</v>
      </c>
      <c r="HKE4070" s="76" t="s">
        <v>1018</v>
      </c>
      <c r="HKF4070" s="76" t="s">
        <v>1018</v>
      </c>
      <c r="HKG4070" s="76" t="s">
        <v>1018</v>
      </c>
      <c r="HKH4070" s="76" t="s">
        <v>1018</v>
      </c>
      <c r="HKI4070" s="76" t="s">
        <v>1018</v>
      </c>
      <c r="HKJ4070" s="76" t="s">
        <v>1018</v>
      </c>
      <c r="HKK4070" s="76" t="s">
        <v>1018</v>
      </c>
      <c r="HKL4070" s="76" t="s">
        <v>1018</v>
      </c>
      <c r="HKM4070" s="76" t="s">
        <v>1018</v>
      </c>
      <c r="HKN4070" s="76" t="s">
        <v>1018</v>
      </c>
      <c r="HKO4070" s="76" t="s">
        <v>1018</v>
      </c>
      <c r="HKP4070" s="76" t="s">
        <v>1018</v>
      </c>
      <c r="HKQ4070" s="76" t="s">
        <v>1018</v>
      </c>
      <c r="HKR4070" s="76" t="s">
        <v>1018</v>
      </c>
      <c r="HKS4070" s="76" t="s">
        <v>1018</v>
      </c>
      <c r="HKT4070" s="76" t="s">
        <v>1018</v>
      </c>
      <c r="HKU4070" s="76" t="s">
        <v>1018</v>
      </c>
      <c r="HKV4070" s="76" t="s">
        <v>1018</v>
      </c>
      <c r="HKW4070" s="76" t="s">
        <v>1018</v>
      </c>
      <c r="HKX4070" s="76" t="s">
        <v>1018</v>
      </c>
      <c r="HKY4070" s="76" t="s">
        <v>1018</v>
      </c>
      <c r="HKZ4070" s="76" t="s">
        <v>1018</v>
      </c>
      <c r="HLA4070" s="76" t="s">
        <v>1018</v>
      </c>
      <c r="HLB4070" s="76" t="s">
        <v>1018</v>
      </c>
      <c r="HLC4070" s="76" t="s">
        <v>1018</v>
      </c>
      <c r="HLD4070" s="76" t="s">
        <v>1018</v>
      </c>
      <c r="HLE4070" s="76" t="s">
        <v>1018</v>
      </c>
      <c r="HLF4070" s="76" t="s">
        <v>1018</v>
      </c>
      <c r="HLG4070" s="76" t="s">
        <v>1018</v>
      </c>
      <c r="HLH4070" s="76" t="s">
        <v>1018</v>
      </c>
      <c r="HLI4070" s="76" t="s">
        <v>1018</v>
      </c>
      <c r="HLJ4070" s="76" t="s">
        <v>1018</v>
      </c>
      <c r="HLK4070" s="76" t="s">
        <v>1018</v>
      </c>
      <c r="HLL4070" s="76" t="s">
        <v>1018</v>
      </c>
      <c r="HLM4070" s="76" t="s">
        <v>1018</v>
      </c>
      <c r="HLN4070" s="76" t="s">
        <v>1018</v>
      </c>
      <c r="HLO4070" s="76" t="s">
        <v>1018</v>
      </c>
      <c r="HLP4070" s="76" t="s">
        <v>1018</v>
      </c>
      <c r="HLQ4070" s="76" t="s">
        <v>1018</v>
      </c>
      <c r="HLR4070" s="76" t="s">
        <v>1018</v>
      </c>
      <c r="HLS4070" s="76" t="s">
        <v>1018</v>
      </c>
      <c r="HLT4070" s="76" t="s">
        <v>1018</v>
      </c>
      <c r="HLU4070" s="76" t="s">
        <v>1018</v>
      </c>
      <c r="HLV4070" s="76" t="s">
        <v>1018</v>
      </c>
      <c r="HLW4070" s="76" t="s">
        <v>1018</v>
      </c>
      <c r="HLX4070" s="76" t="s">
        <v>1018</v>
      </c>
      <c r="HLY4070" s="76" t="s">
        <v>1018</v>
      </c>
      <c r="HLZ4070" s="76" t="s">
        <v>1018</v>
      </c>
      <c r="HMA4070" s="76" t="s">
        <v>1018</v>
      </c>
      <c r="HMB4070" s="76" t="s">
        <v>1018</v>
      </c>
      <c r="HMC4070" s="76" t="s">
        <v>1018</v>
      </c>
      <c r="HMD4070" s="76" t="s">
        <v>1018</v>
      </c>
      <c r="HME4070" s="76" t="s">
        <v>1018</v>
      </c>
      <c r="HMF4070" s="76" t="s">
        <v>1018</v>
      </c>
      <c r="HMG4070" s="76" t="s">
        <v>1018</v>
      </c>
      <c r="HMH4070" s="76" t="s">
        <v>1018</v>
      </c>
      <c r="HMI4070" s="76" t="s">
        <v>1018</v>
      </c>
      <c r="HMJ4070" s="76" t="s">
        <v>1018</v>
      </c>
      <c r="HMK4070" s="76" t="s">
        <v>1018</v>
      </c>
      <c r="HML4070" s="76" t="s">
        <v>1018</v>
      </c>
      <c r="HMM4070" s="76" t="s">
        <v>1018</v>
      </c>
      <c r="HMN4070" s="76" t="s">
        <v>1018</v>
      </c>
      <c r="HMO4070" s="76" t="s">
        <v>1018</v>
      </c>
      <c r="HMP4070" s="76" t="s">
        <v>1018</v>
      </c>
      <c r="HMQ4070" s="76" t="s">
        <v>1018</v>
      </c>
      <c r="HMR4070" s="76" t="s">
        <v>1018</v>
      </c>
      <c r="HMS4070" s="76" t="s">
        <v>1018</v>
      </c>
      <c r="HMT4070" s="76" t="s">
        <v>1018</v>
      </c>
      <c r="HMU4070" s="76" t="s">
        <v>1018</v>
      </c>
      <c r="HMV4070" s="76" t="s">
        <v>1018</v>
      </c>
      <c r="HMW4070" s="76" t="s">
        <v>1018</v>
      </c>
      <c r="HMX4070" s="76" t="s">
        <v>1018</v>
      </c>
      <c r="HMY4070" s="76" t="s">
        <v>1018</v>
      </c>
      <c r="HMZ4070" s="76" t="s">
        <v>1018</v>
      </c>
      <c r="HNA4070" s="76" t="s">
        <v>1018</v>
      </c>
      <c r="HNB4070" s="76" t="s">
        <v>1018</v>
      </c>
      <c r="HNC4070" s="76" t="s">
        <v>1018</v>
      </c>
      <c r="HND4070" s="76" t="s">
        <v>1018</v>
      </c>
      <c r="HNE4070" s="76" t="s">
        <v>1018</v>
      </c>
      <c r="HNF4070" s="76" t="s">
        <v>1018</v>
      </c>
      <c r="HNG4070" s="76" t="s">
        <v>1018</v>
      </c>
      <c r="HNH4070" s="76" t="s">
        <v>1018</v>
      </c>
      <c r="HNI4070" s="76" t="s">
        <v>1018</v>
      </c>
      <c r="HNJ4070" s="76" t="s">
        <v>1018</v>
      </c>
      <c r="HNK4070" s="76" t="s">
        <v>1018</v>
      </c>
      <c r="HNL4070" s="76" t="s">
        <v>1018</v>
      </c>
      <c r="HNM4070" s="76" t="s">
        <v>1018</v>
      </c>
      <c r="HNN4070" s="76" t="s">
        <v>1018</v>
      </c>
      <c r="HNO4070" s="76" t="s">
        <v>1018</v>
      </c>
      <c r="HNP4070" s="76" t="s">
        <v>1018</v>
      </c>
      <c r="HNQ4070" s="76" t="s">
        <v>1018</v>
      </c>
      <c r="HNR4070" s="76" t="s">
        <v>1018</v>
      </c>
      <c r="HNS4070" s="76" t="s">
        <v>1018</v>
      </c>
      <c r="HNT4070" s="76" t="s">
        <v>1018</v>
      </c>
      <c r="HNU4070" s="76" t="s">
        <v>1018</v>
      </c>
      <c r="HNV4070" s="76" t="s">
        <v>1018</v>
      </c>
      <c r="HNW4070" s="76" t="s">
        <v>1018</v>
      </c>
      <c r="HNX4070" s="76" t="s">
        <v>1018</v>
      </c>
      <c r="HNY4070" s="76" t="s">
        <v>1018</v>
      </c>
      <c r="HNZ4070" s="76" t="s">
        <v>1018</v>
      </c>
      <c r="HOA4070" s="76" t="s">
        <v>1018</v>
      </c>
      <c r="HOB4070" s="76" t="s">
        <v>1018</v>
      </c>
      <c r="HOC4070" s="76" t="s">
        <v>1018</v>
      </c>
      <c r="HOD4070" s="76" t="s">
        <v>1018</v>
      </c>
      <c r="HOE4070" s="76" t="s">
        <v>1018</v>
      </c>
      <c r="HOF4070" s="76" t="s">
        <v>1018</v>
      </c>
      <c r="HOG4070" s="76" t="s">
        <v>1018</v>
      </c>
      <c r="HOH4070" s="76" t="s">
        <v>1018</v>
      </c>
      <c r="HOI4070" s="76" t="s">
        <v>1018</v>
      </c>
      <c r="HOJ4070" s="76" t="s">
        <v>1018</v>
      </c>
      <c r="HOK4070" s="76" t="s">
        <v>1018</v>
      </c>
      <c r="HOL4070" s="76" t="s">
        <v>1018</v>
      </c>
      <c r="HOM4070" s="76" t="s">
        <v>1018</v>
      </c>
      <c r="HON4070" s="76" t="s">
        <v>1018</v>
      </c>
      <c r="HOO4070" s="76" t="s">
        <v>1018</v>
      </c>
      <c r="HOP4070" s="76" t="s">
        <v>1018</v>
      </c>
      <c r="HOQ4070" s="76" t="s">
        <v>1018</v>
      </c>
      <c r="HOR4070" s="76" t="s">
        <v>1018</v>
      </c>
      <c r="HOS4070" s="76" t="s">
        <v>1018</v>
      </c>
      <c r="HOT4070" s="76" t="s">
        <v>1018</v>
      </c>
      <c r="HOU4070" s="76" t="s">
        <v>1018</v>
      </c>
      <c r="HOV4070" s="76" t="s">
        <v>1018</v>
      </c>
      <c r="HOW4070" s="76" t="s">
        <v>1018</v>
      </c>
      <c r="HOX4070" s="76" t="s">
        <v>1018</v>
      </c>
      <c r="HOY4070" s="76" t="s">
        <v>1018</v>
      </c>
      <c r="HOZ4070" s="76" t="s">
        <v>1018</v>
      </c>
      <c r="HPA4070" s="76" t="s">
        <v>1018</v>
      </c>
      <c r="HPB4070" s="76" t="s">
        <v>1018</v>
      </c>
      <c r="HPC4070" s="76" t="s">
        <v>1018</v>
      </c>
      <c r="HPD4070" s="76" t="s">
        <v>1018</v>
      </c>
      <c r="HPE4070" s="76" t="s">
        <v>1018</v>
      </c>
      <c r="HPF4070" s="76" t="s">
        <v>1018</v>
      </c>
      <c r="HPG4070" s="76" t="s">
        <v>1018</v>
      </c>
      <c r="HPH4070" s="76" t="s">
        <v>1018</v>
      </c>
      <c r="HPI4070" s="76" t="s">
        <v>1018</v>
      </c>
      <c r="HPJ4070" s="76" t="s">
        <v>1018</v>
      </c>
      <c r="HPK4070" s="76" t="s">
        <v>1018</v>
      </c>
      <c r="HPL4070" s="76" t="s">
        <v>1018</v>
      </c>
      <c r="HPM4070" s="76" t="s">
        <v>1018</v>
      </c>
      <c r="HPN4070" s="76" t="s">
        <v>1018</v>
      </c>
      <c r="HPO4070" s="76" t="s">
        <v>1018</v>
      </c>
      <c r="HPP4070" s="76" t="s">
        <v>1018</v>
      </c>
      <c r="HPQ4070" s="76" t="s">
        <v>1018</v>
      </c>
      <c r="HPR4070" s="76" t="s">
        <v>1018</v>
      </c>
      <c r="HPS4070" s="76" t="s">
        <v>1018</v>
      </c>
      <c r="HPT4070" s="76" t="s">
        <v>1018</v>
      </c>
      <c r="HPU4070" s="76" t="s">
        <v>1018</v>
      </c>
      <c r="HPV4070" s="76" t="s">
        <v>1018</v>
      </c>
      <c r="HPW4070" s="76" t="s">
        <v>1018</v>
      </c>
      <c r="HPX4070" s="76" t="s">
        <v>1018</v>
      </c>
      <c r="HPY4070" s="76" t="s">
        <v>1018</v>
      </c>
      <c r="HPZ4070" s="76" t="s">
        <v>1018</v>
      </c>
      <c r="HQA4070" s="76" t="s">
        <v>1018</v>
      </c>
      <c r="HQB4070" s="76" t="s">
        <v>1018</v>
      </c>
      <c r="HQC4070" s="76" t="s">
        <v>1018</v>
      </c>
      <c r="HQD4070" s="76" t="s">
        <v>1018</v>
      </c>
      <c r="HQE4070" s="76" t="s">
        <v>1018</v>
      </c>
      <c r="HQF4070" s="76" t="s">
        <v>1018</v>
      </c>
      <c r="HQG4070" s="76" t="s">
        <v>1018</v>
      </c>
      <c r="HQH4070" s="76" t="s">
        <v>1018</v>
      </c>
      <c r="HQI4070" s="76" t="s">
        <v>1018</v>
      </c>
      <c r="HQJ4070" s="76" t="s">
        <v>1018</v>
      </c>
      <c r="HQK4070" s="76" t="s">
        <v>1018</v>
      </c>
      <c r="HQL4070" s="76" t="s">
        <v>1018</v>
      </c>
      <c r="HQM4070" s="76" t="s">
        <v>1018</v>
      </c>
      <c r="HQN4070" s="76" t="s">
        <v>1018</v>
      </c>
      <c r="HQO4070" s="76" t="s">
        <v>1018</v>
      </c>
      <c r="HQP4070" s="76" t="s">
        <v>1018</v>
      </c>
      <c r="HQQ4070" s="76" t="s">
        <v>1018</v>
      </c>
      <c r="HQR4070" s="76" t="s">
        <v>1018</v>
      </c>
      <c r="HQS4070" s="76" t="s">
        <v>1018</v>
      </c>
      <c r="HQT4070" s="76" t="s">
        <v>1018</v>
      </c>
      <c r="HQU4070" s="76" t="s">
        <v>1018</v>
      </c>
      <c r="HQV4070" s="76" t="s">
        <v>1018</v>
      </c>
      <c r="HQW4070" s="76" t="s">
        <v>1018</v>
      </c>
      <c r="HQX4070" s="76" t="s">
        <v>1018</v>
      </c>
      <c r="HQY4070" s="76" t="s">
        <v>1018</v>
      </c>
      <c r="HQZ4070" s="76" t="s">
        <v>1018</v>
      </c>
      <c r="HRA4070" s="76" t="s">
        <v>1018</v>
      </c>
      <c r="HRB4070" s="76" t="s">
        <v>1018</v>
      </c>
      <c r="HRC4070" s="76" t="s">
        <v>1018</v>
      </c>
      <c r="HRD4070" s="76" t="s">
        <v>1018</v>
      </c>
      <c r="HRE4070" s="76" t="s">
        <v>1018</v>
      </c>
      <c r="HRF4070" s="76" t="s">
        <v>1018</v>
      </c>
      <c r="HRG4070" s="76" t="s">
        <v>1018</v>
      </c>
      <c r="HRH4070" s="76" t="s">
        <v>1018</v>
      </c>
      <c r="HRI4070" s="76" t="s">
        <v>1018</v>
      </c>
      <c r="HRJ4070" s="76" t="s">
        <v>1018</v>
      </c>
      <c r="HRK4070" s="76" t="s">
        <v>1018</v>
      </c>
      <c r="HRL4070" s="76" t="s">
        <v>1018</v>
      </c>
      <c r="HRM4070" s="76" t="s">
        <v>1018</v>
      </c>
      <c r="HRN4070" s="76" t="s">
        <v>1018</v>
      </c>
      <c r="HRO4070" s="76" t="s">
        <v>1018</v>
      </c>
      <c r="HRP4070" s="76" t="s">
        <v>1018</v>
      </c>
      <c r="HRQ4070" s="76" t="s">
        <v>1018</v>
      </c>
      <c r="HRR4070" s="76" t="s">
        <v>1018</v>
      </c>
      <c r="HRS4070" s="76" t="s">
        <v>1018</v>
      </c>
      <c r="HRT4070" s="76" t="s">
        <v>1018</v>
      </c>
      <c r="HRU4070" s="76" t="s">
        <v>1018</v>
      </c>
      <c r="HRV4070" s="76" t="s">
        <v>1018</v>
      </c>
      <c r="HRW4070" s="76" t="s">
        <v>1018</v>
      </c>
      <c r="HRX4070" s="76" t="s">
        <v>1018</v>
      </c>
      <c r="HRY4070" s="76" t="s">
        <v>1018</v>
      </c>
      <c r="HRZ4070" s="76" t="s">
        <v>1018</v>
      </c>
      <c r="HSA4070" s="76" t="s">
        <v>1018</v>
      </c>
      <c r="HSB4070" s="76" t="s">
        <v>1018</v>
      </c>
      <c r="HSC4070" s="76" t="s">
        <v>1018</v>
      </c>
      <c r="HSD4070" s="76" t="s">
        <v>1018</v>
      </c>
      <c r="HSE4070" s="76" t="s">
        <v>1018</v>
      </c>
      <c r="HSF4070" s="76" t="s">
        <v>1018</v>
      </c>
      <c r="HSG4070" s="76" t="s">
        <v>1018</v>
      </c>
      <c r="HSH4070" s="76" t="s">
        <v>1018</v>
      </c>
      <c r="HSI4070" s="76" t="s">
        <v>1018</v>
      </c>
      <c r="HSJ4070" s="76" t="s">
        <v>1018</v>
      </c>
      <c r="HSK4070" s="76" t="s">
        <v>1018</v>
      </c>
      <c r="HSL4070" s="76" t="s">
        <v>1018</v>
      </c>
      <c r="HSM4070" s="76" t="s">
        <v>1018</v>
      </c>
      <c r="HSN4070" s="76" t="s">
        <v>1018</v>
      </c>
      <c r="HSO4070" s="76" t="s">
        <v>1018</v>
      </c>
      <c r="HSP4070" s="76" t="s">
        <v>1018</v>
      </c>
      <c r="HSQ4070" s="76" t="s">
        <v>1018</v>
      </c>
      <c r="HSR4070" s="76" t="s">
        <v>1018</v>
      </c>
      <c r="HSS4070" s="76" t="s">
        <v>1018</v>
      </c>
      <c r="HST4070" s="76" t="s">
        <v>1018</v>
      </c>
      <c r="HSU4070" s="76" t="s">
        <v>1018</v>
      </c>
      <c r="HSV4070" s="76" t="s">
        <v>1018</v>
      </c>
      <c r="HSW4070" s="76" t="s">
        <v>1018</v>
      </c>
      <c r="HSX4070" s="76" t="s">
        <v>1018</v>
      </c>
      <c r="HSY4070" s="76" t="s">
        <v>1018</v>
      </c>
      <c r="HSZ4070" s="76" t="s">
        <v>1018</v>
      </c>
      <c r="HTA4070" s="76" t="s">
        <v>1018</v>
      </c>
      <c r="HTB4070" s="76" t="s">
        <v>1018</v>
      </c>
      <c r="HTC4070" s="76" t="s">
        <v>1018</v>
      </c>
      <c r="HTD4070" s="76" t="s">
        <v>1018</v>
      </c>
      <c r="HTE4070" s="76" t="s">
        <v>1018</v>
      </c>
      <c r="HTF4070" s="76" t="s">
        <v>1018</v>
      </c>
      <c r="HTG4070" s="76" t="s">
        <v>1018</v>
      </c>
      <c r="HTH4070" s="76" t="s">
        <v>1018</v>
      </c>
      <c r="HTI4070" s="76" t="s">
        <v>1018</v>
      </c>
      <c r="HTJ4070" s="76" t="s">
        <v>1018</v>
      </c>
      <c r="HTK4070" s="76" t="s">
        <v>1018</v>
      </c>
      <c r="HTL4070" s="76" t="s">
        <v>1018</v>
      </c>
      <c r="HTM4070" s="76" t="s">
        <v>1018</v>
      </c>
      <c r="HTN4070" s="76" t="s">
        <v>1018</v>
      </c>
      <c r="HTO4070" s="76" t="s">
        <v>1018</v>
      </c>
      <c r="HTP4070" s="76" t="s">
        <v>1018</v>
      </c>
      <c r="HTQ4070" s="76" t="s">
        <v>1018</v>
      </c>
      <c r="HTR4070" s="76" t="s">
        <v>1018</v>
      </c>
      <c r="HTS4070" s="76" t="s">
        <v>1018</v>
      </c>
      <c r="HTT4070" s="76" t="s">
        <v>1018</v>
      </c>
      <c r="HTU4070" s="76" t="s">
        <v>1018</v>
      </c>
      <c r="HTV4070" s="76" t="s">
        <v>1018</v>
      </c>
      <c r="HTW4070" s="76" t="s">
        <v>1018</v>
      </c>
      <c r="HTX4070" s="76" t="s">
        <v>1018</v>
      </c>
      <c r="HTY4070" s="76" t="s">
        <v>1018</v>
      </c>
      <c r="HTZ4070" s="76" t="s">
        <v>1018</v>
      </c>
      <c r="HUA4070" s="76" t="s">
        <v>1018</v>
      </c>
      <c r="HUB4070" s="76" t="s">
        <v>1018</v>
      </c>
      <c r="HUC4070" s="76" t="s">
        <v>1018</v>
      </c>
      <c r="HUD4070" s="76" t="s">
        <v>1018</v>
      </c>
      <c r="HUE4070" s="76" t="s">
        <v>1018</v>
      </c>
      <c r="HUF4070" s="76" t="s">
        <v>1018</v>
      </c>
      <c r="HUG4070" s="76" t="s">
        <v>1018</v>
      </c>
      <c r="HUH4070" s="76" t="s">
        <v>1018</v>
      </c>
      <c r="HUI4070" s="76" t="s">
        <v>1018</v>
      </c>
      <c r="HUJ4070" s="76" t="s">
        <v>1018</v>
      </c>
      <c r="HUK4070" s="76" t="s">
        <v>1018</v>
      </c>
      <c r="HUL4070" s="76" t="s">
        <v>1018</v>
      </c>
      <c r="HUM4070" s="76" t="s">
        <v>1018</v>
      </c>
      <c r="HUN4070" s="76" t="s">
        <v>1018</v>
      </c>
      <c r="HUO4070" s="76" t="s">
        <v>1018</v>
      </c>
      <c r="HUP4070" s="76" t="s">
        <v>1018</v>
      </c>
      <c r="HUQ4070" s="76" t="s">
        <v>1018</v>
      </c>
      <c r="HUR4070" s="76" t="s">
        <v>1018</v>
      </c>
      <c r="HUS4070" s="76" t="s">
        <v>1018</v>
      </c>
      <c r="HUT4070" s="76" t="s">
        <v>1018</v>
      </c>
      <c r="HUU4070" s="76" t="s">
        <v>1018</v>
      </c>
      <c r="HUV4070" s="76" t="s">
        <v>1018</v>
      </c>
      <c r="HUW4070" s="76" t="s">
        <v>1018</v>
      </c>
      <c r="HUX4070" s="76" t="s">
        <v>1018</v>
      </c>
      <c r="HUY4070" s="76" t="s">
        <v>1018</v>
      </c>
      <c r="HUZ4070" s="76" t="s">
        <v>1018</v>
      </c>
      <c r="HVA4070" s="76" t="s">
        <v>1018</v>
      </c>
      <c r="HVB4070" s="76" t="s">
        <v>1018</v>
      </c>
      <c r="HVC4070" s="76" t="s">
        <v>1018</v>
      </c>
      <c r="HVD4070" s="76" t="s">
        <v>1018</v>
      </c>
      <c r="HVE4070" s="76" t="s">
        <v>1018</v>
      </c>
      <c r="HVF4070" s="76" t="s">
        <v>1018</v>
      </c>
      <c r="HVG4070" s="76" t="s">
        <v>1018</v>
      </c>
      <c r="HVH4070" s="76" t="s">
        <v>1018</v>
      </c>
      <c r="HVI4070" s="76" t="s">
        <v>1018</v>
      </c>
      <c r="HVJ4070" s="76" t="s">
        <v>1018</v>
      </c>
      <c r="HVK4070" s="76" t="s">
        <v>1018</v>
      </c>
      <c r="HVL4070" s="76" t="s">
        <v>1018</v>
      </c>
      <c r="HVM4070" s="76" t="s">
        <v>1018</v>
      </c>
      <c r="HVN4070" s="76" t="s">
        <v>1018</v>
      </c>
      <c r="HVO4070" s="76" t="s">
        <v>1018</v>
      </c>
      <c r="HVP4070" s="76" t="s">
        <v>1018</v>
      </c>
      <c r="HVQ4070" s="76" t="s">
        <v>1018</v>
      </c>
      <c r="HVR4070" s="76" t="s">
        <v>1018</v>
      </c>
      <c r="HVS4070" s="76" t="s">
        <v>1018</v>
      </c>
      <c r="HVT4070" s="76" t="s">
        <v>1018</v>
      </c>
      <c r="HVU4070" s="76" t="s">
        <v>1018</v>
      </c>
      <c r="HVV4070" s="76" t="s">
        <v>1018</v>
      </c>
      <c r="HVW4070" s="76" t="s">
        <v>1018</v>
      </c>
      <c r="HVX4070" s="76" t="s">
        <v>1018</v>
      </c>
      <c r="HVY4070" s="76" t="s">
        <v>1018</v>
      </c>
      <c r="HVZ4070" s="76" t="s">
        <v>1018</v>
      </c>
      <c r="HWA4070" s="76" t="s">
        <v>1018</v>
      </c>
      <c r="HWB4070" s="76" t="s">
        <v>1018</v>
      </c>
      <c r="HWC4070" s="76" t="s">
        <v>1018</v>
      </c>
      <c r="HWD4070" s="76" t="s">
        <v>1018</v>
      </c>
      <c r="HWE4070" s="76" t="s">
        <v>1018</v>
      </c>
      <c r="HWF4070" s="76" t="s">
        <v>1018</v>
      </c>
      <c r="HWG4070" s="76" t="s">
        <v>1018</v>
      </c>
      <c r="HWH4070" s="76" t="s">
        <v>1018</v>
      </c>
      <c r="HWI4070" s="76" t="s">
        <v>1018</v>
      </c>
      <c r="HWJ4070" s="76" t="s">
        <v>1018</v>
      </c>
      <c r="HWK4070" s="76" t="s">
        <v>1018</v>
      </c>
      <c r="HWL4070" s="76" t="s">
        <v>1018</v>
      </c>
      <c r="HWM4070" s="76" t="s">
        <v>1018</v>
      </c>
      <c r="HWN4070" s="76" t="s">
        <v>1018</v>
      </c>
      <c r="HWO4070" s="76" t="s">
        <v>1018</v>
      </c>
      <c r="HWP4070" s="76" t="s">
        <v>1018</v>
      </c>
      <c r="HWQ4070" s="76" t="s">
        <v>1018</v>
      </c>
      <c r="HWR4070" s="76" t="s">
        <v>1018</v>
      </c>
      <c r="HWS4070" s="76" t="s">
        <v>1018</v>
      </c>
      <c r="HWT4070" s="76" t="s">
        <v>1018</v>
      </c>
      <c r="HWU4070" s="76" t="s">
        <v>1018</v>
      </c>
      <c r="HWV4070" s="76" t="s">
        <v>1018</v>
      </c>
      <c r="HWW4070" s="76" t="s">
        <v>1018</v>
      </c>
      <c r="HWX4070" s="76" t="s">
        <v>1018</v>
      </c>
      <c r="HWY4070" s="76" t="s">
        <v>1018</v>
      </c>
      <c r="HWZ4070" s="76" t="s">
        <v>1018</v>
      </c>
      <c r="HXA4070" s="76" t="s">
        <v>1018</v>
      </c>
      <c r="HXB4070" s="76" t="s">
        <v>1018</v>
      </c>
      <c r="HXC4070" s="76" t="s">
        <v>1018</v>
      </c>
      <c r="HXD4070" s="76" t="s">
        <v>1018</v>
      </c>
      <c r="HXE4070" s="76" t="s">
        <v>1018</v>
      </c>
      <c r="HXF4070" s="76" t="s">
        <v>1018</v>
      </c>
      <c r="HXG4070" s="76" t="s">
        <v>1018</v>
      </c>
      <c r="HXH4070" s="76" t="s">
        <v>1018</v>
      </c>
      <c r="HXI4070" s="76" t="s">
        <v>1018</v>
      </c>
      <c r="HXJ4070" s="76" t="s">
        <v>1018</v>
      </c>
      <c r="HXK4070" s="76" t="s">
        <v>1018</v>
      </c>
      <c r="HXL4070" s="76" t="s">
        <v>1018</v>
      </c>
      <c r="HXM4070" s="76" t="s">
        <v>1018</v>
      </c>
      <c r="HXN4070" s="76" t="s">
        <v>1018</v>
      </c>
      <c r="HXO4070" s="76" t="s">
        <v>1018</v>
      </c>
      <c r="HXP4070" s="76" t="s">
        <v>1018</v>
      </c>
      <c r="HXQ4070" s="76" t="s">
        <v>1018</v>
      </c>
      <c r="HXR4070" s="76" t="s">
        <v>1018</v>
      </c>
      <c r="HXS4070" s="76" t="s">
        <v>1018</v>
      </c>
      <c r="HXT4070" s="76" t="s">
        <v>1018</v>
      </c>
      <c r="HXU4070" s="76" t="s">
        <v>1018</v>
      </c>
      <c r="HXV4070" s="76" t="s">
        <v>1018</v>
      </c>
      <c r="HXW4070" s="76" t="s">
        <v>1018</v>
      </c>
      <c r="HXX4070" s="76" t="s">
        <v>1018</v>
      </c>
      <c r="HXY4070" s="76" t="s">
        <v>1018</v>
      </c>
      <c r="HXZ4070" s="76" t="s">
        <v>1018</v>
      </c>
      <c r="HYA4070" s="76" t="s">
        <v>1018</v>
      </c>
      <c r="HYB4070" s="76" t="s">
        <v>1018</v>
      </c>
      <c r="HYC4070" s="76" t="s">
        <v>1018</v>
      </c>
      <c r="HYD4070" s="76" t="s">
        <v>1018</v>
      </c>
      <c r="HYE4070" s="76" t="s">
        <v>1018</v>
      </c>
      <c r="HYF4070" s="76" t="s">
        <v>1018</v>
      </c>
      <c r="HYG4070" s="76" t="s">
        <v>1018</v>
      </c>
      <c r="HYH4070" s="76" t="s">
        <v>1018</v>
      </c>
      <c r="HYI4070" s="76" t="s">
        <v>1018</v>
      </c>
      <c r="HYJ4070" s="76" t="s">
        <v>1018</v>
      </c>
      <c r="HYK4070" s="76" t="s">
        <v>1018</v>
      </c>
      <c r="HYL4070" s="76" t="s">
        <v>1018</v>
      </c>
      <c r="HYM4070" s="76" t="s">
        <v>1018</v>
      </c>
      <c r="HYN4070" s="76" t="s">
        <v>1018</v>
      </c>
      <c r="HYO4070" s="76" t="s">
        <v>1018</v>
      </c>
      <c r="HYP4070" s="76" t="s">
        <v>1018</v>
      </c>
      <c r="HYQ4070" s="76" t="s">
        <v>1018</v>
      </c>
      <c r="HYR4070" s="76" t="s">
        <v>1018</v>
      </c>
      <c r="HYS4070" s="76" t="s">
        <v>1018</v>
      </c>
      <c r="HYT4070" s="76" t="s">
        <v>1018</v>
      </c>
      <c r="HYU4070" s="76" t="s">
        <v>1018</v>
      </c>
      <c r="HYV4070" s="76" t="s">
        <v>1018</v>
      </c>
      <c r="HYW4070" s="76" t="s">
        <v>1018</v>
      </c>
      <c r="HYX4070" s="76" t="s">
        <v>1018</v>
      </c>
      <c r="HYY4070" s="76" t="s">
        <v>1018</v>
      </c>
      <c r="HYZ4070" s="76" t="s">
        <v>1018</v>
      </c>
      <c r="HZA4070" s="76" t="s">
        <v>1018</v>
      </c>
      <c r="HZB4070" s="76" t="s">
        <v>1018</v>
      </c>
      <c r="HZC4070" s="76" t="s">
        <v>1018</v>
      </c>
      <c r="HZD4070" s="76" t="s">
        <v>1018</v>
      </c>
      <c r="HZE4070" s="76" t="s">
        <v>1018</v>
      </c>
      <c r="HZF4070" s="76" t="s">
        <v>1018</v>
      </c>
      <c r="HZG4070" s="76" t="s">
        <v>1018</v>
      </c>
      <c r="HZH4070" s="76" t="s">
        <v>1018</v>
      </c>
      <c r="HZI4070" s="76" t="s">
        <v>1018</v>
      </c>
      <c r="HZJ4070" s="76" t="s">
        <v>1018</v>
      </c>
      <c r="HZK4070" s="76" t="s">
        <v>1018</v>
      </c>
      <c r="HZL4070" s="76" t="s">
        <v>1018</v>
      </c>
      <c r="HZM4070" s="76" t="s">
        <v>1018</v>
      </c>
      <c r="HZN4070" s="76" t="s">
        <v>1018</v>
      </c>
      <c r="HZO4070" s="76" t="s">
        <v>1018</v>
      </c>
      <c r="HZP4070" s="76" t="s">
        <v>1018</v>
      </c>
      <c r="HZQ4070" s="76" t="s">
        <v>1018</v>
      </c>
      <c r="HZR4070" s="76" t="s">
        <v>1018</v>
      </c>
      <c r="HZS4070" s="76" t="s">
        <v>1018</v>
      </c>
      <c r="HZT4070" s="76" t="s">
        <v>1018</v>
      </c>
      <c r="HZU4070" s="76" t="s">
        <v>1018</v>
      </c>
      <c r="HZV4070" s="76" t="s">
        <v>1018</v>
      </c>
      <c r="HZW4070" s="76" t="s">
        <v>1018</v>
      </c>
      <c r="HZX4070" s="76" t="s">
        <v>1018</v>
      </c>
      <c r="HZY4070" s="76" t="s">
        <v>1018</v>
      </c>
      <c r="HZZ4070" s="76" t="s">
        <v>1018</v>
      </c>
      <c r="IAA4070" s="76" t="s">
        <v>1018</v>
      </c>
      <c r="IAB4070" s="76" t="s">
        <v>1018</v>
      </c>
      <c r="IAC4070" s="76" t="s">
        <v>1018</v>
      </c>
      <c r="IAD4070" s="76" t="s">
        <v>1018</v>
      </c>
      <c r="IAE4070" s="76" t="s">
        <v>1018</v>
      </c>
      <c r="IAF4070" s="76" t="s">
        <v>1018</v>
      </c>
      <c r="IAG4070" s="76" t="s">
        <v>1018</v>
      </c>
      <c r="IAH4070" s="76" t="s">
        <v>1018</v>
      </c>
      <c r="IAI4070" s="76" t="s">
        <v>1018</v>
      </c>
      <c r="IAJ4070" s="76" t="s">
        <v>1018</v>
      </c>
      <c r="IAK4070" s="76" t="s">
        <v>1018</v>
      </c>
      <c r="IAL4070" s="76" t="s">
        <v>1018</v>
      </c>
      <c r="IAM4070" s="76" t="s">
        <v>1018</v>
      </c>
      <c r="IAN4070" s="76" t="s">
        <v>1018</v>
      </c>
      <c r="IAO4070" s="76" t="s">
        <v>1018</v>
      </c>
      <c r="IAP4070" s="76" t="s">
        <v>1018</v>
      </c>
      <c r="IAQ4070" s="76" t="s">
        <v>1018</v>
      </c>
      <c r="IAR4070" s="76" t="s">
        <v>1018</v>
      </c>
      <c r="IAS4070" s="76" t="s">
        <v>1018</v>
      </c>
      <c r="IAT4070" s="76" t="s">
        <v>1018</v>
      </c>
      <c r="IAU4070" s="76" t="s">
        <v>1018</v>
      </c>
      <c r="IAV4070" s="76" t="s">
        <v>1018</v>
      </c>
      <c r="IAW4070" s="76" t="s">
        <v>1018</v>
      </c>
      <c r="IAX4070" s="76" t="s">
        <v>1018</v>
      </c>
      <c r="IAY4070" s="76" t="s">
        <v>1018</v>
      </c>
      <c r="IAZ4070" s="76" t="s">
        <v>1018</v>
      </c>
      <c r="IBA4070" s="76" t="s">
        <v>1018</v>
      </c>
      <c r="IBB4070" s="76" t="s">
        <v>1018</v>
      </c>
      <c r="IBC4070" s="76" t="s">
        <v>1018</v>
      </c>
      <c r="IBD4070" s="76" t="s">
        <v>1018</v>
      </c>
      <c r="IBE4070" s="76" t="s">
        <v>1018</v>
      </c>
      <c r="IBF4070" s="76" t="s">
        <v>1018</v>
      </c>
      <c r="IBG4070" s="76" t="s">
        <v>1018</v>
      </c>
      <c r="IBH4070" s="76" t="s">
        <v>1018</v>
      </c>
      <c r="IBI4070" s="76" t="s">
        <v>1018</v>
      </c>
      <c r="IBJ4070" s="76" t="s">
        <v>1018</v>
      </c>
      <c r="IBK4070" s="76" t="s">
        <v>1018</v>
      </c>
      <c r="IBL4070" s="76" t="s">
        <v>1018</v>
      </c>
      <c r="IBM4070" s="76" t="s">
        <v>1018</v>
      </c>
      <c r="IBN4070" s="76" t="s">
        <v>1018</v>
      </c>
      <c r="IBO4070" s="76" t="s">
        <v>1018</v>
      </c>
      <c r="IBP4070" s="76" t="s">
        <v>1018</v>
      </c>
      <c r="IBQ4070" s="76" t="s">
        <v>1018</v>
      </c>
      <c r="IBR4070" s="76" t="s">
        <v>1018</v>
      </c>
      <c r="IBS4070" s="76" t="s">
        <v>1018</v>
      </c>
      <c r="IBT4070" s="76" t="s">
        <v>1018</v>
      </c>
      <c r="IBU4070" s="76" t="s">
        <v>1018</v>
      </c>
      <c r="IBV4070" s="76" t="s">
        <v>1018</v>
      </c>
      <c r="IBW4070" s="76" t="s">
        <v>1018</v>
      </c>
      <c r="IBX4070" s="76" t="s">
        <v>1018</v>
      </c>
      <c r="IBY4070" s="76" t="s">
        <v>1018</v>
      </c>
      <c r="IBZ4070" s="76" t="s">
        <v>1018</v>
      </c>
      <c r="ICA4070" s="76" t="s">
        <v>1018</v>
      </c>
      <c r="ICB4070" s="76" t="s">
        <v>1018</v>
      </c>
      <c r="ICC4070" s="76" t="s">
        <v>1018</v>
      </c>
      <c r="ICD4070" s="76" t="s">
        <v>1018</v>
      </c>
      <c r="ICE4070" s="76" t="s">
        <v>1018</v>
      </c>
      <c r="ICF4070" s="76" t="s">
        <v>1018</v>
      </c>
      <c r="ICG4070" s="76" t="s">
        <v>1018</v>
      </c>
      <c r="ICH4070" s="76" t="s">
        <v>1018</v>
      </c>
      <c r="ICI4070" s="76" t="s">
        <v>1018</v>
      </c>
      <c r="ICJ4070" s="76" t="s">
        <v>1018</v>
      </c>
      <c r="ICK4070" s="76" t="s">
        <v>1018</v>
      </c>
      <c r="ICL4070" s="76" t="s">
        <v>1018</v>
      </c>
      <c r="ICM4070" s="76" t="s">
        <v>1018</v>
      </c>
      <c r="ICN4070" s="76" t="s">
        <v>1018</v>
      </c>
      <c r="ICO4070" s="76" t="s">
        <v>1018</v>
      </c>
      <c r="ICP4070" s="76" t="s">
        <v>1018</v>
      </c>
      <c r="ICQ4070" s="76" t="s">
        <v>1018</v>
      </c>
      <c r="ICR4070" s="76" t="s">
        <v>1018</v>
      </c>
      <c r="ICS4070" s="76" t="s">
        <v>1018</v>
      </c>
      <c r="ICT4070" s="76" t="s">
        <v>1018</v>
      </c>
      <c r="ICU4070" s="76" t="s">
        <v>1018</v>
      </c>
      <c r="ICV4070" s="76" t="s">
        <v>1018</v>
      </c>
      <c r="ICW4070" s="76" t="s">
        <v>1018</v>
      </c>
      <c r="ICX4070" s="76" t="s">
        <v>1018</v>
      </c>
      <c r="ICY4070" s="76" t="s">
        <v>1018</v>
      </c>
      <c r="ICZ4070" s="76" t="s">
        <v>1018</v>
      </c>
      <c r="IDA4070" s="76" t="s">
        <v>1018</v>
      </c>
      <c r="IDB4070" s="76" t="s">
        <v>1018</v>
      </c>
      <c r="IDC4070" s="76" t="s">
        <v>1018</v>
      </c>
      <c r="IDD4070" s="76" t="s">
        <v>1018</v>
      </c>
      <c r="IDE4070" s="76" t="s">
        <v>1018</v>
      </c>
      <c r="IDF4070" s="76" t="s">
        <v>1018</v>
      </c>
      <c r="IDG4070" s="76" t="s">
        <v>1018</v>
      </c>
      <c r="IDH4070" s="76" t="s">
        <v>1018</v>
      </c>
      <c r="IDI4070" s="76" t="s">
        <v>1018</v>
      </c>
      <c r="IDJ4070" s="76" t="s">
        <v>1018</v>
      </c>
      <c r="IDK4070" s="76" t="s">
        <v>1018</v>
      </c>
      <c r="IDL4070" s="76" t="s">
        <v>1018</v>
      </c>
      <c r="IDM4070" s="76" t="s">
        <v>1018</v>
      </c>
      <c r="IDN4070" s="76" t="s">
        <v>1018</v>
      </c>
      <c r="IDO4070" s="76" t="s">
        <v>1018</v>
      </c>
      <c r="IDP4070" s="76" t="s">
        <v>1018</v>
      </c>
      <c r="IDQ4070" s="76" t="s">
        <v>1018</v>
      </c>
      <c r="IDR4070" s="76" t="s">
        <v>1018</v>
      </c>
      <c r="IDS4070" s="76" t="s">
        <v>1018</v>
      </c>
      <c r="IDT4070" s="76" t="s">
        <v>1018</v>
      </c>
      <c r="IDU4070" s="76" t="s">
        <v>1018</v>
      </c>
      <c r="IDV4070" s="76" t="s">
        <v>1018</v>
      </c>
      <c r="IDW4070" s="76" t="s">
        <v>1018</v>
      </c>
      <c r="IDX4070" s="76" t="s">
        <v>1018</v>
      </c>
      <c r="IDY4070" s="76" t="s">
        <v>1018</v>
      </c>
      <c r="IDZ4070" s="76" t="s">
        <v>1018</v>
      </c>
      <c r="IEA4070" s="76" t="s">
        <v>1018</v>
      </c>
      <c r="IEB4070" s="76" t="s">
        <v>1018</v>
      </c>
      <c r="IEC4070" s="76" t="s">
        <v>1018</v>
      </c>
      <c r="IED4070" s="76" t="s">
        <v>1018</v>
      </c>
      <c r="IEE4070" s="76" t="s">
        <v>1018</v>
      </c>
      <c r="IEF4070" s="76" t="s">
        <v>1018</v>
      </c>
      <c r="IEG4070" s="76" t="s">
        <v>1018</v>
      </c>
      <c r="IEH4070" s="76" t="s">
        <v>1018</v>
      </c>
      <c r="IEI4070" s="76" t="s">
        <v>1018</v>
      </c>
      <c r="IEJ4070" s="76" t="s">
        <v>1018</v>
      </c>
      <c r="IEK4070" s="76" t="s">
        <v>1018</v>
      </c>
      <c r="IEL4070" s="76" t="s">
        <v>1018</v>
      </c>
      <c r="IEM4070" s="76" t="s">
        <v>1018</v>
      </c>
      <c r="IEN4070" s="76" t="s">
        <v>1018</v>
      </c>
      <c r="IEO4070" s="76" t="s">
        <v>1018</v>
      </c>
      <c r="IEP4070" s="76" t="s">
        <v>1018</v>
      </c>
      <c r="IEQ4070" s="76" t="s">
        <v>1018</v>
      </c>
      <c r="IER4070" s="76" t="s">
        <v>1018</v>
      </c>
      <c r="IES4070" s="76" t="s">
        <v>1018</v>
      </c>
      <c r="IET4070" s="76" t="s">
        <v>1018</v>
      </c>
      <c r="IEU4070" s="76" t="s">
        <v>1018</v>
      </c>
      <c r="IEV4070" s="76" t="s">
        <v>1018</v>
      </c>
      <c r="IEW4070" s="76" t="s">
        <v>1018</v>
      </c>
      <c r="IEX4070" s="76" t="s">
        <v>1018</v>
      </c>
      <c r="IEY4070" s="76" t="s">
        <v>1018</v>
      </c>
      <c r="IEZ4070" s="76" t="s">
        <v>1018</v>
      </c>
      <c r="IFA4070" s="76" t="s">
        <v>1018</v>
      </c>
      <c r="IFB4070" s="76" t="s">
        <v>1018</v>
      </c>
      <c r="IFC4070" s="76" t="s">
        <v>1018</v>
      </c>
      <c r="IFD4070" s="76" t="s">
        <v>1018</v>
      </c>
      <c r="IFE4070" s="76" t="s">
        <v>1018</v>
      </c>
      <c r="IFF4070" s="76" t="s">
        <v>1018</v>
      </c>
      <c r="IFG4070" s="76" t="s">
        <v>1018</v>
      </c>
      <c r="IFH4070" s="76" t="s">
        <v>1018</v>
      </c>
      <c r="IFI4070" s="76" t="s">
        <v>1018</v>
      </c>
      <c r="IFJ4070" s="76" t="s">
        <v>1018</v>
      </c>
      <c r="IFK4070" s="76" t="s">
        <v>1018</v>
      </c>
      <c r="IFL4070" s="76" t="s">
        <v>1018</v>
      </c>
      <c r="IFM4070" s="76" t="s">
        <v>1018</v>
      </c>
      <c r="IFN4070" s="76" t="s">
        <v>1018</v>
      </c>
      <c r="IFO4070" s="76" t="s">
        <v>1018</v>
      </c>
      <c r="IFP4070" s="76" t="s">
        <v>1018</v>
      </c>
      <c r="IFQ4070" s="76" t="s">
        <v>1018</v>
      </c>
      <c r="IFR4070" s="76" t="s">
        <v>1018</v>
      </c>
      <c r="IFS4070" s="76" t="s">
        <v>1018</v>
      </c>
      <c r="IFT4070" s="76" t="s">
        <v>1018</v>
      </c>
      <c r="IFU4070" s="76" t="s">
        <v>1018</v>
      </c>
      <c r="IFV4070" s="76" t="s">
        <v>1018</v>
      </c>
      <c r="IFW4070" s="76" t="s">
        <v>1018</v>
      </c>
      <c r="IFX4070" s="76" t="s">
        <v>1018</v>
      </c>
      <c r="IFY4070" s="76" t="s">
        <v>1018</v>
      </c>
      <c r="IFZ4070" s="76" t="s">
        <v>1018</v>
      </c>
      <c r="IGA4070" s="76" t="s">
        <v>1018</v>
      </c>
      <c r="IGB4070" s="76" t="s">
        <v>1018</v>
      </c>
      <c r="IGC4070" s="76" t="s">
        <v>1018</v>
      </c>
      <c r="IGD4070" s="76" t="s">
        <v>1018</v>
      </c>
      <c r="IGE4070" s="76" t="s">
        <v>1018</v>
      </c>
      <c r="IGF4070" s="76" t="s">
        <v>1018</v>
      </c>
      <c r="IGG4070" s="76" t="s">
        <v>1018</v>
      </c>
      <c r="IGH4070" s="76" t="s">
        <v>1018</v>
      </c>
      <c r="IGI4070" s="76" t="s">
        <v>1018</v>
      </c>
      <c r="IGJ4070" s="76" t="s">
        <v>1018</v>
      </c>
      <c r="IGK4070" s="76" t="s">
        <v>1018</v>
      </c>
      <c r="IGL4070" s="76" t="s">
        <v>1018</v>
      </c>
      <c r="IGM4070" s="76" t="s">
        <v>1018</v>
      </c>
      <c r="IGN4070" s="76" t="s">
        <v>1018</v>
      </c>
      <c r="IGO4070" s="76" t="s">
        <v>1018</v>
      </c>
      <c r="IGP4070" s="76" t="s">
        <v>1018</v>
      </c>
      <c r="IGQ4070" s="76" t="s">
        <v>1018</v>
      </c>
      <c r="IGR4070" s="76" t="s">
        <v>1018</v>
      </c>
      <c r="IGS4070" s="76" t="s">
        <v>1018</v>
      </c>
      <c r="IGT4070" s="76" t="s">
        <v>1018</v>
      </c>
      <c r="IGU4070" s="76" t="s">
        <v>1018</v>
      </c>
      <c r="IGV4070" s="76" t="s">
        <v>1018</v>
      </c>
      <c r="IGW4070" s="76" t="s">
        <v>1018</v>
      </c>
      <c r="IGX4070" s="76" t="s">
        <v>1018</v>
      </c>
      <c r="IGY4070" s="76" t="s">
        <v>1018</v>
      </c>
      <c r="IGZ4070" s="76" t="s">
        <v>1018</v>
      </c>
      <c r="IHA4070" s="76" t="s">
        <v>1018</v>
      </c>
      <c r="IHB4070" s="76" t="s">
        <v>1018</v>
      </c>
      <c r="IHC4070" s="76" t="s">
        <v>1018</v>
      </c>
      <c r="IHD4070" s="76" t="s">
        <v>1018</v>
      </c>
      <c r="IHE4070" s="76" t="s">
        <v>1018</v>
      </c>
      <c r="IHF4070" s="76" t="s">
        <v>1018</v>
      </c>
      <c r="IHG4070" s="76" t="s">
        <v>1018</v>
      </c>
      <c r="IHH4070" s="76" t="s">
        <v>1018</v>
      </c>
      <c r="IHI4070" s="76" t="s">
        <v>1018</v>
      </c>
      <c r="IHJ4070" s="76" t="s">
        <v>1018</v>
      </c>
      <c r="IHK4070" s="76" t="s">
        <v>1018</v>
      </c>
      <c r="IHL4070" s="76" t="s">
        <v>1018</v>
      </c>
      <c r="IHM4070" s="76" t="s">
        <v>1018</v>
      </c>
      <c r="IHN4070" s="76" t="s">
        <v>1018</v>
      </c>
      <c r="IHO4070" s="76" t="s">
        <v>1018</v>
      </c>
      <c r="IHP4070" s="76" t="s">
        <v>1018</v>
      </c>
      <c r="IHQ4070" s="76" t="s">
        <v>1018</v>
      </c>
      <c r="IHR4070" s="76" t="s">
        <v>1018</v>
      </c>
      <c r="IHS4070" s="76" t="s">
        <v>1018</v>
      </c>
      <c r="IHT4070" s="76" t="s">
        <v>1018</v>
      </c>
      <c r="IHU4070" s="76" t="s">
        <v>1018</v>
      </c>
      <c r="IHV4070" s="76" t="s">
        <v>1018</v>
      </c>
      <c r="IHW4070" s="76" t="s">
        <v>1018</v>
      </c>
      <c r="IHX4070" s="76" t="s">
        <v>1018</v>
      </c>
      <c r="IHY4070" s="76" t="s">
        <v>1018</v>
      </c>
      <c r="IHZ4070" s="76" t="s">
        <v>1018</v>
      </c>
      <c r="IIA4070" s="76" t="s">
        <v>1018</v>
      </c>
      <c r="IIB4070" s="76" t="s">
        <v>1018</v>
      </c>
      <c r="IIC4070" s="76" t="s">
        <v>1018</v>
      </c>
      <c r="IID4070" s="76" t="s">
        <v>1018</v>
      </c>
      <c r="IIE4070" s="76" t="s">
        <v>1018</v>
      </c>
      <c r="IIF4070" s="76" t="s">
        <v>1018</v>
      </c>
      <c r="IIG4070" s="76" t="s">
        <v>1018</v>
      </c>
      <c r="IIH4070" s="76" t="s">
        <v>1018</v>
      </c>
      <c r="III4070" s="76" t="s">
        <v>1018</v>
      </c>
      <c r="IIJ4070" s="76" t="s">
        <v>1018</v>
      </c>
      <c r="IIK4070" s="76" t="s">
        <v>1018</v>
      </c>
      <c r="IIL4070" s="76" t="s">
        <v>1018</v>
      </c>
      <c r="IIM4070" s="76" t="s">
        <v>1018</v>
      </c>
      <c r="IIN4070" s="76" t="s">
        <v>1018</v>
      </c>
      <c r="IIO4070" s="76" t="s">
        <v>1018</v>
      </c>
      <c r="IIP4070" s="76" t="s">
        <v>1018</v>
      </c>
      <c r="IIQ4070" s="76" t="s">
        <v>1018</v>
      </c>
      <c r="IIR4070" s="76" t="s">
        <v>1018</v>
      </c>
      <c r="IIS4070" s="76" t="s">
        <v>1018</v>
      </c>
      <c r="IIT4070" s="76" t="s">
        <v>1018</v>
      </c>
      <c r="IIU4070" s="76" t="s">
        <v>1018</v>
      </c>
      <c r="IIV4070" s="76" t="s">
        <v>1018</v>
      </c>
      <c r="IIW4070" s="76" t="s">
        <v>1018</v>
      </c>
      <c r="IIX4070" s="76" t="s">
        <v>1018</v>
      </c>
      <c r="IIY4070" s="76" t="s">
        <v>1018</v>
      </c>
      <c r="IIZ4070" s="76" t="s">
        <v>1018</v>
      </c>
      <c r="IJA4070" s="76" t="s">
        <v>1018</v>
      </c>
      <c r="IJB4070" s="76" t="s">
        <v>1018</v>
      </c>
      <c r="IJC4070" s="76" t="s">
        <v>1018</v>
      </c>
      <c r="IJD4070" s="76" t="s">
        <v>1018</v>
      </c>
      <c r="IJE4070" s="76" t="s">
        <v>1018</v>
      </c>
      <c r="IJF4070" s="76" t="s">
        <v>1018</v>
      </c>
      <c r="IJG4070" s="76" t="s">
        <v>1018</v>
      </c>
      <c r="IJH4070" s="76" t="s">
        <v>1018</v>
      </c>
      <c r="IJI4070" s="76" t="s">
        <v>1018</v>
      </c>
      <c r="IJJ4070" s="76" t="s">
        <v>1018</v>
      </c>
      <c r="IJK4070" s="76" t="s">
        <v>1018</v>
      </c>
      <c r="IJL4070" s="76" t="s">
        <v>1018</v>
      </c>
      <c r="IJM4070" s="76" t="s">
        <v>1018</v>
      </c>
      <c r="IJN4070" s="76" t="s">
        <v>1018</v>
      </c>
      <c r="IJO4070" s="76" t="s">
        <v>1018</v>
      </c>
      <c r="IJP4070" s="76" t="s">
        <v>1018</v>
      </c>
      <c r="IJQ4070" s="76" t="s">
        <v>1018</v>
      </c>
      <c r="IJR4070" s="76" t="s">
        <v>1018</v>
      </c>
      <c r="IJS4070" s="76" t="s">
        <v>1018</v>
      </c>
      <c r="IJT4070" s="76" t="s">
        <v>1018</v>
      </c>
      <c r="IJU4070" s="76" t="s">
        <v>1018</v>
      </c>
      <c r="IJV4070" s="76" t="s">
        <v>1018</v>
      </c>
      <c r="IJW4070" s="76" t="s">
        <v>1018</v>
      </c>
      <c r="IJX4070" s="76" t="s">
        <v>1018</v>
      </c>
      <c r="IJY4070" s="76" t="s">
        <v>1018</v>
      </c>
      <c r="IJZ4070" s="76" t="s">
        <v>1018</v>
      </c>
      <c r="IKA4070" s="76" t="s">
        <v>1018</v>
      </c>
      <c r="IKB4070" s="76" t="s">
        <v>1018</v>
      </c>
      <c r="IKC4070" s="76" t="s">
        <v>1018</v>
      </c>
      <c r="IKD4070" s="76" t="s">
        <v>1018</v>
      </c>
      <c r="IKE4070" s="76" t="s">
        <v>1018</v>
      </c>
      <c r="IKF4070" s="76" t="s">
        <v>1018</v>
      </c>
      <c r="IKG4070" s="76" t="s">
        <v>1018</v>
      </c>
      <c r="IKH4070" s="76" t="s">
        <v>1018</v>
      </c>
      <c r="IKI4070" s="76" t="s">
        <v>1018</v>
      </c>
      <c r="IKJ4070" s="76" t="s">
        <v>1018</v>
      </c>
      <c r="IKK4070" s="76" t="s">
        <v>1018</v>
      </c>
      <c r="IKL4070" s="76" t="s">
        <v>1018</v>
      </c>
      <c r="IKM4070" s="76" t="s">
        <v>1018</v>
      </c>
      <c r="IKN4070" s="76" t="s">
        <v>1018</v>
      </c>
      <c r="IKO4070" s="76" t="s">
        <v>1018</v>
      </c>
      <c r="IKP4070" s="76" t="s">
        <v>1018</v>
      </c>
      <c r="IKQ4070" s="76" t="s">
        <v>1018</v>
      </c>
      <c r="IKR4070" s="76" t="s">
        <v>1018</v>
      </c>
      <c r="IKS4070" s="76" t="s">
        <v>1018</v>
      </c>
      <c r="IKT4070" s="76" t="s">
        <v>1018</v>
      </c>
      <c r="IKU4070" s="76" t="s">
        <v>1018</v>
      </c>
      <c r="IKV4070" s="76" t="s">
        <v>1018</v>
      </c>
      <c r="IKW4070" s="76" t="s">
        <v>1018</v>
      </c>
      <c r="IKX4070" s="76" t="s">
        <v>1018</v>
      </c>
      <c r="IKY4070" s="76" t="s">
        <v>1018</v>
      </c>
      <c r="IKZ4070" s="76" t="s">
        <v>1018</v>
      </c>
      <c r="ILA4070" s="76" t="s">
        <v>1018</v>
      </c>
      <c r="ILB4070" s="76" t="s">
        <v>1018</v>
      </c>
      <c r="ILC4070" s="76" t="s">
        <v>1018</v>
      </c>
      <c r="ILD4070" s="76" t="s">
        <v>1018</v>
      </c>
      <c r="ILE4070" s="76" t="s">
        <v>1018</v>
      </c>
      <c r="ILF4070" s="76" t="s">
        <v>1018</v>
      </c>
      <c r="ILG4070" s="76" t="s">
        <v>1018</v>
      </c>
      <c r="ILH4070" s="76" t="s">
        <v>1018</v>
      </c>
      <c r="ILI4070" s="76" t="s">
        <v>1018</v>
      </c>
      <c r="ILJ4070" s="76" t="s">
        <v>1018</v>
      </c>
      <c r="ILK4070" s="76" t="s">
        <v>1018</v>
      </c>
      <c r="ILL4070" s="76" t="s">
        <v>1018</v>
      </c>
      <c r="ILM4070" s="76" t="s">
        <v>1018</v>
      </c>
      <c r="ILN4070" s="76" t="s">
        <v>1018</v>
      </c>
      <c r="ILO4070" s="76" t="s">
        <v>1018</v>
      </c>
      <c r="ILP4070" s="76" t="s">
        <v>1018</v>
      </c>
      <c r="ILQ4070" s="76" t="s">
        <v>1018</v>
      </c>
      <c r="ILR4070" s="76" t="s">
        <v>1018</v>
      </c>
      <c r="ILS4070" s="76" t="s">
        <v>1018</v>
      </c>
      <c r="ILT4070" s="76" t="s">
        <v>1018</v>
      </c>
      <c r="ILU4070" s="76" t="s">
        <v>1018</v>
      </c>
      <c r="ILV4070" s="76" t="s">
        <v>1018</v>
      </c>
      <c r="ILW4070" s="76" t="s">
        <v>1018</v>
      </c>
      <c r="ILX4070" s="76" t="s">
        <v>1018</v>
      </c>
      <c r="ILY4070" s="76" t="s">
        <v>1018</v>
      </c>
      <c r="ILZ4070" s="76" t="s">
        <v>1018</v>
      </c>
      <c r="IMA4070" s="76" t="s">
        <v>1018</v>
      </c>
      <c r="IMB4070" s="76" t="s">
        <v>1018</v>
      </c>
      <c r="IMC4070" s="76" t="s">
        <v>1018</v>
      </c>
      <c r="IMD4070" s="76" t="s">
        <v>1018</v>
      </c>
      <c r="IME4070" s="76" t="s">
        <v>1018</v>
      </c>
      <c r="IMF4070" s="76" t="s">
        <v>1018</v>
      </c>
      <c r="IMG4070" s="76" t="s">
        <v>1018</v>
      </c>
      <c r="IMH4070" s="76" t="s">
        <v>1018</v>
      </c>
      <c r="IMI4070" s="76" t="s">
        <v>1018</v>
      </c>
      <c r="IMJ4070" s="76" t="s">
        <v>1018</v>
      </c>
      <c r="IMK4070" s="76" t="s">
        <v>1018</v>
      </c>
      <c r="IML4070" s="76" t="s">
        <v>1018</v>
      </c>
      <c r="IMM4070" s="76" t="s">
        <v>1018</v>
      </c>
      <c r="IMN4070" s="76" t="s">
        <v>1018</v>
      </c>
      <c r="IMO4070" s="76" t="s">
        <v>1018</v>
      </c>
      <c r="IMP4070" s="76" t="s">
        <v>1018</v>
      </c>
      <c r="IMQ4070" s="76" t="s">
        <v>1018</v>
      </c>
      <c r="IMR4070" s="76" t="s">
        <v>1018</v>
      </c>
      <c r="IMS4070" s="76" t="s">
        <v>1018</v>
      </c>
      <c r="IMT4070" s="76" t="s">
        <v>1018</v>
      </c>
      <c r="IMU4070" s="76" t="s">
        <v>1018</v>
      </c>
      <c r="IMV4070" s="76" t="s">
        <v>1018</v>
      </c>
      <c r="IMW4070" s="76" t="s">
        <v>1018</v>
      </c>
      <c r="IMX4070" s="76" t="s">
        <v>1018</v>
      </c>
      <c r="IMY4070" s="76" t="s">
        <v>1018</v>
      </c>
      <c r="IMZ4070" s="76" t="s">
        <v>1018</v>
      </c>
      <c r="INA4070" s="76" t="s">
        <v>1018</v>
      </c>
      <c r="INB4070" s="76" t="s">
        <v>1018</v>
      </c>
      <c r="INC4070" s="76" t="s">
        <v>1018</v>
      </c>
      <c r="IND4070" s="76" t="s">
        <v>1018</v>
      </c>
      <c r="INE4070" s="76" t="s">
        <v>1018</v>
      </c>
      <c r="INF4070" s="76" t="s">
        <v>1018</v>
      </c>
      <c r="ING4070" s="76" t="s">
        <v>1018</v>
      </c>
      <c r="INH4070" s="76" t="s">
        <v>1018</v>
      </c>
      <c r="INI4070" s="76" t="s">
        <v>1018</v>
      </c>
      <c r="INJ4070" s="76" t="s">
        <v>1018</v>
      </c>
      <c r="INK4070" s="76" t="s">
        <v>1018</v>
      </c>
      <c r="INL4070" s="76" t="s">
        <v>1018</v>
      </c>
      <c r="INM4070" s="76" t="s">
        <v>1018</v>
      </c>
      <c r="INN4070" s="76" t="s">
        <v>1018</v>
      </c>
      <c r="INO4070" s="76" t="s">
        <v>1018</v>
      </c>
      <c r="INP4070" s="76" t="s">
        <v>1018</v>
      </c>
      <c r="INQ4070" s="76" t="s">
        <v>1018</v>
      </c>
      <c r="INR4070" s="76" t="s">
        <v>1018</v>
      </c>
      <c r="INS4070" s="76" t="s">
        <v>1018</v>
      </c>
      <c r="INT4070" s="76" t="s">
        <v>1018</v>
      </c>
      <c r="INU4070" s="76" t="s">
        <v>1018</v>
      </c>
      <c r="INV4070" s="76" t="s">
        <v>1018</v>
      </c>
      <c r="INW4070" s="76" t="s">
        <v>1018</v>
      </c>
      <c r="INX4070" s="76" t="s">
        <v>1018</v>
      </c>
      <c r="INY4070" s="76" t="s">
        <v>1018</v>
      </c>
      <c r="INZ4070" s="76" t="s">
        <v>1018</v>
      </c>
      <c r="IOA4070" s="76" t="s">
        <v>1018</v>
      </c>
      <c r="IOB4070" s="76" t="s">
        <v>1018</v>
      </c>
      <c r="IOC4070" s="76" t="s">
        <v>1018</v>
      </c>
      <c r="IOD4070" s="76" t="s">
        <v>1018</v>
      </c>
      <c r="IOE4070" s="76" t="s">
        <v>1018</v>
      </c>
      <c r="IOF4070" s="76" t="s">
        <v>1018</v>
      </c>
      <c r="IOG4070" s="76" t="s">
        <v>1018</v>
      </c>
      <c r="IOH4070" s="76" t="s">
        <v>1018</v>
      </c>
      <c r="IOI4070" s="76" t="s">
        <v>1018</v>
      </c>
      <c r="IOJ4070" s="76" t="s">
        <v>1018</v>
      </c>
      <c r="IOK4070" s="76" t="s">
        <v>1018</v>
      </c>
      <c r="IOL4070" s="76" t="s">
        <v>1018</v>
      </c>
      <c r="IOM4070" s="76" t="s">
        <v>1018</v>
      </c>
      <c r="ION4070" s="76" t="s">
        <v>1018</v>
      </c>
      <c r="IOO4070" s="76" t="s">
        <v>1018</v>
      </c>
      <c r="IOP4070" s="76" t="s">
        <v>1018</v>
      </c>
      <c r="IOQ4070" s="76" t="s">
        <v>1018</v>
      </c>
      <c r="IOR4070" s="76" t="s">
        <v>1018</v>
      </c>
      <c r="IOS4070" s="76" t="s">
        <v>1018</v>
      </c>
      <c r="IOT4070" s="76" t="s">
        <v>1018</v>
      </c>
      <c r="IOU4070" s="76" t="s">
        <v>1018</v>
      </c>
      <c r="IOV4070" s="76" t="s">
        <v>1018</v>
      </c>
      <c r="IOW4070" s="76" t="s">
        <v>1018</v>
      </c>
      <c r="IOX4070" s="76" t="s">
        <v>1018</v>
      </c>
      <c r="IOY4070" s="76" t="s">
        <v>1018</v>
      </c>
      <c r="IOZ4070" s="76" t="s">
        <v>1018</v>
      </c>
      <c r="IPA4070" s="76" t="s">
        <v>1018</v>
      </c>
      <c r="IPB4070" s="76" t="s">
        <v>1018</v>
      </c>
      <c r="IPC4070" s="76" t="s">
        <v>1018</v>
      </c>
      <c r="IPD4070" s="76" t="s">
        <v>1018</v>
      </c>
      <c r="IPE4070" s="76" t="s">
        <v>1018</v>
      </c>
      <c r="IPF4070" s="76" t="s">
        <v>1018</v>
      </c>
      <c r="IPG4070" s="76" t="s">
        <v>1018</v>
      </c>
      <c r="IPH4070" s="76" t="s">
        <v>1018</v>
      </c>
      <c r="IPI4070" s="76" t="s">
        <v>1018</v>
      </c>
      <c r="IPJ4070" s="76" t="s">
        <v>1018</v>
      </c>
      <c r="IPK4070" s="76" t="s">
        <v>1018</v>
      </c>
      <c r="IPL4070" s="76" t="s">
        <v>1018</v>
      </c>
      <c r="IPM4070" s="76" t="s">
        <v>1018</v>
      </c>
      <c r="IPN4070" s="76" t="s">
        <v>1018</v>
      </c>
      <c r="IPO4070" s="76" t="s">
        <v>1018</v>
      </c>
      <c r="IPP4070" s="76" t="s">
        <v>1018</v>
      </c>
      <c r="IPQ4070" s="76" t="s">
        <v>1018</v>
      </c>
      <c r="IPR4070" s="76" t="s">
        <v>1018</v>
      </c>
      <c r="IPS4070" s="76" t="s">
        <v>1018</v>
      </c>
      <c r="IPT4070" s="76" t="s">
        <v>1018</v>
      </c>
      <c r="IPU4070" s="76" t="s">
        <v>1018</v>
      </c>
      <c r="IPV4070" s="76" t="s">
        <v>1018</v>
      </c>
      <c r="IPW4070" s="76" t="s">
        <v>1018</v>
      </c>
      <c r="IPX4070" s="76" t="s">
        <v>1018</v>
      </c>
      <c r="IPY4070" s="76" t="s">
        <v>1018</v>
      </c>
      <c r="IPZ4070" s="76" t="s">
        <v>1018</v>
      </c>
      <c r="IQA4070" s="76" t="s">
        <v>1018</v>
      </c>
      <c r="IQB4070" s="76" t="s">
        <v>1018</v>
      </c>
      <c r="IQC4070" s="76" t="s">
        <v>1018</v>
      </c>
      <c r="IQD4070" s="76" t="s">
        <v>1018</v>
      </c>
      <c r="IQE4070" s="76" t="s">
        <v>1018</v>
      </c>
      <c r="IQF4070" s="76" t="s">
        <v>1018</v>
      </c>
      <c r="IQG4070" s="76" t="s">
        <v>1018</v>
      </c>
      <c r="IQH4070" s="76" t="s">
        <v>1018</v>
      </c>
      <c r="IQI4070" s="76" t="s">
        <v>1018</v>
      </c>
      <c r="IQJ4070" s="76" t="s">
        <v>1018</v>
      </c>
      <c r="IQK4070" s="76" t="s">
        <v>1018</v>
      </c>
      <c r="IQL4070" s="76" t="s">
        <v>1018</v>
      </c>
      <c r="IQM4070" s="76" t="s">
        <v>1018</v>
      </c>
      <c r="IQN4070" s="76" t="s">
        <v>1018</v>
      </c>
      <c r="IQO4070" s="76" t="s">
        <v>1018</v>
      </c>
      <c r="IQP4070" s="76" t="s">
        <v>1018</v>
      </c>
      <c r="IQQ4070" s="76" t="s">
        <v>1018</v>
      </c>
      <c r="IQR4070" s="76" t="s">
        <v>1018</v>
      </c>
      <c r="IQS4070" s="76" t="s">
        <v>1018</v>
      </c>
      <c r="IQT4070" s="76" t="s">
        <v>1018</v>
      </c>
      <c r="IQU4070" s="76" t="s">
        <v>1018</v>
      </c>
      <c r="IQV4070" s="76" t="s">
        <v>1018</v>
      </c>
      <c r="IQW4070" s="76" t="s">
        <v>1018</v>
      </c>
      <c r="IQX4070" s="76" t="s">
        <v>1018</v>
      </c>
      <c r="IQY4070" s="76" t="s">
        <v>1018</v>
      </c>
      <c r="IQZ4070" s="76" t="s">
        <v>1018</v>
      </c>
      <c r="IRA4070" s="76" t="s">
        <v>1018</v>
      </c>
      <c r="IRB4070" s="76" t="s">
        <v>1018</v>
      </c>
      <c r="IRC4070" s="76" t="s">
        <v>1018</v>
      </c>
      <c r="IRD4070" s="76" t="s">
        <v>1018</v>
      </c>
      <c r="IRE4070" s="76" t="s">
        <v>1018</v>
      </c>
      <c r="IRF4070" s="76" t="s">
        <v>1018</v>
      </c>
      <c r="IRG4070" s="76" t="s">
        <v>1018</v>
      </c>
      <c r="IRH4070" s="76" t="s">
        <v>1018</v>
      </c>
      <c r="IRI4070" s="76" t="s">
        <v>1018</v>
      </c>
      <c r="IRJ4070" s="76" t="s">
        <v>1018</v>
      </c>
      <c r="IRK4070" s="76" t="s">
        <v>1018</v>
      </c>
      <c r="IRL4070" s="76" t="s">
        <v>1018</v>
      </c>
      <c r="IRM4070" s="76" t="s">
        <v>1018</v>
      </c>
      <c r="IRN4070" s="76" t="s">
        <v>1018</v>
      </c>
      <c r="IRO4070" s="76" t="s">
        <v>1018</v>
      </c>
      <c r="IRP4070" s="76" t="s">
        <v>1018</v>
      </c>
      <c r="IRQ4070" s="76" t="s">
        <v>1018</v>
      </c>
      <c r="IRR4070" s="76" t="s">
        <v>1018</v>
      </c>
      <c r="IRS4070" s="76" t="s">
        <v>1018</v>
      </c>
      <c r="IRT4070" s="76" t="s">
        <v>1018</v>
      </c>
      <c r="IRU4070" s="76" t="s">
        <v>1018</v>
      </c>
      <c r="IRV4070" s="76" t="s">
        <v>1018</v>
      </c>
      <c r="IRW4070" s="76" t="s">
        <v>1018</v>
      </c>
      <c r="IRX4070" s="76" t="s">
        <v>1018</v>
      </c>
      <c r="IRY4070" s="76" t="s">
        <v>1018</v>
      </c>
      <c r="IRZ4070" s="76" t="s">
        <v>1018</v>
      </c>
      <c r="ISA4070" s="76" t="s">
        <v>1018</v>
      </c>
      <c r="ISB4070" s="76" t="s">
        <v>1018</v>
      </c>
      <c r="ISC4070" s="76" t="s">
        <v>1018</v>
      </c>
      <c r="ISD4070" s="76" t="s">
        <v>1018</v>
      </c>
      <c r="ISE4070" s="76" t="s">
        <v>1018</v>
      </c>
      <c r="ISF4070" s="76" t="s">
        <v>1018</v>
      </c>
      <c r="ISG4070" s="76" t="s">
        <v>1018</v>
      </c>
      <c r="ISH4070" s="76" t="s">
        <v>1018</v>
      </c>
      <c r="ISI4070" s="76" t="s">
        <v>1018</v>
      </c>
      <c r="ISJ4070" s="76" t="s">
        <v>1018</v>
      </c>
      <c r="ISK4070" s="76" t="s">
        <v>1018</v>
      </c>
      <c r="ISL4070" s="76" t="s">
        <v>1018</v>
      </c>
      <c r="ISM4070" s="76" t="s">
        <v>1018</v>
      </c>
      <c r="ISN4070" s="76" t="s">
        <v>1018</v>
      </c>
      <c r="ISO4070" s="76" t="s">
        <v>1018</v>
      </c>
      <c r="ISP4070" s="76" t="s">
        <v>1018</v>
      </c>
      <c r="ISQ4070" s="76" t="s">
        <v>1018</v>
      </c>
      <c r="ISR4070" s="76" t="s">
        <v>1018</v>
      </c>
      <c r="ISS4070" s="76" t="s">
        <v>1018</v>
      </c>
      <c r="IST4070" s="76" t="s">
        <v>1018</v>
      </c>
      <c r="ISU4070" s="76" t="s">
        <v>1018</v>
      </c>
      <c r="ISV4070" s="76" t="s">
        <v>1018</v>
      </c>
      <c r="ISW4070" s="76" t="s">
        <v>1018</v>
      </c>
      <c r="ISX4070" s="76" t="s">
        <v>1018</v>
      </c>
      <c r="ISY4070" s="76" t="s">
        <v>1018</v>
      </c>
      <c r="ISZ4070" s="76" t="s">
        <v>1018</v>
      </c>
      <c r="ITA4070" s="76" t="s">
        <v>1018</v>
      </c>
      <c r="ITB4070" s="76" t="s">
        <v>1018</v>
      </c>
      <c r="ITC4070" s="76" t="s">
        <v>1018</v>
      </c>
      <c r="ITD4070" s="76" t="s">
        <v>1018</v>
      </c>
      <c r="ITE4070" s="76" t="s">
        <v>1018</v>
      </c>
      <c r="ITF4070" s="76" t="s">
        <v>1018</v>
      </c>
      <c r="ITG4070" s="76" t="s">
        <v>1018</v>
      </c>
      <c r="ITH4070" s="76" t="s">
        <v>1018</v>
      </c>
      <c r="ITI4070" s="76" t="s">
        <v>1018</v>
      </c>
      <c r="ITJ4070" s="76" t="s">
        <v>1018</v>
      </c>
      <c r="ITK4070" s="76" t="s">
        <v>1018</v>
      </c>
      <c r="ITL4070" s="76" t="s">
        <v>1018</v>
      </c>
      <c r="ITM4070" s="76" t="s">
        <v>1018</v>
      </c>
      <c r="ITN4070" s="76" t="s">
        <v>1018</v>
      </c>
      <c r="ITO4070" s="76" t="s">
        <v>1018</v>
      </c>
      <c r="ITP4070" s="76" t="s">
        <v>1018</v>
      </c>
      <c r="ITQ4070" s="76" t="s">
        <v>1018</v>
      </c>
      <c r="ITR4070" s="76" t="s">
        <v>1018</v>
      </c>
      <c r="ITS4070" s="76" t="s">
        <v>1018</v>
      </c>
      <c r="ITT4070" s="76" t="s">
        <v>1018</v>
      </c>
      <c r="ITU4070" s="76" t="s">
        <v>1018</v>
      </c>
      <c r="ITV4070" s="76" t="s">
        <v>1018</v>
      </c>
      <c r="ITW4070" s="76" t="s">
        <v>1018</v>
      </c>
      <c r="ITX4070" s="76" t="s">
        <v>1018</v>
      </c>
      <c r="ITY4070" s="76" t="s">
        <v>1018</v>
      </c>
      <c r="ITZ4070" s="76" t="s">
        <v>1018</v>
      </c>
      <c r="IUA4070" s="76" t="s">
        <v>1018</v>
      </c>
      <c r="IUB4070" s="76" t="s">
        <v>1018</v>
      </c>
      <c r="IUC4070" s="76" t="s">
        <v>1018</v>
      </c>
      <c r="IUD4070" s="76" t="s">
        <v>1018</v>
      </c>
      <c r="IUE4070" s="76" t="s">
        <v>1018</v>
      </c>
      <c r="IUF4070" s="76" t="s">
        <v>1018</v>
      </c>
      <c r="IUG4070" s="76" t="s">
        <v>1018</v>
      </c>
      <c r="IUH4070" s="76" t="s">
        <v>1018</v>
      </c>
      <c r="IUI4070" s="76" t="s">
        <v>1018</v>
      </c>
      <c r="IUJ4070" s="76" t="s">
        <v>1018</v>
      </c>
      <c r="IUK4070" s="76" t="s">
        <v>1018</v>
      </c>
      <c r="IUL4070" s="76" t="s">
        <v>1018</v>
      </c>
      <c r="IUM4070" s="76" t="s">
        <v>1018</v>
      </c>
      <c r="IUN4070" s="76" t="s">
        <v>1018</v>
      </c>
      <c r="IUO4070" s="76" t="s">
        <v>1018</v>
      </c>
      <c r="IUP4070" s="76" t="s">
        <v>1018</v>
      </c>
      <c r="IUQ4070" s="76" t="s">
        <v>1018</v>
      </c>
      <c r="IUR4070" s="76" t="s">
        <v>1018</v>
      </c>
      <c r="IUS4070" s="76" t="s">
        <v>1018</v>
      </c>
      <c r="IUT4070" s="76" t="s">
        <v>1018</v>
      </c>
      <c r="IUU4070" s="76" t="s">
        <v>1018</v>
      </c>
      <c r="IUV4070" s="76" t="s">
        <v>1018</v>
      </c>
      <c r="IUW4070" s="76" t="s">
        <v>1018</v>
      </c>
      <c r="IUX4070" s="76" t="s">
        <v>1018</v>
      </c>
      <c r="IUY4070" s="76" t="s">
        <v>1018</v>
      </c>
      <c r="IUZ4070" s="76" t="s">
        <v>1018</v>
      </c>
      <c r="IVA4070" s="76" t="s">
        <v>1018</v>
      </c>
      <c r="IVB4070" s="76" t="s">
        <v>1018</v>
      </c>
      <c r="IVC4070" s="76" t="s">
        <v>1018</v>
      </c>
      <c r="IVD4070" s="76" t="s">
        <v>1018</v>
      </c>
      <c r="IVE4070" s="76" t="s">
        <v>1018</v>
      </c>
      <c r="IVF4070" s="76" t="s">
        <v>1018</v>
      </c>
      <c r="IVG4070" s="76" t="s">
        <v>1018</v>
      </c>
      <c r="IVH4070" s="76" t="s">
        <v>1018</v>
      </c>
      <c r="IVI4070" s="76" t="s">
        <v>1018</v>
      </c>
      <c r="IVJ4070" s="76" t="s">
        <v>1018</v>
      </c>
      <c r="IVK4070" s="76" t="s">
        <v>1018</v>
      </c>
      <c r="IVL4070" s="76" t="s">
        <v>1018</v>
      </c>
      <c r="IVM4070" s="76" t="s">
        <v>1018</v>
      </c>
      <c r="IVN4070" s="76" t="s">
        <v>1018</v>
      </c>
      <c r="IVO4070" s="76" t="s">
        <v>1018</v>
      </c>
      <c r="IVP4070" s="76" t="s">
        <v>1018</v>
      </c>
      <c r="IVQ4070" s="76" t="s">
        <v>1018</v>
      </c>
      <c r="IVR4070" s="76" t="s">
        <v>1018</v>
      </c>
      <c r="IVS4070" s="76" t="s">
        <v>1018</v>
      </c>
      <c r="IVT4070" s="76" t="s">
        <v>1018</v>
      </c>
      <c r="IVU4070" s="76" t="s">
        <v>1018</v>
      </c>
      <c r="IVV4070" s="76" t="s">
        <v>1018</v>
      </c>
      <c r="IVW4070" s="76" t="s">
        <v>1018</v>
      </c>
      <c r="IVX4070" s="76" t="s">
        <v>1018</v>
      </c>
      <c r="IVY4070" s="76" t="s">
        <v>1018</v>
      </c>
      <c r="IVZ4070" s="76" t="s">
        <v>1018</v>
      </c>
      <c r="IWA4070" s="76" t="s">
        <v>1018</v>
      </c>
      <c r="IWB4070" s="76" t="s">
        <v>1018</v>
      </c>
      <c r="IWC4070" s="76" t="s">
        <v>1018</v>
      </c>
      <c r="IWD4070" s="76" t="s">
        <v>1018</v>
      </c>
      <c r="IWE4070" s="76" t="s">
        <v>1018</v>
      </c>
      <c r="IWF4070" s="76" t="s">
        <v>1018</v>
      </c>
      <c r="IWG4070" s="76" t="s">
        <v>1018</v>
      </c>
      <c r="IWH4070" s="76" t="s">
        <v>1018</v>
      </c>
      <c r="IWI4070" s="76" t="s">
        <v>1018</v>
      </c>
      <c r="IWJ4070" s="76" t="s">
        <v>1018</v>
      </c>
      <c r="IWK4070" s="76" t="s">
        <v>1018</v>
      </c>
      <c r="IWL4070" s="76" t="s">
        <v>1018</v>
      </c>
      <c r="IWM4070" s="76" t="s">
        <v>1018</v>
      </c>
      <c r="IWN4070" s="76" t="s">
        <v>1018</v>
      </c>
      <c r="IWO4070" s="76" t="s">
        <v>1018</v>
      </c>
      <c r="IWP4070" s="76" t="s">
        <v>1018</v>
      </c>
      <c r="IWQ4070" s="76" t="s">
        <v>1018</v>
      </c>
      <c r="IWR4070" s="76" t="s">
        <v>1018</v>
      </c>
      <c r="IWS4070" s="76" t="s">
        <v>1018</v>
      </c>
      <c r="IWT4070" s="76" t="s">
        <v>1018</v>
      </c>
      <c r="IWU4070" s="76" t="s">
        <v>1018</v>
      </c>
      <c r="IWV4070" s="76" t="s">
        <v>1018</v>
      </c>
      <c r="IWW4070" s="76" t="s">
        <v>1018</v>
      </c>
      <c r="IWX4070" s="76" t="s">
        <v>1018</v>
      </c>
      <c r="IWY4070" s="76" t="s">
        <v>1018</v>
      </c>
      <c r="IWZ4070" s="76" t="s">
        <v>1018</v>
      </c>
      <c r="IXA4070" s="76" t="s">
        <v>1018</v>
      </c>
      <c r="IXB4070" s="76" t="s">
        <v>1018</v>
      </c>
      <c r="IXC4070" s="76" t="s">
        <v>1018</v>
      </c>
      <c r="IXD4070" s="76" t="s">
        <v>1018</v>
      </c>
      <c r="IXE4070" s="76" t="s">
        <v>1018</v>
      </c>
      <c r="IXF4070" s="76" t="s">
        <v>1018</v>
      </c>
      <c r="IXG4070" s="76" t="s">
        <v>1018</v>
      </c>
      <c r="IXH4070" s="76" t="s">
        <v>1018</v>
      </c>
      <c r="IXI4070" s="76" t="s">
        <v>1018</v>
      </c>
      <c r="IXJ4070" s="76" t="s">
        <v>1018</v>
      </c>
      <c r="IXK4070" s="76" t="s">
        <v>1018</v>
      </c>
      <c r="IXL4070" s="76" t="s">
        <v>1018</v>
      </c>
      <c r="IXM4070" s="76" t="s">
        <v>1018</v>
      </c>
      <c r="IXN4070" s="76" t="s">
        <v>1018</v>
      </c>
      <c r="IXO4070" s="76" t="s">
        <v>1018</v>
      </c>
      <c r="IXP4070" s="76" t="s">
        <v>1018</v>
      </c>
      <c r="IXQ4070" s="76" t="s">
        <v>1018</v>
      </c>
      <c r="IXR4070" s="76" t="s">
        <v>1018</v>
      </c>
      <c r="IXS4070" s="76" t="s">
        <v>1018</v>
      </c>
      <c r="IXT4070" s="76" t="s">
        <v>1018</v>
      </c>
      <c r="IXU4070" s="76" t="s">
        <v>1018</v>
      </c>
      <c r="IXV4070" s="76" t="s">
        <v>1018</v>
      </c>
      <c r="IXW4070" s="76" t="s">
        <v>1018</v>
      </c>
      <c r="IXX4070" s="76" t="s">
        <v>1018</v>
      </c>
      <c r="IXY4070" s="76" t="s">
        <v>1018</v>
      </c>
      <c r="IXZ4070" s="76" t="s">
        <v>1018</v>
      </c>
      <c r="IYA4070" s="76" t="s">
        <v>1018</v>
      </c>
      <c r="IYB4070" s="76" t="s">
        <v>1018</v>
      </c>
      <c r="IYC4070" s="76" t="s">
        <v>1018</v>
      </c>
      <c r="IYD4070" s="76" t="s">
        <v>1018</v>
      </c>
      <c r="IYE4070" s="76" t="s">
        <v>1018</v>
      </c>
      <c r="IYF4070" s="76" t="s">
        <v>1018</v>
      </c>
      <c r="IYG4070" s="76" t="s">
        <v>1018</v>
      </c>
      <c r="IYH4070" s="76" t="s">
        <v>1018</v>
      </c>
      <c r="IYI4070" s="76" t="s">
        <v>1018</v>
      </c>
      <c r="IYJ4070" s="76" t="s">
        <v>1018</v>
      </c>
      <c r="IYK4070" s="76" t="s">
        <v>1018</v>
      </c>
      <c r="IYL4070" s="76" t="s">
        <v>1018</v>
      </c>
      <c r="IYM4070" s="76" t="s">
        <v>1018</v>
      </c>
      <c r="IYN4070" s="76" t="s">
        <v>1018</v>
      </c>
      <c r="IYO4070" s="76" t="s">
        <v>1018</v>
      </c>
      <c r="IYP4070" s="76" t="s">
        <v>1018</v>
      </c>
      <c r="IYQ4070" s="76" t="s">
        <v>1018</v>
      </c>
      <c r="IYR4070" s="76" t="s">
        <v>1018</v>
      </c>
      <c r="IYS4070" s="76" t="s">
        <v>1018</v>
      </c>
      <c r="IYT4070" s="76" t="s">
        <v>1018</v>
      </c>
      <c r="IYU4070" s="76" t="s">
        <v>1018</v>
      </c>
      <c r="IYV4070" s="76" t="s">
        <v>1018</v>
      </c>
      <c r="IYW4070" s="76" t="s">
        <v>1018</v>
      </c>
      <c r="IYX4070" s="76" t="s">
        <v>1018</v>
      </c>
      <c r="IYY4070" s="76" t="s">
        <v>1018</v>
      </c>
      <c r="IYZ4070" s="76" t="s">
        <v>1018</v>
      </c>
      <c r="IZA4070" s="76" t="s">
        <v>1018</v>
      </c>
      <c r="IZB4070" s="76" t="s">
        <v>1018</v>
      </c>
      <c r="IZC4070" s="76" t="s">
        <v>1018</v>
      </c>
      <c r="IZD4070" s="76" t="s">
        <v>1018</v>
      </c>
      <c r="IZE4070" s="76" t="s">
        <v>1018</v>
      </c>
      <c r="IZF4070" s="76" t="s">
        <v>1018</v>
      </c>
      <c r="IZG4070" s="76" t="s">
        <v>1018</v>
      </c>
      <c r="IZH4070" s="76" t="s">
        <v>1018</v>
      </c>
      <c r="IZI4070" s="76" t="s">
        <v>1018</v>
      </c>
      <c r="IZJ4070" s="76" t="s">
        <v>1018</v>
      </c>
      <c r="IZK4070" s="76" t="s">
        <v>1018</v>
      </c>
      <c r="IZL4070" s="76" t="s">
        <v>1018</v>
      </c>
      <c r="IZM4070" s="76" t="s">
        <v>1018</v>
      </c>
      <c r="IZN4070" s="76" t="s">
        <v>1018</v>
      </c>
      <c r="IZO4070" s="76" t="s">
        <v>1018</v>
      </c>
      <c r="IZP4070" s="76" t="s">
        <v>1018</v>
      </c>
      <c r="IZQ4070" s="76" t="s">
        <v>1018</v>
      </c>
      <c r="IZR4070" s="76" t="s">
        <v>1018</v>
      </c>
      <c r="IZS4070" s="76" t="s">
        <v>1018</v>
      </c>
      <c r="IZT4070" s="76" t="s">
        <v>1018</v>
      </c>
      <c r="IZU4070" s="76" t="s">
        <v>1018</v>
      </c>
      <c r="IZV4070" s="76" t="s">
        <v>1018</v>
      </c>
      <c r="IZW4070" s="76" t="s">
        <v>1018</v>
      </c>
      <c r="IZX4070" s="76" t="s">
        <v>1018</v>
      </c>
      <c r="IZY4070" s="76" t="s">
        <v>1018</v>
      </c>
      <c r="IZZ4070" s="76" t="s">
        <v>1018</v>
      </c>
      <c r="JAA4070" s="76" t="s">
        <v>1018</v>
      </c>
      <c r="JAB4070" s="76" t="s">
        <v>1018</v>
      </c>
      <c r="JAC4070" s="76" t="s">
        <v>1018</v>
      </c>
      <c r="JAD4070" s="76" t="s">
        <v>1018</v>
      </c>
      <c r="JAE4070" s="76" t="s">
        <v>1018</v>
      </c>
      <c r="JAF4070" s="76" t="s">
        <v>1018</v>
      </c>
      <c r="JAG4070" s="76" t="s">
        <v>1018</v>
      </c>
      <c r="JAH4070" s="76" t="s">
        <v>1018</v>
      </c>
      <c r="JAI4070" s="76" t="s">
        <v>1018</v>
      </c>
      <c r="JAJ4070" s="76" t="s">
        <v>1018</v>
      </c>
      <c r="JAK4070" s="76" t="s">
        <v>1018</v>
      </c>
      <c r="JAL4070" s="76" t="s">
        <v>1018</v>
      </c>
      <c r="JAM4070" s="76" t="s">
        <v>1018</v>
      </c>
      <c r="JAN4070" s="76" t="s">
        <v>1018</v>
      </c>
      <c r="JAO4070" s="76" t="s">
        <v>1018</v>
      </c>
      <c r="JAP4070" s="76" t="s">
        <v>1018</v>
      </c>
      <c r="JAQ4070" s="76" t="s">
        <v>1018</v>
      </c>
      <c r="JAR4070" s="76" t="s">
        <v>1018</v>
      </c>
      <c r="JAS4070" s="76" t="s">
        <v>1018</v>
      </c>
      <c r="JAT4070" s="76" t="s">
        <v>1018</v>
      </c>
      <c r="JAU4070" s="76" t="s">
        <v>1018</v>
      </c>
      <c r="JAV4070" s="76" t="s">
        <v>1018</v>
      </c>
      <c r="JAW4070" s="76" t="s">
        <v>1018</v>
      </c>
      <c r="JAX4070" s="76" t="s">
        <v>1018</v>
      </c>
      <c r="JAY4070" s="76" t="s">
        <v>1018</v>
      </c>
      <c r="JAZ4070" s="76" t="s">
        <v>1018</v>
      </c>
      <c r="JBA4070" s="76" t="s">
        <v>1018</v>
      </c>
      <c r="JBB4070" s="76" t="s">
        <v>1018</v>
      </c>
      <c r="JBC4070" s="76" t="s">
        <v>1018</v>
      </c>
      <c r="JBD4070" s="76" t="s">
        <v>1018</v>
      </c>
      <c r="JBE4070" s="76" t="s">
        <v>1018</v>
      </c>
      <c r="JBF4070" s="76" t="s">
        <v>1018</v>
      </c>
      <c r="JBG4070" s="76" t="s">
        <v>1018</v>
      </c>
      <c r="JBH4070" s="76" t="s">
        <v>1018</v>
      </c>
      <c r="JBI4070" s="76" t="s">
        <v>1018</v>
      </c>
      <c r="JBJ4070" s="76" t="s">
        <v>1018</v>
      </c>
      <c r="JBK4070" s="76" t="s">
        <v>1018</v>
      </c>
      <c r="JBL4070" s="76" t="s">
        <v>1018</v>
      </c>
      <c r="JBM4070" s="76" t="s">
        <v>1018</v>
      </c>
      <c r="JBN4070" s="76" t="s">
        <v>1018</v>
      </c>
      <c r="JBO4070" s="76" t="s">
        <v>1018</v>
      </c>
      <c r="JBP4070" s="76" t="s">
        <v>1018</v>
      </c>
      <c r="JBQ4070" s="76" t="s">
        <v>1018</v>
      </c>
      <c r="JBR4070" s="76" t="s">
        <v>1018</v>
      </c>
      <c r="JBS4070" s="76" t="s">
        <v>1018</v>
      </c>
      <c r="JBT4070" s="76" t="s">
        <v>1018</v>
      </c>
      <c r="JBU4070" s="76" t="s">
        <v>1018</v>
      </c>
      <c r="JBV4070" s="76" t="s">
        <v>1018</v>
      </c>
      <c r="JBW4070" s="76" t="s">
        <v>1018</v>
      </c>
      <c r="JBX4070" s="76" t="s">
        <v>1018</v>
      </c>
      <c r="JBY4070" s="76" t="s">
        <v>1018</v>
      </c>
      <c r="JBZ4070" s="76" t="s">
        <v>1018</v>
      </c>
      <c r="JCA4070" s="76" t="s">
        <v>1018</v>
      </c>
      <c r="JCB4070" s="76" t="s">
        <v>1018</v>
      </c>
      <c r="JCC4070" s="76" t="s">
        <v>1018</v>
      </c>
      <c r="JCD4070" s="76" t="s">
        <v>1018</v>
      </c>
      <c r="JCE4070" s="76" t="s">
        <v>1018</v>
      </c>
      <c r="JCF4070" s="76" t="s">
        <v>1018</v>
      </c>
      <c r="JCG4070" s="76" t="s">
        <v>1018</v>
      </c>
      <c r="JCH4070" s="76" t="s">
        <v>1018</v>
      </c>
      <c r="JCI4070" s="76" t="s">
        <v>1018</v>
      </c>
      <c r="JCJ4070" s="76" t="s">
        <v>1018</v>
      </c>
      <c r="JCK4070" s="76" t="s">
        <v>1018</v>
      </c>
      <c r="JCL4070" s="76" t="s">
        <v>1018</v>
      </c>
      <c r="JCM4070" s="76" t="s">
        <v>1018</v>
      </c>
      <c r="JCN4070" s="76" t="s">
        <v>1018</v>
      </c>
      <c r="JCO4070" s="76" t="s">
        <v>1018</v>
      </c>
      <c r="JCP4070" s="76" t="s">
        <v>1018</v>
      </c>
      <c r="JCQ4070" s="76" t="s">
        <v>1018</v>
      </c>
      <c r="JCR4070" s="76" t="s">
        <v>1018</v>
      </c>
      <c r="JCS4070" s="76" t="s">
        <v>1018</v>
      </c>
      <c r="JCT4070" s="76" t="s">
        <v>1018</v>
      </c>
      <c r="JCU4070" s="76" t="s">
        <v>1018</v>
      </c>
      <c r="JCV4070" s="76" t="s">
        <v>1018</v>
      </c>
      <c r="JCW4070" s="76" t="s">
        <v>1018</v>
      </c>
      <c r="JCX4070" s="76" t="s">
        <v>1018</v>
      </c>
      <c r="JCY4070" s="76" t="s">
        <v>1018</v>
      </c>
      <c r="JCZ4070" s="76" t="s">
        <v>1018</v>
      </c>
      <c r="JDA4070" s="76" t="s">
        <v>1018</v>
      </c>
      <c r="JDB4070" s="76" t="s">
        <v>1018</v>
      </c>
      <c r="JDC4070" s="76" t="s">
        <v>1018</v>
      </c>
      <c r="JDD4070" s="76" t="s">
        <v>1018</v>
      </c>
      <c r="JDE4070" s="76" t="s">
        <v>1018</v>
      </c>
      <c r="JDF4070" s="76" t="s">
        <v>1018</v>
      </c>
      <c r="JDG4070" s="76" t="s">
        <v>1018</v>
      </c>
      <c r="JDH4070" s="76" t="s">
        <v>1018</v>
      </c>
      <c r="JDI4070" s="76" t="s">
        <v>1018</v>
      </c>
      <c r="JDJ4070" s="76" t="s">
        <v>1018</v>
      </c>
      <c r="JDK4070" s="76" t="s">
        <v>1018</v>
      </c>
      <c r="JDL4070" s="76" t="s">
        <v>1018</v>
      </c>
      <c r="JDM4070" s="76" t="s">
        <v>1018</v>
      </c>
      <c r="JDN4070" s="76" t="s">
        <v>1018</v>
      </c>
      <c r="JDO4070" s="76" t="s">
        <v>1018</v>
      </c>
      <c r="JDP4070" s="76" t="s">
        <v>1018</v>
      </c>
      <c r="JDQ4070" s="76" t="s">
        <v>1018</v>
      </c>
      <c r="JDR4070" s="76" t="s">
        <v>1018</v>
      </c>
      <c r="JDS4070" s="76" t="s">
        <v>1018</v>
      </c>
      <c r="JDT4070" s="76" t="s">
        <v>1018</v>
      </c>
      <c r="JDU4070" s="76" t="s">
        <v>1018</v>
      </c>
      <c r="JDV4070" s="76" t="s">
        <v>1018</v>
      </c>
      <c r="JDW4070" s="76" t="s">
        <v>1018</v>
      </c>
      <c r="JDX4070" s="76" t="s">
        <v>1018</v>
      </c>
      <c r="JDY4070" s="76" t="s">
        <v>1018</v>
      </c>
      <c r="JDZ4070" s="76" t="s">
        <v>1018</v>
      </c>
      <c r="JEA4070" s="76" t="s">
        <v>1018</v>
      </c>
      <c r="JEB4070" s="76" t="s">
        <v>1018</v>
      </c>
      <c r="JEC4070" s="76" t="s">
        <v>1018</v>
      </c>
      <c r="JED4070" s="76" t="s">
        <v>1018</v>
      </c>
      <c r="JEE4070" s="76" t="s">
        <v>1018</v>
      </c>
      <c r="JEF4070" s="76" t="s">
        <v>1018</v>
      </c>
      <c r="JEG4070" s="76" t="s">
        <v>1018</v>
      </c>
      <c r="JEH4070" s="76" t="s">
        <v>1018</v>
      </c>
      <c r="JEI4070" s="76" t="s">
        <v>1018</v>
      </c>
      <c r="JEJ4070" s="76" t="s">
        <v>1018</v>
      </c>
      <c r="JEK4070" s="76" t="s">
        <v>1018</v>
      </c>
      <c r="JEL4070" s="76" t="s">
        <v>1018</v>
      </c>
      <c r="JEM4070" s="76" t="s">
        <v>1018</v>
      </c>
      <c r="JEN4070" s="76" t="s">
        <v>1018</v>
      </c>
      <c r="JEO4070" s="76" t="s">
        <v>1018</v>
      </c>
      <c r="JEP4070" s="76" t="s">
        <v>1018</v>
      </c>
      <c r="JEQ4070" s="76" t="s">
        <v>1018</v>
      </c>
      <c r="JER4070" s="76" t="s">
        <v>1018</v>
      </c>
      <c r="JES4070" s="76" t="s">
        <v>1018</v>
      </c>
      <c r="JET4070" s="76" t="s">
        <v>1018</v>
      </c>
      <c r="JEU4070" s="76" t="s">
        <v>1018</v>
      </c>
      <c r="JEV4070" s="76" t="s">
        <v>1018</v>
      </c>
      <c r="JEW4070" s="76" t="s">
        <v>1018</v>
      </c>
      <c r="JEX4070" s="76" t="s">
        <v>1018</v>
      </c>
      <c r="JEY4070" s="76" t="s">
        <v>1018</v>
      </c>
      <c r="JEZ4070" s="76" t="s">
        <v>1018</v>
      </c>
      <c r="JFA4070" s="76" t="s">
        <v>1018</v>
      </c>
      <c r="JFB4070" s="76" t="s">
        <v>1018</v>
      </c>
      <c r="JFC4070" s="76" t="s">
        <v>1018</v>
      </c>
      <c r="JFD4070" s="76" t="s">
        <v>1018</v>
      </c>
      <c r="JFE4070" s="76" t="s">
        <v>1018</v>
      </c>
      <c r="JFF4070" s="76" t="s">
        <v>1018</v>
      </c>
      <c r="JFG4070" s="76" t="s">
        <v>1018</v>
      </c>
      <c r="JFH4070" s="76" t="s">
        <v>1018</v>
      </c>
      <c r="JFI4070" s="76" t="s">
        <v>1018</v>
      </c>
      <c r="JFJ4070" s="76" t="s">
        <v>1018</v>
      </c>
      <c r="JFK4070" s="76" t="s">
        <v>1018</v>
      </c>
      <c r="JFL4070" s="76" t="s">
        <v>1018</v>
      </c>
      <c r="JFM4070" s="76" t="s">
        <v>1018</v>
      </c>
      <c r="JFN4070" s="76" t="s">
        <v>1018</v>
      </c>
      <c r="JFO4070" s="76" t="s">
        <v>1018</v>
      </c>
      <c r="JFP4070" s="76" t="s">
        <v>1018</v>
      </c>
      <c r="JFQ4070" s="76" t="s">
        <v>1018</v>
      </c>
      <c r="JFR4070" s="76" t="s">
        <v>1018</v>
      </c>
      <c r="JFS4070" s="76" t="s">
        <v>1018</v>
      </c>
      <c r="JFT4070" s="76" t="s">
        <v>1018</v>
      </c>
      <c r="JFU4070" s="76" t="s">
        <v>1018</v>
      </c>
      <c r="JFV4070" s="76" t="s">
        <v>1018</v>
      </c>
      <c r="JFW4070" s="76" t="s">
        <v>1018</v>
      </c>
      <c r="JFX4070" s="76" t="s">
        <v>1018</v>
      </c>
      <c r="JFY4070" s="76" t="s">
        <v>1018</v>
      </c>
      <c r="JFZ4070" s="76" t="s">
        <v>1018</v>
      </c>
      <c r="JGA4070" s="76" t="s">
        <v>1018</v>
      </c>
      <c r="JGB4070" s="76" t="s">
        <v>1018</v>
      </c>
      <c r="JGC4070" s="76" t="s">
        <v>1018</v>
      </c>
      <c r="JGD4070" s="76" t="s">
        <v>1018</v>
      </c>
      <c r="JGE4070" s="76" t="s">
        <v>1018</v>
      </c>
      <c r="JGF4070" s="76" t="s">
        <v>1018</v>
      </c>
      <c r="JGG4070" s="76" t="s">
        <v>1018</v>
      </c>
      <c r="JGH4070" s="76" t="s">
        <v>1018</v>
      </c>
      <c r="JGI4070" s="76" t="s">
        <v>1018</v>
      </c>
      <c r="JGJ4070" s="76" t="s">
        <v>1018</v>
      </c>
      <c r="JGK4070" s="76" t="s">
        <v>1018</v>
      </c>
      <c r="JGL4070" s="76" t="s">
        <v>1018</v>
      </c>
      <c r="JGM4070" s="76" t="s">
        <v>1018</v>
      </c>
      <c r="JGN4070" s="76" t="s">
        <v>1018</v>
      </c>
      <c r="JGO4070" s="76" t="s">
        <v>1018</v>
      </c>
      <c r="JGP4070" s="76" t="s">
        <v>1018</v>
      </c>
      <c r="JGQ4070" s="76" t="s">
        <v>1018</v>
      </c>
      <c r="JGR4070" s="76" t="s">
        <v>1018</v>
      </c>
      <c r="JGS4070" s="76" t="s">
        <v>1018</v>
      </c>
      <c r="JGT4070" s="76" t="s">
        <v>1018</v>
      </c>
      <c r="JGU4070" s="76" t="s">
        <v>1018</v>
      </c>
      <c r="JGV4070" s="76" t="s">
        <v>1018</v>
      </c>
      <c r="JGW4070" s="76" t="s">
        <v>1018</v>
      </c>
      <c r="JGX4070" s="76" t="s">
        <v>1018</v>
      </c>
      <c r="JGY4070" s="76" t="s">
        <v>1018</v>
      </c>
      <c r="JGZ4070" s="76" t="s">
        <v>1018</v>
      </c>
      <c r="JHA4070" s="76" t="s">
        <v>1018</v>
      </c>
      <c r="JHB4070" s="76" t="s">
        <v>1018</v>
      </c>
      <c r="JHC4070" s="76" t="s">
        <v>1018</v>
      </c>
      <c r="JHD4070" s="76" t="s">
        <v>1018</v>
      </c>
      <c r="JHE4070" s="76" t="s">
        <v>1018</v>
      </c>
      <c r="JHF4070" s="76" t="s">
        <v>1018</v>
      </c>
      <c r="JHG4070" s="76" t="s">
        <v>1018</v>
      </c>
      <c r="JHH4070" s="76" t="s">
        <v>1018</v>
      </c>
      <c r="JHI4070" s="76" t="s">
        <v>1018</v>
      </c>
      <c r="JHJ4070" s="76" t="s">
        <v>1018</v>
      </c>
      <c r="JHK4070" s="76" t="s">
        <v>1018</v>
      </c>
      <c r="JHL4070" s="76" t="s">
        <v>1018</v>
      </c>
      <c r="JHM4070" s="76" t="s">
        <v>1018</v>
      </c>
      <c r="JHN4070" s="76" t="s">
        <v>1018</v>
      </c>
      <c r="JHO4070" s="76" t="s">
        <v>1018</v>
      </c>
      <c r="JHP4070" s="76" t="s">
        <v>1018</v>
      </c>
      <c r="JHQ4070" s="76" t="s">
        <v>1018</v>
      </c>
      <c r="JHR4070" s="76" t="s">
        <v>1018</v>
      </c>
      <c r="JHS4070" s="76" t="s">
        <v>1018</v>
      </c>
      <c r="JHT4070" s="76" t="s">
        <v>1018</v>
      </c>
      <c r="JHU4070" s="76" t="s">
        <v>1018</v>
      </c>
      <c r="JHV4070" s="76" t="s">
        <v>1018</v>
      </c>
      <c r="JHW4070" s="76" t="s">
        <v>1018</v>
      </c>
      <c r="JHX4070" s="76" t="s">
        <v>1018</v>
      </c>
      <c r="JHY4070" s="76" t="s">
        <v>1018</v>
      </c>
      <c r="JHZ4070" s="76" t="s">
        <v>1018</v>
      </c>
      <c r="JIA4070" s="76" t="s">
        <v>1018</v>
      </c>
      <c r="JIB4070" s="76" t="s">
        <v>1018</v>
      </c>
      <c r="JIC4070" s="76" t="s">
        <v>1018</v>
      </c>
      <c r="JID4070" s="76" t="s">
        <v>1018</v>
      </c>
      <c r="JIE4070" s="76" t="s">
        <v>1018</v>
      </c>
      <c r="JIF4070" s="76" t="s">
        <v>1018</v>
      </c>
      <c r="JIG4070" s="76" t="s">
        <v>1018</v>
      </c>
      <c r="JIH4070" s="76" t="s">
        <v>1018</v>
      </c>
      <c r="JII4070" s="76" t="s">
        <v>1018</v>
      </c>
      <c r="JIJ4070" s="76" t="s">
        <v>1018</v>
      </c>
      <c r="JIK4070" s="76" t="s">
        <v>1018</v>
      </c>
      <c r="JIL4070" s="76" t="s">
        <v>1018</v>
      </c>
      <c r="JIM4070" s="76" t="s">
        <v>1018</v>
      </c>
      <c r="JIN4070" s="76" t="s">
        <v>1018</v>
      </c>
      <c r="JIO4070" s="76" t="s">
        <v>1018</v>
      </c>
      <c r="JIP4070" s="76" t="s">
        <v>1018</v>
      </c>
      <c r="JIQ4070" s="76" t="s">
        <v>1018</v>
      </c>
      <c r="JIR4070" s="76" t="s">
        <v>1018</v>
      </c>
      <c r="JIS4070" s="76" t="s">
        <v>1018</v>
      </c>
      <c r="JIT4070" s="76" t="s">
        <v>1018</v>
      </c>
      <c r="JIU4070" s="76" t="s">
        <v>1018</v>
      </c>
      <c r="JIV4070" s="76" t="s">
        <v>1018</v>
      </c>
      <c r="JIW4070" s="76" t="s">
        <v>1018</v>
      </c>
      <c r="JIX4070" s="76" t="s">
        <v>1018</v>
      </c>
      <c r="JIY4070" s="76" t="s">
        <v>1018</v>
      </c>
      <c r="JIZ4070" s="76" t="s">
        <v>1018</v>
      </c>
      <c r="JJA4070" s="76" t="s">
        <v>1018</v>
      </c>
      <c r="JJB4070" s="76" t="s">
        <v>1018</v>
      </c>
      <c r="JJC4070" s="76" t="s">
        <v>1018</v>
      </c>
      <c r="JJD4070" s="76" t="s">
        <v>1018</v>
      </c>
      <c r="JJE4070" s="76" t="s">
        <v>1018</v>
      </c>
      <c r="JJF4070" s="76" t="s">
        <v>1018</v>
      </c>
      <c r="JJG4070" s="76" t="s">
        <v>1018</v>
      </c>
      <c r="JJH4070" s="76" t="s">
        <v>1018</v>
      </c>
      <c r="JJI4070" s="76" t="s">
        <v>1018</v>
      </c>
      <c r="JJJ4070" s="76" t="s">
        <v>1018</v>
      </c>
      <c r="JJK4070" s="76" t="s">
        <v>1018</v>
      </c>
      <c r="JJL4070" s="76" t="s">
        <v>1018</v>
      </c>
      <c r="JJM4070" s="76" t="s">
        <v>1018</v>
      </c>
      <c r="JJN4070" s="76" t="s">
        <v>1018</v>
      </c>
      <c r="JJO4070" s="76" t="s">
        <v>1018</v>
      </c>
      <c r="JJP4070" s="76" t="s">
        <v>1018</v>
      </c>
      <c r="JJQ4070" s="76" t="s">
        <v>1018</v>
      </c>
      <c r="JJR4070" s="76" t="s">
        <v>1018</v>
      </c>
      <c r="JJS4070" s="76" t="s">
        <v>1018</v>
      </c>
      <c r="JJT4070" s="76" t="s">
        <v>1018</v>
      </c>
      <c r="JJU4070" s="76" t="s">
        <v>1018</v>
      </c>
      <c r="JJV4070" s="76" t="s">
        <v>1018</v>
      </c>
      <c r="JJW4070" s="76" t="s">
        <v>1018</v>
      </c>
      <c r="JJX4070" s="76" t="s">
        <v>1018</v>
      </c>
      <c r="JJY4070" s="76" t="s">
        <v>1018</v>
      </c>
      <c r="JJZ4070" s="76" t="s">
        <v>1018</v>
      </c>
      <c r="JKA4070" s="76" t="s">
        <v>1018</v>
      </c>
      <c r="JKB4070" s="76" t="s">
        <v>1018</v>
      </c>
      <c r="JKC4070" s="76" t="s">
        <v>1018</v>
      </c>
      <c r="JKD4070" s="76" t="s">
        <v>1018</v>
      </c>
      <c r="JKE4070" s="76" t="s">
        <v>1018</v>
      </c>
      <c r="JKF4070" s="76" t="s">
        <v>1018</v>
      </c>
      <c r="JKG4070" s="76" t="s">
        <v>1018</v>
      </c>
      <c r="JKH4070" s="76" t="s">
        <v>1018</v>
      </c>
      <c r="JKI4070" s="76" t="s">
        <v>1018</v>
      </c>
      <c r="JKJ4070" s="76" t="s">
        <v>1018</v>
      </c>
      <c r="JKK4070" s="76" t="s">
        <v>1018</v>
      </c>
      <c r="JKL4070" s="76" t="s">
        <v>1018</v>
      </c>
      <c r="JKM4070" s="76" t="s">
        <v>1018</v>
      </c>
      <c r="JKN4070" s="76" t="s">
        <v>1018</v>
      </c>
      <c r="JKO4070" s="76" t="s">
        <v>1018</v>
      </c>
      <c r="JKP4070" s="76" t="s">
        <v>1018</v>
      </c>
      <c r="JKQ4070" s="76" t="s">
        <v>1018</v>
      </c>
      <c r="JKR4070" s="76" t="s">
        <v>1018</v>
      </c>
      <c r="JKS4070" s="76" t="s">
        <v>1018</v>
      </c>
      <c r="JKT4070" s="76" t="s">
        <v>1018</v>
      </c>
      <c r="JKU4070" s="76" t="s">
        <v>1018</v>
      </c>
      <c r="JKV4070" s="76" t="s">
        <v>1018</v>
      </c>
      <c r="JKW4070" s="76" t="s">
        <v>1018</v>
      </c>
      <c r="JKX4070" s="76" t="s">
        <v>1018</v>
      </c>
      <c r="JKY4070" s="76" t="s">
        <v>1018</v>
      </c>
      <c r="JKZ4070" s="76" t="s">
        <v>1018</v>
      </c>
      <c r="JLA4070" s="76" t="s">
        <v>1018</v>
      </c>
      <c r="JLB4070" s="76" t="s">
        <v>1018</v>
      </c>
      <c r="JLC4070" s="76" t="s">
        <v>1018</v>
      </c>
      <c r="JLD4070" s="76" t="s">
        <v>1018</v>
      </c>
      <c r="JLE4070" s="76" t="s">
        <v>1018</v>
      </c>
      <c r="JLF4070" s="76" t="s">
        <v>1018</v>
      </c>
      <c r="JLG4070" s="76" t="s">
        <v>1018</v>
      </c>
      <c r="JLH4070" s="76" t="s">
        <v>1018</v>
      </c>
      <c r="JLI4070" s="76" t="s">
        <v>1018</v>
      </c>
      <c r="JLJ4070" s="76" t="s">
        <v>1018</v>
      </c>
      <c r="JLK4070" s="76" t="s">
        <v>1018</v>
      </c>
      <c r="JLL4070" s="76" t="s">
        <v>1018</v>
      </c>
      <c r="JLM4070" s="76" t="s">
        <v>1018</v>
      </c>
      <c r="JLN4070" s="76" t="s">
        <v>1018</v>
      </c>
      <c r="JLO4070" s="76" t="s">
        <v>1018</v>
      </c>
      <c r="JLP4070" s="76" t="s">
        <v>1018</v>
      </c>
      <c r="JLQ4070" s="76" t="s">
        <v>1018</v>
      </c>
      <c r="JLR4070" s="76" t="s">
        <v>1018</v>
      </c>
      <c r="JLS4070" s="76" t="s">
        <v>1018</v>
      </c>
      <c r="JLT4070" s="76" t="s">
        <v>1018</v>
      </c>
      <c r="JLU4070" s="76" t="s">
        <v>1018</v>
      </c>
      <c r="JLV4070" s="76" t="s">
        <v>1018</v>
      </c>
      <c r="JLW4070" s="76" t="s">
        <v>1018</v>
      </c>
      <c r="JLX4070" s="76" t="s">
        <v>1018</v>
      </c>
      <c r="JLY4070" s="76" t="s">
        <v>1018</v>
      </c>
      <c r="JLZ4070" s="76" t="s">
        <v>1018</v>
      </c>
      <c r="JMA4070" s="76" t="s">
        <v>1018</v>
      </c>
      <c r="JMB4070" s="76" t="s">
        <v>1018</v>
      </c>
      <c r="JMC4070" s="76" t="s">
        <v>1018</v>
      </c>
      <c r="JMD4070" s="76" t="s">
        <v>1018</v>
      </c>
      <c r="JME4070" s="76" t="s">
        <v>1018</v>
      </c>
      <c r="JMF4070" s="76" t="s">
        <v>1018</v>
      </c>
      <c r="JMG4070" s="76" t="s">
        <v>1018</v>
      </c>
      <c r="JMH4070" s="76" t="s">
        <v>1018</v>
      </c>
      <c r="JMI4070" s="76" t="s">
        <v>1018</v>
      </c>
      <c r="JMJ4070" s="76" t="s">
        <v>1018</v>
      </c>
      <c r="JMK4070" s="76" t="s">
        <v>1018</v>
      </c>
      <c r="JML4070" s="76" t="s">
        <v>1018</v>
      </c>
      <c r="JMM4070" s="76" t="s">
        <v>1018</v>
      </c>
      <c r="JMN4070" s="76" t="s">
        <v>1018</v>
      </c>
      <c r="JMO4070" s="76" t="s">
        <v>1018</v>
      </c>
      <c r="JMP4070" s="76" t="s">
        <v>1018</v>
      </c>
      <c r="JMQ4070" s="76" t="s">
        <v>1018</v>
      </c>
      <c r="JMR4070" s="76" t="s">
        <v>1018</v>
      </c>
      <c r="JMS4070" s="76" t="s">
        <v>1018</v>
      </c>
      <c r="JMT4070" s="76" t="s">
        <v>1018</v>
      </c>
      <c r="JMU4070" s="76" t="s">
        <v>1018</v>
      </c>
      <c r="JMV4070" s="76" t="s">
        <v>1018</v>
      </c>
      <c r="JMW4070" s="76" t="s">
        <v>1018</v>
      </c>
      <c r="JMX4070" s="76" t="s">
        <v>1018</v>
      </c>
      <c r="JMY4070" s="76" t="s">
        <v>1018</v>
      </c>
      <c r="JMZ4070" s="76" t="s">
        <v>1018</v>
      </c>
      <c r="JNA4070" s="76" t="s">
        <v>1018</v>
      </c>
      <c r="JNB4070" s="76" t="s">
        <v>1018</v>
      </c>
      <c r="JNC4070" s="76" t="s">
        <v>1018</v>
      </c>
      <c r="JND4070" s="76" t="s">
        <v>1018</v>
      </c>
      <c r="JNE4070" s="76" t="s">
        <v>1018</v>
      </c>
      <c r="JNF4070" s="76" t="s">
        <v>1018</v>
      </c>
      <c r="JNG4070" s="76" t="s">
        <v>1018</v>
      </c>
      <c r="JNH4070" s="76" t="s">
        <v>1018</v>
      </c>
      <c r="JNI4070" s="76" t="s">
        <v>1018</v>
      </c>
      <c r="JNJ4070" s="76" t="s">
        <v>1018</v>
      </c>
      <c r="JNK4070" s="76" t="s">
        <v>1018</v>
      </c>
      <c r="JNL4070" s="76" t="s">
        <v>1018</v>
      </c>
      <c r="JNM4070" s="76" t="s">
        <v>1018</v>
      </c>
      <c r="JNN4070" s="76" t="s">
        <v>1018</v>
      </c>
      <c r="JNO4070" s="76" t="s">
        <v>1018</v>
      </c>
      <c r="JNP4070" s="76" t="s">
        <v>1018</v>
      </c>
      <c r="JNQ4070" s="76" t="s">
        <v>1018</v>
      </c>
      <c r="JNR4070" s="76" t="s">
        <v>1018</v>
      </c>
      <c r="JNS4070" s="76" t="s">
        <v>1018</v>
      </c>
      <c r="JNT4070" s="76" t="s">
        <v>1018</v>
      </c>
      <c r="JNU4070" s="76" t="s">
        <v>1018</v>
      </c>
      <c r="JNV4070" s="76" t="s">
        <v>1018</v>
      </c>
      <c r="JNW4070" s="76" t="s">
        <v>1018</v>
      </c>
      <c r="JNX4070" s="76" t="s">
        <v>1018</v>
      </c>
      <c r="JNY4070" s="76" t="s">
        <v>1018</v>
      </c>
      <c r="JNZ4070" s="76" t="s">
        <v>1018</v>
      </c>
      <c r="JOA4070" s="76" t="s">
        <v>1018</v>
      </c>
      <c r="JOB4070" s="76" t="s">
        <v>1018</v>
      </c>
      <c r="JOC4070" s="76" t="s">
        <v>1018</v>
      </c>
      <c r="JOD4070" s="76" t="s">
        <v>1018</v>
      </c>
      <c r="JOE4070" s="76" t="s">
        <v>1018</v>
      </c>
      <c r="JOF4070" s="76" t="s">
        <v>1018</v>
      </c>
      <c r="JOG4070" s="76" t="s">
        <v>1018</v>
      </c>
      <c r="JOH4070" s="76" t="s">
        <v>1018</v>
      </c>
      <c r="JOI4070" s="76" t="s">
        <v>1018</v>
      </c>
      <c r="JOJ4070" s="76" t="s">
        <v>1018</v>
      </c>
      <c r="JOK4070" s="76" t="s">
        <v>1018</v>
      </c>
      <c r="JOL4070" s="76" t="s">
        <v>1018</v>
      </c>
      <c r="JOM4070" s="76" t="s">
        <v>1018</v>
      </c>
      <c r="JON4070" s="76" t="s">
        <v>1018</v>
      </c>
      <c r="JOO4070" s="76" t="s">
        <v>1018</v>
      </c>
      <c r="JOP4070" s="76" t="s">
        <v>1018</v>
      </c>
      <c r="JOQ4070" s="76" t="s">
        <v>1018</v>
      </c>
      <c r="JOR4070" s="76" t="s">
        <v>1018</v>
      </c>
      <c r="JOS4070" s="76" t="s">
        <v>1018</v>
      </c>
      <c r="JOT4070" s="76" t="s">
        <v>1018</v>
      </c>
      <c r="JOU4070" s="76" t="s">
        <v>1018</v>
      </c>
      <c r="JOV4070" s="76" t="s">
        <v>1018</v>
      </c>
      <c r="JOW4070" s="76" t="s">
        <v>1018</v>
      </c>
      <c r="JOX4070" s="76" t="s">
        <v>1018</v>
      </c>
      <c r="JOY4070" s="76" t="s">
        <v>1018</v>
      </c>
      <c r="JOZ4070" s="76" t="s">
        <v>1018</v>
      </c>
      <c r="JPA4070" s="76" t="s">
        <v>1018</v>
      </c>
      <c r="JPB4070" s="76" t="s">
        <v>1018</v>
      </c>
      <c r="JPC4070" s="76" t="s">
        <v>1018</v>
      </c>
      <c r="JPD4070" s="76" t="s">
        <v>1018</v>
      </c>
      <c r="JPE4070" s="76" t="s">
        <v>1018</v>
      </c>
      <c r="JPF4070" s="76" t="s">
        <v>1018</v>
      </c>
      <c r="JPG4070" s="76" t="s">
        <v>1018</v>
      </c>
      <c r="JPH4070" s="76" t="s">
        <v>1018</v>
      </c>
      <c r="JPI4070" s="76" t="s">
        <v>1018</v>
      </c>
      <c r="JPJ4070" s="76" t="s">
        <v>1018</v>
      </c>
      <c r="JPK4070" s="76" t="s">
        <v>1018</v>
      </c>
      <c r="JPL4070" s="76" t="s">
        <v>1018</v>
      </c>
      <c r="JPM4070" s="76" t="s">
        <v>1018</v>
      </c>
      <c r="JPN4070" s="76" t="s">
        <v>1018</v>
      </c>
      <c r="JPO4070" s="76" t="s">
        <v>1018</v>
      </c>
      <c r="JPP4070" s="76" t="s">
        <v>1018</v>
      </c>
      <c r="JPQ4070" s="76" t="s">
        <v>1018</v>
      </c>
      <c r="JPR4070" s="76" t="s">
        <v>1018</v>
      </c>
      <c r="JPS4070" s="76" t="s">
        <v>1018</v>
      </c>
      <c r="JPT4070" s="76" t="s">
        <v>1018</v>
      </c>
      <c r="JPU4070" s="76" t="s">
        <v>1018</v>
      </c>
      <c r="JPV4070" s="76" t="s">
        <v>1018</v>
      </c>
      <c r="JPW4070" s="76" t="s">
        <v>1018</v>
      </c>
      <c r="JPX4070" s="76" t="s">
        <v>1018</v>
      </c>
      <c r="JPY4070" s="76" t="s">
        <v>1018</v>
      </c>
      <c r="JPZ4070" s="76" t="s">
        <v>1018</v>
      </c>
      <c r="JQA4070" s="76" t="s">
        <v>1018</v>
      </c>
      <c r="JQB4070" s="76" t="s">
        <v>1018</v>
      </c>
      <c r="JQC4070" s="76" t="s">
        <v>1018</v>
      </c>
      <c r="JQD4070" s="76" t="s">
        <v>1018</v>
      </c>
      <c r="JQE4070" s="76" t="s">
        <v>1018</v>
      </c>
      <c r="JQF4070" s="76" t="s">
        <v>1018</v>
      </c>
      <c r="JQG4070" s="76" t="s">
        <v>1018</v>
      </c>
      <c r="JQH4070" s="76" t="s">
        <v>1018</v>
      </c>
      <c r="JQI4070" s="76" t="s">
        <v>1018</v>
      </c>
      <c r="JQJ4070" s="76" t="s">
        <v>1018</v>
      </c>
      <c r="JQK4070" s="76" t="s">
        <v>1018</v>
      </c>
      <c r="JQL4070" s="76" t="s">
        <v>1018</v>
      </c>
      <c r="JQM4070" s="76" t="s">
        <v>1018</v>
      </c>
      <c r="JQN4070" s="76" t="s">
        <v>1018</v>
      </c>
      <c r="JQO4070" s="76" t="s">
        <v>1018</v>
      </c>
      <c r="JQP4070" s="76" t="s">
        <v>1018</v>
      </c>
      <c r="JQQ4070" s="76" t="s">
        <v>1018</v>
      </c>
      <c r="JQR4070" s="76" t="s">
        <v>1018</v>
      </c>
      <c r="JQS4070" s="76" t="s">
        <v>1018</v>
      </c>
      <c r="JQT4070" s="76" t="s">
        <v>1018</v>
      </c>
      <c r="JQU4070" s="76" t="s">
        <v>1018</v>
      </c>
      <c r="JQV4070" s="76" t="s">
        <v>1018</v>
      </c>
      <c r="JQW4070" s="76" t="s">
        <v>1018</v>
      </c>
      <c r="JQX4070" s="76" t="s">
        <v>1018</v>
      </c>
      <c r="JQY4070" s="76" t="s">
        <v>1018</v>
      </c>
      <c r="JQZ4070" s="76" t="s">
        <v>1018</v>
      </c>
      <c r="JRA4070" s="76" t="s">
        <v>1018</v>
      </c>
      <c r="JRB4070" s="76" t="s">
        <v>1018</v>
      </c>
      <c r="JRC4070" s="76" t="s">
        <v>1018</v>
      </c>
      <c r="JRD4070" s="76" t="s">
        <v>1018</v>
      </c>
      <c r="JRE4070" s="76" t="s">
        <v>1018</v>
      </c>
      <c r="JRF4070" s="76" t="s">
        <v>1018</v>
      </c>
      <c r="JRG4070" s="76" t="s">
        <v>1018</v>
      </c>
      <c r="JRH4070" s="76" t="s">
        <v>1018</v>
      </c>
      <c r="JRI4070" s="76" t="s">
        <v>1018</v>
      </c>
      <c r="JRJ4070" s="76" t="s">
        <v>1018</v>
      </c>
      <c r="JRK4070" s="76" t="s">
        <v>1018</v>
      </c>
      <c r="JRL4070" s="76" t="s">
        <v>1018</v>
      </c>
      <c r="JRM4070" s="76" t="s">
        <v>1018</v>
      </c>
      <c r="JRN4070" s="76" t="s">
        <v>1018</v>
      </c>
      <c r="JRO4070" s="76" t="s">
        <v>1018</v>
      </c>
      <c r="JRP4070" s="76" t="s">
        <v>1018</v>
      </c>
      <c r="JRQ4070" s="76" t="s">
        <v>1018</v>
      </c>
      <c r="JRR4070" s="76" t="s">
        <v>1018</v>
      </c>
      <c r="JRS4070" s="76" t="s">
        <v>1018</v>
      </c>
      <c r="JRT4070" s="76" t="s">
        <v>1018</v>
      </c>
      <c r="JRU4070" s="76" t="s">
        <v>1018</v>
      </c>
      <c r="JRV4070" s="76" t="s">
        <v>1018</v>
      </c>
      <c r="JRW4070" s="76" t="s">
        <v>1018</v>
      </c>
      <c r="JRX4070" s="76" t="s">
        <v>1018</v>
      </c>
      <c r="JRY4070" s="76" t="s">
        <v>1018</v>
      </c>
      <c r="JRZ4070" s="76" t="s">
        <v>1018</v>
      </c>
      <c r="JSA4070" s="76" t="s">
        <v>1018</v>
      </c>
      <c r="JSB4070" s="76" t="s">
        <v>1018</v>
      </c>
      <c r="JSC4070" s="76" t="s">
        <v>1018</v>
      </c>
      <c r="JSD4070" s="76" t="s">
        <v>1018</v>
      </c>
      <c r="JSE4070" s="76" t="s">
        <v>1018</v>
      </c>
      <c r="JSF4070" s="76" t="s">
        <v>1018</v>
      </c>
      <c r="JSG4070" s="76" t="s">
        <v>1018</v>
      </c>
      <c r="JSH4070" s="76" t="s">
        <v>1018</v>
      </c>
      <c r="JSI4070" s="76" t="s">
        <v>1018</v>
      </c>
      <c r="JSJ4070" s="76" t="s">
        <v>1018</v>
      </c>
      <c r="JSK4070" s="76" t="s">
        <v>1018</v>
      </c>
      <c r="JSL4070" s="76" t="s">
        <v>1018</v>
      </c>
      <c r="JSM4070" s="76" t="s">
        <v>1018</v>
      </c>
      <c r="JSN4070" s="76" t="s">
        <v>1018</v>
      </c>
      <c r="JSO4070" s="76" t="s">
        <v>1018</v>
      </c>
      <c r="JSP4070" s="76" t="s">
        <v>1018</v>
      </c>
      <c r="JSQ4070" s="76" t="s">
        <v>1018</v>
      </c>
      <c r="JSR4070" s="76" t="s">
        <v>1018</v>
      </c>
      <c r="JSS4070" s="76" t="s">
        <v>1018</v>
      </c>
      <c r="JST4070" s="76" t="s">
        <v>1018</v>
      </c>
      <c r="JSU4070" s="76" t="s">
        <v>1018</v>
      </c>
      <c r="JSV4070" s="76" t="s">
        <v>1018</v>
      </c>
      <c r="JSW4070" s="76" t="s">
        <v>1018</v>
      </c>
      <c r="JSX4070" s="76" t="s">
        <v>1018</v>
      </c>
      <c r="JSY4070" s="76" t="s">
        <v>1018</v>
      </c>
      <c r="JSZ4070" s="76" t="s">
        <v>1018</v>
      </c>
      <c r="JTA4070" s="76" t="s">
        <v>1018</v>
      </c>
      <c r="JTB4070" s="76" t="s">
        <v>1018</v>
      </c>
      <c r="JTC4070" s="76" t="s">
        <v>1018</v>
      </c>
      <c r="JTD4070" s="76" t="s">
        <v>1018</v>
      </c>
      <c r="JTE4070" s="76" t="s">
        <v>1018</v>
      </c>
      <c r="JTF4070" s="76" t="s">
        <v>1018</v>
      </c>
      <c r="JTG4070" s="76" t="s">
        <v>1018</v>
      </c>
      <c r="JTH4070" s="76" t="s">
        <v>1018</v>
      </c>
      <c r="JTI4070" s="76" t="s">
        <v>1018</v>
      </c>
      <c r="JTJ4070" s="76" t="s">
        <v>1018</v>
      </c>
      <c r="JTK4070" s="76" t="s">
        <v>1018</v>
      </c>
      <c r="JTL4070" s="76" t="s">
        <v>1018</v>
      </c>
      <c r="JTM4070" s="76" t="s">
        <v>1018</v>
      </c>
      <c r="JTN4070" s="76" t="s">
        <v>1018</v>
      </c>
      <c r="JTO4070" s="76" t="s">
        <v>1018</v>
      </c>
      <c r="JTP4070" s="76" t="s">
        <v>1018</v>
      </c>
      <c r="JTQ4070" s="76" t="s">
        <v>1018</v>
      </c>
      <c r="JTR4070" s="76" t="s">
        <v>1018</v>
      </c>
      <c r="JTS4070" s="76" t="s">
        <v>1018</v>
      </c>
      <c r="JTT4070" s="76" t="s">
        <v>1018</v>
      </c>
      <c r="JTU4070" s="76" t="s">
        <v>1018</v>
      </c>
      <c r="JTV4070" s="76" t="s">
        <v>1018</v>
      </c>
      <c r="JTW4070" s="76" t="s">
        <v>1018</v>
      </c>
      <c r="JTX4070" s="76" t="s">
        <v>1018</v>
      </c>
      <c r="JTY4070" s="76" t="s">
        <v>1018</v>
      </c>
      <c r="JTZ4070" s="76" t="s">
        <v>1018</v>
      </c>
      <c r="JUA4070" s="76" t="s">
        <v>1018</v>
      </c>
      <c r="JUB4070" s="76" t="s">
        <v>1018</v>
      </c>
      <c r="JUC4070" s="76" t="s">
        <v>1018</v>
      </c>
      <c r="JUD4070" s="76" t="s">
        <v>1018</v>
      </c>
      <c r="JUE4070" s="76" t="s">
        <v>1018</v>
      </c>
      <c r="JUF4070" s="76" t="s">
        <v>1018</v>
      </c>
      <c r="JUG4070" s="76" t="s">
        <v>1018</v>
      </c>
      <c r="JUH4070" s="76" t="s">
        <v>1018</v>
      </c>
      <c r="JUI4070" s="76" t="s">
        <v>1018</v>
      </c>
      <c r="JUJ4070" s="76" t="s">
        <v>1018</v>
      </c>
      <c r="JUK4070" s="76" t="s">
        <v>1018</v>
      </c>
      <c r="JUL4070" s="76" t="s">
        <v>1018</v>
      </c>
      <c r="JUM4070" s="76" t="s">
        <v>1018</v>
      </c>
      <c r="JUN4070" s="76" t="s">
        <v>1018</v>
      </c>
      <c r="JUO4070" s="76" t="s">
        <v>1018</v>
      </c>
      <c r="JUP4070" s="76" t="s">
        <v>1018</v>
      </c>
      <c r="JUQ4070" s="76" t="s">
        <v>1018</v>
      </c>
      <c r="JUR4070" s="76" t="s">
        <v>1018</v>
      </c>
      <c r="JUS4070" s="76" t="s">
        <v>1018</v>
      </c>
      <c r="JUT4070" s="76" t="s">
        <v>1018</v>
      </c>
      <c r="JUU4070" s="76" t="s">
        <v>1018</v>
      </c>
      <c r="JUV4070" s="76" t="s">
        <v>1018</v>
      </c>
      <c r="JUW4070" s="76" t="s">
        <v>1018</v>
      </c>
      <c r="JUX4070" s="76" t="s">
        <v>1018</v>
      </c>
      <c r="JUY4070" s="76" t="s">
        <v>1018</v>
      </c>
      <c r="JUZ4070" s="76" t="s">
        <v>1018</v>
      </c>
      <c r="JVA4070" s="76" t="s">
        <v>1018</v>
      </c>
      <c r="JVB4070" s="76" t="s">
        <v>1018</v>
      </c>
      <c r="JVC4070" s="76" t="s">
        <v>1018</v>
      </c>
      <c r="JVD4070" s="76" t="s">
        <v>1018</v>
      </c>
      <c r="JVE4070" s="76" t="s">
        <v>1018</v>
      </c>
      <c r="JVF4070" s="76" t="s">
        <v>1018</v>
      </c>
      <c r="JVG4070" s="76" t="s">
        <v>1018</v>
      </c>
      <c r="JVH4070" s="76" t="s">
        <v>1018</v>
      </c>
      <c r="JVI4070" s="76" t="s">
        <v>1018</v>
      </c>
      <c r="JVJ4070" s="76" t="s">
        <v>1018</v>
      </c>
      <c r="JVK4070" s="76" t="s">
        <v>1018</v>
      </c>
      <c r="JVL4070" s="76" t="s">
        <v>1018</v>
      </c>
      <c r="JVM4070" s="76" t="s">
        <v>1018</v>
      </c>
      <c r="JVN4070" s="76" t="s">
        <v>1018</v>
      </c>
      <c r="JVO4070" s="76" t="s">
        <v>1018</v>
      </c>
      <c r="JVP4070" s="76" t="s">
        <v>1018</v>
      </c>
      <c r="JVQ4070" s="76" t="s">
        <v>1018</v>
      </c>
      <c r="JVR4070" s="76" t="s">
        <v>1018</v>
      </c>
      <c r="JVS4070" s="76" t="s">
        <v>1018</v>
      </c>
      <c r="JVT4070" s="76" t="s">
        <v>1018</v>
      </c>
      <c r="JVU4070" s="76" t="s">
        <v>1018</v>
      </c>
      <c r="JVV4070" s="76" t="s">
        <v>1018</v>
      </c>
      <c r="JVW4070" s="76" t="s">
        <v>1018</v>
      </c>
      <c r="JVX4070" s="76" t="s">
        <v>1018</v>
      </c>
      <c r="JVY4070" s="76" t="s">
        <v>1018</v>
      </c>
      <c r="JVZ4070" s="76" t="s">
        <v>1018</v>
      </c>
      <c r="JWA4070" s="76" t="s">
        <v>1018</v>
      </c>
      <c r="JWB4070" s="76" t="s">
        <v>1018</v>
      </c>
      <c r="JWC4070" s="76" t="s">
        <v>1018</v>
      </c>
      <c r="JWD4070" s="76" t="s">
        <v>1018</v>
      </c>
      <c r="JWE4070" s="76" t="s">
        <v>1018</v>
      </c>
      <c r="JWF4070" s="76" t="s">
        <v>1018</v>
      </c>
      <c r="JWG4070" s="76" t="s">
        <v>1018</v>
      </c>
      <c r="JWH4070" s="76" t="s">
        <v>1018</v>
      </c>
      <c r="JWI4070" s="76" t="s">
        <v>1018</v>
      </c>
      <c r="JWJ4070" s="76" t="s">
        <v>1018</v>
      </c>
      <c r="JWK4070" s="76" t="s">
        <v>1018</v>
      </c>
      <c r="JWL4070" s="76" t="s">
        <v>1018</v>
      </c>
      <c r="JWM4070" s="76" t="s">
        <v>1018</v>
      </c>
      <c r="JWN4070" s="76" t="s">
        <v>1018</v>
      </c>
      <c r="JWO4070" s="76" t="s">
        <v>1018</v>
      </c>
      <c r="JWP4070" s="76" t="s">
        <v>1018</v>
      </c>
      <c r="JWQ4070" s="76" t="s">
        <v>1018</v>
      </c>
      <c r="JWR4070" s="76" t="s">
        <v>1018</v>
      </c>
      <c r="JWS4070" s="76" t="s">
        <v>1018</v>
      </c>
      <c r="JWT4070" s="76" t="s">
        <v>1018</v>
      </c>
      <c r="JWU4070" s="76" t="s">
        <v>1018</v>
      </c>
      <c r="JWV4070" s="76" t="s">
        <v>1018</v>
      </c>
      <c r="JWW4070" s="76" t="s">
        <v>1018</v>
      </c>
      <c r="JWX4070" s="76" t="s">
        <v>1018</v>
      </c>
      <c r="JWY4070" s="76" t="s">
        <v>1018</v>
      </c>
      <c r="JWZ4070" s="76" t="s">
        <v>1018</v>
      </c>
      <c r="JXA4070" s="76" t="s">
        <v>1018</v>
      </c>
      <c r="JXB4070" s="76" t="s">
        <v>1018</v>
      </c>
      <c r="JXC4070" s="76" t="s">
        <v>1018</v>
      </c>
      <c r="JXD4070" s="76" t="s">
        <v>1018</v>
      </c>
      <c r="JXE4070" s="76" t="s">
        <v>1018</v>
      </c>
      <c r="JXF4070" s="76" t="s">
        <v>1018</v>
      </c>
      <c r="JXG4070" s="76" t="s">
        <v>1018</v>
      </c>
      <c r="JXH4070" s="76" t="s">
        <v>1018</v>
      </c>
      <c r="JXI4070" s="76" t="s">
        <v>1018</v>
      </c>
      <c r="JXJ4070" s="76" t="s">
        <v>1018</v>
      </c>
      <c r="JXK4070" s="76" t="s">
        <v>1018</v>
      </c>
      <c r="JXL4070" s="76" t="s">
        <v>1018</v>
      </c>
      <c r="JXM4070" s="76" t="s">
        <v>1018</v>
      </c>
      <c r="JXN4070" s="76" t="s">
        <v>1018</v>
      </c>
      <c r="JXO4070" s="76" t="s">
        <v>1018</v>
      </c>
      <c r="JXP4070" s="76" t="s">
        <v>1018</v>
      </c>
      <c r="JXQ4070" s="76" t="s">
        <v>1018</v>
      </c>
      <c r="JXR4070" s="76" t="s">
        <v>1018</v>
      </c>
      <c r="JXS4070" s="76" t="s">
        <v>1018</v>
      </c>
      <c r="JXT4070" s="76" t="s">
        <v>1018</v>
      </c>
      <c r="JXU4070" s="76" t="s">
        <v>1018</v>
      </c>
      <c r="JXV4070" s="76" t="s">
        <v>1018</v>
      </c>
      <c r="JXW4070" s="76" t="s">
        <v>1018</v>
      </c>
      <c r="JXX4070" s="76" t="s">
        <v>1018</v>
      </c>
      <c r="JXY4070" s="76" t="s">
        <v>1018</v>
      </c>
      <c r="JXZ4070" s="76" t="s">
        <v>1018</v>
      </c>
      <c r="JYA4070" s="76" t="s">
        <v>1018</v>
      </c>
      <c r="JYB4070" s="76" t="s">
        <v>1018</v>
      </c>
      <c r="JYC4070" s="76" t="s">
        <v>1018</v>
      </c>
      <c r="JYD4070" s="76" t="s">
        <v>1018</v>
      </c>
      <c r="JYE4070" s="76" t="s">
        <v>1018</v>
      </c>
      <c r="JYF4070" s="76" t="s">
        <v>1018</v>
      </c>
      <c r="JYG4070" s="76" t="s">
        <v>1018</v>
      </c>
      <c r="JYH4070" s="76" t="s">
        <v>1018</v>
      </c>
      <c r="JYI4070" s="76" t="s">
        <v>1018</v>
      </c>
      <c r="JYJ4070" s="76" t="s">
        <v>1018</v>
      </c>
      <c r="JYK4070" s="76" t="s">
        <v>1018</v>
      </c>
      <c r="JYL4070" s="76" t="s">
        <v>1018</v>
      </c>
      <c r="JYM4070" s="76" t="s">
        <v>1018</v>
      </c>
      <c r="JYN4070" s="76" t="s">
        <v>1018</v>
      </c>
      <c r="JYO4070" s="76" t="s">
        <v>1018</v>
      </c>
      <c r="JYP4070" s="76" t="s">
        <v>1018</v>
      </c>
      <c r="JYQ4070" s="76" t="s">
        <v>1018</v>
      </c>
      <c r="JYR4070" s="76" t="s">
        <v>1018</v>
      </c>
      <c r="JYS4070" s="76" t="s">
        <v>1018</v>
      </c>
      <c r="JYT4070" s="76" t="s">
        <v>1018</v>
      </c>
      <c r="JYU4070" s="76" t="s">
        <v>1018</v>
      </c>
      <c r="JYV4070" s="76" t="s">
        <v>1018</v>
      </c>
      <c r="JYW4070" s="76" t="s">
        <v>1018</v>
      </c>
      <c r="JYX4070" s="76" t="s">
        <v>1018</v>
      </c>
      <c r="JYY4070" s="76" t="s">
        <v>1018</v>
      </c>
      <c r="JYZ4070" s="76" t="s">
        <v>1018</v>
      </c>
      <c r="JZA4070" s="76" t="s">
        <v>1018</v>
      </c>
      <c r="JZB4070" s="76" t="s">
        <v>1018</v>
      </c>
      <c r="JZC4070" s="76" t="s">
        <v>1018</v>
      </c>
      <c r="JZD4070" s="76" t="s">
        <v>1018</v>
      </c>
      <c r="JZE4070" s="76" t="s">
        <v>1018</v>
      </c>
      <c r="JZF4070" s="76" t="s">
        <v>1018</v>
      </c>
      <c r="JZG4070" s="76" t="s">
        <v>1018</v>
      </c>
      <c r="JZH4070" s="76" t="s">
        <v>1018</v>
      </c>
      <c r="JZI4070" s="76" t="s">
        <v>1018</v>
      </c>
      <c r="JZJ4070" s="76" t="s">
        <v>1018</v>
      </c>
      <c r="JZK4070" s="76" t="s">
        <v>1018</v>
      </c>
      <c r="JZL4070" s="76" t="s">
        <v>1018</v>
      </c>
      <c r="JZM4070" s="76" t="s">
        <v>1018</v>
      </c>
      <c r="JZN4070" s="76" t="s">
        <v>1018</v>
      </c>
      <c r="JZO4070" s="76" t="s">
        <v>1018</v>
      </c>
      <c r="JZP4070" s="76" t="s">
        <v>1018</v>
      </c>
      <c r="JZQ4070" s="76" t="s">
        <v>1018</v>
      </c>
      <c r="JZR4070" s="76" t="s">
        <v>1018</v>
      </c>
      <c r="JZS4070" s="76" t="s">
        <v>1018</v>
      </c>
      <c r="JZT4070" s="76" t="s">
        <v>1018</v>
      </c>
      <c r="JZU4070" s="76" t="s">
        <v>1018</v>
      </c>
      <c r="JZV4070" s="76" t="s">
        <v>1018</v>
      </c>
      <c r="JZW4070" s="76" t="s">
        <v>1018</v>
      </c>
      <c r="JZX4070" s="76" t="s">
        <v>1018</v>
      </c>
      <c r="JZY4070" s="76" t="s">
        <v>1018</v>
      </c>
      <c r="JZZ4070" s="76" t="s">
        <v>1018</v>
      </c>
      <c r="KAA4070" s="76" t="s">
        <v>1018</v>
      </c>
      <c r="KAB4070" s="76" t="s">
        <v>1018</v>
      </c>
      <c r="KAC4070" s="76" t="s">
        <v>1018</v>
      </c>
      <c r="KAD4070" s="76" t="s">
        <v>1018</v>
      </c>
      <c r="KAE4070" s="76" t="s">
        <v>1018</v>
      </c>
      <c r="KAF4070" s="76" t="s">
        <v>1018</v>
      </c>
      <c r="KAG4070" s="76" t="s">
        <v>1018</v>
      </c>
      <c r="KAH4070" s="76" t="s">
        <v>1018</v>
      </c>
      <c r="KAI4070" s="76" t="s">
        <v>1018</v>
      </c>
      <c r="KAJ4070" s="76" t="s">
        <v>1018</v>
      </c>
      <c r="KAK4070" s="76" t="s">
        <v>1018</v>
      </c>
      <c r="KAL4070" s="76" t="s">
        <v>1018</v>
      </c>
      <c r="KAM4070" s="76" t="s">
        <v>1018</v>
      </c>
      <c r="KAN4070" s="76" t="s">
        <v>1018</v>
      </c>
      <c r="KAO4070" s="76" t="s">
        <v>1018</v>
      </c>
      <c r="KAP4070" s="76" t="s">
        <v>1018</v>
      </c>
      <c r="KAQ4070" s="76" t="s">
        <v>1018</v>
      </c>
      <c r="KAR4070" s="76" t="s">
        <v>1018</v>
      </c>
      <c r="KAS4070" s="76" t="s">
        <v>1018</v>
      </c>
      <c r="KAT4070" s="76" t="s">
        <v>1018</v>
      </c>
      <c r="KAU4070" s="76" t="s">
        <v>1018</v>
      </c>
      <c r="KAV4070" s="76" t="s">
        <v>1018</v>
      </c>
      <c r="KAW4070" s="76" t="s">
        <v>1018</v>
      </c>
      <c r="KAX4070" s="76" t="s">
        <v>1018</v>
      </c>
      <c r="KAY4070" s="76" t="s">
        <v>1018</v>
      </c>
      <c r="KAZ4070" s="76" t="s">
        <v>1018</v>
      </c>
      <c r="KBA4070" s="76" t="s">
        <v>1018</v>
      </c>
      <c r="KBB4070" s="76" t="s">
        <v>1018</v>
      </c>
      <c r="KBC4070" s="76" t="s">
        <v>1018</v>
      </c>
      <c r="KBD4070" s="76" t="s">
        <v>1018</v>
      </c>
      <c r="KBE4070" s="76" t="s">
        <v>1018</v>
      </c>
      <c r="KBF4070" s="76" t="s">
        <v>1018</v>
      </c>
      <c r="KBG4070" s="76" t="s">
        <v>1018</v>
      </c>
      <c r="KBH4070" s="76" t="s">
        <v>1018</v>
      </c>
      <c r="KBI4070" s="76" t="s">
        <v>1018</v>
      </c>
      <c r="KBJ4070" s="76" t="s">
        <v>1018</v>
      </c>
      <c r="KBK4070" s="76" t="s">
        <v>1018</v>
      </c>
      <c r="KBL4070" s="76" t="s">
        <v>1018</v>
      </c>
      <c r="KBM4070" s="76" t="s">
        <v>1018</v>
      </c>
      <c r="KBN4070" s="76" t="s">
        <v>1018</v>
      </c>
      <c r="KBO4070" s="76" t="s">
        <v>1018</v>
      </c>
      <c r="KBP4070" s="76" t="s">
        <v>1018</v>
      </c>
      <c r="KBQ4070" s="76" t="s">
        <v>1018</v>
      </c>
      <c r="KBR4070" s="76" t="s">
        <v>1018</v>
      </c>
      <c r="KBS4070" s="76" t="s">
        <v>1018</v>
      </c>
      <c r="KBT4070" s="76" t="s">
        <v>1018</v>
      </c>
      <c r="KBU4070" s="76" t="s">
        <v>1018</v>
      </c>
      <c r="KBV4070" s="76" t="s">
        <v>1018</v>
      </c>
      <c r="KBW4070" s="76" t="s">
        <v>1018</v>
      </c>
      <c r="KBX4070" s="76" t="s">
        <v>1018</v>
      </c>
      <c r="KBY4070" s="76" t="s">
        <v>1018</v>
      </c>
      <c r="KBZ4070" s="76" t="s">
        <v>1018</v>
      </c>
      <c r="KCA4070" s="76" t="s">
        <v>1018</v>
      </c>
      <c r="KCB4070" s="76" t="s">
        <v>1018</v>
      </c>
      <c r="KCC4070" s="76" t="s">
        <v>1018</v>
      </c>
      <c r="KCD4070" s="76" t="s">
        <v>1018</v>
      </c>
      <c r="KCE4070" s="76" t="s">
        <v>1018</v>
      </c>
      <c r="KCF4070" s="76" t="s">
        <v>1018</v>
      </c>
      <c r="KCG4070" s="76" t="s">
        <v>1018</v>
      </c>
      <c r="KCH4070" s="76" t="s">
        <v>1018</v>
      </c>
      <c r="KCI4070" s="76" t="s">
        <v>1018</v>
      </c>
      <c r="KCJ4070" s="76" t="s">
        <v>1018</v>
      </c>
      <c r="KCK4070" s="76" t="s">
        <v>1018</v>
      </c>
      <c r="KCL4070" s="76" t="s">
        <v>1018</v>
      </c>
      <c r="KCM4070" s="76" t="s">
        <v>1018</v>
      </c>
      <c r="KCN4070" s="76" t="s">
        <v>1018</v>
      </c>
      <c r="KCO4070" s="76" t="s">
        <v>1018</v>
      </c>
      <c r="KCP4070" s="76" t="s">
        <v>1018</v>
      </c>
      <c r="KCQ4070" s="76" t="s">
        <v>1018</v>
      </c>
      <c r="KCR4070" s="76" t="s">
        <v>1018</v>
      </c>
      <c r="KCS4070" s="76" t="s">
        <v>1018</v>
      </c>
      <c r="KCT4070" s="76" t="s">
        <v>1018</v>
      </c>
      <c r="KCU4070" s="76" t="s">
        <v>1018</v>
      </c>
      <c r="KCV4070" s="76" t="s">
        <v>1018</v>
      </c>
      <c r="KCW4070" s="76" t="s">
        <v>1018</v>
      </c>
      <c r="KCX4070" s="76" t="s">
        <v>1018</v>
      </c>
      <c r="KCY4070" s="76" t="s">
        <v>1018</v>
      </c>
      <c r="KCZ4070" s="76" t="s">
        <v>1018</v>
      </c>
      <c r="KDA4070" s="76" t="s">
        <v>1018</v>
      </c>
      <c r="KDB4070" s="76" t="s">
        <v>1018</v>
      </c>
      <c r="KDC4070" s="76" t="s">
        <v>1018</v>
      </c>
      <c r="KDD4070" s="76" t="s">
        <v>1018</v>
      </c>
      <c r="KDE4070" s="76" t="s">
        <v>1018</v>
      </c>
      <c r="KDF4070" s="76" t="s">
        <v>1018</v>
      </c>
      <c r="KDG4070" s="76" t="s">
        <v>1018</v>
      </c>
      <c r="KDH4070" s="76" t="s">
        <v>1018</v>
      </c>
      <c r="KDI4070" s="76" t="s">
        <v>1018</v>
      </c>
      <c r="KDJ4070" s="76" t="s">
        <v>1018</v>
      </c>
      <c r="KDK4070" s="76" t="s">
        <v>1018</v>
      </c>
      <c r="KDL4070" s="76" t="s">
        <v>1018</v>
      </c>
      <c r="KDM4070" s="76" t="s">
        <v>1018</v>
      </c>
      <c r="KDN4070" s="76" t="s">
        <v>1018</v>
      </c>
      <c r="KDO4070" s="76" t="s">
        <v>1018</v>
      </c>
      <c r="KDP4070" s="76" t="s">
        <v>1018</v>
      </c>
      <c r="KDQ4070" s="76" t="s">
        <v>1018</v>
      </c>
      <c r="KDR4070" s="76" t="s">
        <v>1018</v>
      </c>
      <c r="KDS4070" s="76" t="s">
        <v>1018</v>
      </c>
      <c r="KDT4070" s="76" t="s">
        <v>1018</v>
      </c>
      <c r="KDU4070" s="76" t="s">
        <v>1018</v>
      </c>
      <c r="KDV4070" s="76" t="s">
        <v>1018</v>
      </c>
      <c r="KDW4070" s="76" t="s">
        <v>1018</v>
      </c>
      <c r="KDX4070" s="76" t="s">
        <v>1018</v>
      </c>
      <c r="KDY4070" s="76" t="s">
        <v>1018</v>
      </c>
      <c r="KDZ4070" s="76" t="s">
        <v>1018</v>
      </c>
      <c r="KEA4070" s="76" t="s">
        <v>1018</v>
      </c>
      <c r="KEB4070" s="76" t="s">
        <v>1018</v>
      </c>
      <c r="KEC4070" s="76" t="s">
        <v>1018</v>
      </c>
      <c r="KED4070" s="76" t="s">
        <v>1018</v>
      </c>
      <c r="KEE4070" s="76" t="s">
        <v>1018</v>
      </c>
      <c r="KEF4070" s="76" t="s">
        <v>1018</v>
      </c>
      <c r="KEG4070" s="76" t="s">
        <v>1018</v>
      </c>
      <c r="KEH4070" s="76" t="s">
        <v>1018</v>
      </c>
      <c r="KEI4070" s="76" t="s">
        <v>1018</v>
      </c>
      <c r="KEJ4070" s="76" t="s">
        <v>1018</v>
      </c>
      <c r="KEK4070" s="76" t="s">
        <v>1018</v>
      </c>
      <c r="KEL4070" s="76" t="s">
        <v>1018</v>
      </c>
      <c r="KEM4070" s="76" t="s">
        <v>1018</v>
      </c>
      <c r="KEN4070" s="76" t="s">
        <v>1018</v>
      </c>
      <c r="KEO4070" s="76" t="s">
        <v>1018</v>
      </c>
      <c r="KEP4070" s="76" t="s">
        <v>1018</v>
      </c>
      <c r="KEQ4070" s="76" t="s">
        <v>1018</v>
      </c>
      <c r="KER4070" s="76" t="s">
        <v>1018</v>
      </c>
      <c r="KES4070" s="76" t="s">
        <v>1018</v>
      </c>
      <c r="KET4070" s="76" t="s">
        <v>1018</v>
      </c>
      <c r="KEU4070" s="76" t="s">
        <v>1018</v>
      </c>
      <c r="KEV4070" s="76" t="s">
        <v>1018</v>
      </c>
      <c r="KEW4070" s="76" t="s">
        <v>1018</v>
      </c>
      <c r="KEX4070" s="76" t="s">
        <v>1018</v>
      </c>
      <c r="KEY4070" s="76" t="s">
        <v>1018</v>
      </c>
      <c r="KEZ4070" s="76" t="s">
        <v>1018</v>
      </c>
      <c r="KFA4070" s="76" t="s">
        <v>1018</v>
      </c>
      <c r="KFB4070" s="76" t="s">
        <v>1018</v>
      </c>
      <c r="KFC4070" s="76" t="s">
        <v>1018</v>
      </c>
      <c r="KFD4070" s="76" t="s">
        <v>1018</v>
      </c>
      <c r="KFE4070" s="76" t="s">
        <v>1018</v>
      </c>
      <c r="KFF4070" s="76" t="s">
        <v>1018</v>
      </c>
      <c r="KFG4070" s="76" t="s">
        <v>1018</v>
      </c>
      <c r="KFH4070" s="76" t="s">
        <v>1018</v>
      </c>
      <c r="KFI4070" s="76" t="s">
        <v>1018</v>
      </c>
      <c r="KFJ4070" s="76" t="s">
        <v>1018</v>
      </c>
      <c r="KFK4070" s="76" t="s">
        <v>1018</v>
      </c>
      <c r="KFL4070" s="76" t="s">
        <v>1018</v>
      </c>
      <c r="KFM4070" s="76" t="s">
        <v>1018</v>
      </c>
      <c r="KFN4070" s="76" t="s">
        <v>1018</v>
      </c>
      <c r="KFO4070" s="76" t="s">
        <v>1018</v>
      </c>
      <c r="KFP4070" s="76" t="s">
        <v>1018</v>
      </c>
      <c r="KFQ4070" s="76" t="s">
        <v>1018</v>
      </c>
      <c r="KFR4070" s="76" t="s">
        <v>1018</v>
      </c>
      <c r="KFS4070" s="76" t="s">
        <v>1018</v>
      </c>
      <c r="KFT4070" s="76" t="s">
        <v>1018</v>
      </c>
      <c r="KFU4070" s="76" t="s">
        <v>1018</v>
      </c>
      <c r="KFV4070" s="76" t="s">
        <v>1018</v>
      </c>
      <c r="KFW4070" s="76" t="s">
        <v>1018</v>
      </c>
      <c r="KFX4070" s="76" t="s">
        <v>1018</v>
      </c>
      <c r="KFY4070" s="76" t="s">
        <v>1018</v>
      </c>
      <c r="KFZ4070" s="76" t="s">
        <v>1018</v>
      </c>
      <c r="KGA4070" s="76" t="s">
        <v>1018</v>
      </c>
      <c r="KGB4070" s="76" t="s">
        <v>1018</v>
      </c>
      <c r="KGC4070" s="76" t="s">
        <v>1018</v>
      </c>
      <c r="KGD4070" s="76" t="s">
        <v>1018</v>
      </c>
      <c r="KGE4070" s="76" t="s">
        <v>1018</v>
      </c>
      <c r="KGF4070" s="76" t="s">
        <v>1018</v>
      </c>
      <c r="KGG4070" s="76" t="s">
        <v>1018</v>
      </c>
      <c r="KGH4070" s="76" t="s">
        <v>1018</v>
      </c>
      <c r="KGI4070" s="76" t="s">
        <v>1018</v>
      </c>
      <c r="KGJ4070" s="76" t="s">
        <v>1018</v>
      </c>
      <c r="KGK4070" s="76" t="s">
        <v>1018</v>
      </c>
      <c r="KGL4070" s="76" t="s">
        <v>1018</v>
      </c>
      <c r="KGM4070" s="76" t="s">
        <v>1018</v>
      </c>
      <c r="KGN4070" s="76" t="s">
        <v>1018</v>
      </c>
      <c r="KGO4070" s="76" t="s">
        <v>1018</v>
      </c>
      <c r="KGP4070" s="76" t="s">
        <v>1018</v>
      </c>
      <c r="KGQ4070" s="76" t="s">
        <v>1018</v>
      </c>
      <c r="KGR4070" s="76" t="s">
        <v>1018</v>
      </c>
      <c r="KGS4070" s="76" t="s">
        <v>1018</v>
      </c>
      <c r="KGT4070" s="76" t="s">
        <v>1018</v>
      </c>
      <c r="KGU4070" s="76" t="s">
        <v>1018</v>
      </c>
      <c r="KGV4070" s="76" t="s">
        <v>1018</v>
      </c>
      <c r="KGW4070" s="76" t="s">
        <v>1018</v>
      </c>
      <c r="KGX4070" s="76" t="s">
        <v>1018</v>
      </c>
      <c r="KGY4070" s="76" t="s">
        <v>1018</v>
      </c>
      <c r="KGZ4070" s="76" t="s">
        <v>1018</v>
      </c>
      <c r="KHA4070" s="76" t="s">
        <v>1018</v>
      </c>
      <c r="KHB4070" s="76" t="s">
        <v>1018</v>
      </c>
      <c r="KHC4070" s="76" t="s">
        <v>1018</v>
      </c>
      <c r="KHD4070" s="76" t="s">
        <v>1018</v>
      </c>
      <c r="KHE4070" s="76" t="s">
        <v>1018</v>
      </c>
      <c r="KHF4070" s="76" t="s">
        <v>1018</v>
      </c>
      <c r="KHG4070" s="76" t="s">
        <v>1018</v>
      </c>
      <c r="KHH4070" s="76" t="s">
        <v>1018</v>
      </c>
      <c r="KHI4070" s="76" t="s">
        <v>1018</v>
      </c>
      <c r="KHJ4070" s="76" t="s">
        <v>1018</v>
      </c>
      <c r="KHK4070" s="76" t="s">
        <v>1018</v>
      </c>
      <c r="KHL4070" s="76" t="s">
        <v>1018</v>
      </c>
      <c r="KHM4070" s="76" t="s">
        <v>1018</v>
      </c>
      <c r="KHN4070" s="76" t="s">
        <v>1018</v>
      </c>
      <c r="KHO4070" s="76" t="s">
        <v>1018</v>
      </c>
      <c r="KHP4070" s="76" t="s">
        <v>1018</v>
      </c>
      <c r="KHQ4070" s="76" t="s">
        <v>1018</v>
      </c>
      <c r="KHR4070" s="76" t="s">
        <v>1018</v>
      </c>
      <c r="KHS4070" s="76" t="s">
        <v>1018</v>
      </c>
      <c r="KHT4070" s="76" t="s">
        <v>1018</v>
      </c>
      <c r="KHU4070" s="76" t="s">
        <v>1018</v>
      </c>
      <c r="KHV4070" s="76" t="s">
        <v>1018</v>
      </c>
      <c r="KHW4070" s="76" t="s">
        <v>1018</v>
      </c>
      <c r="KHX4070" s="76" t="s">
        <v>1018</v>
      </c>
      <c r="KHY4070" s="76" t="s">
        <v>1018</v>
      </c>
      <c r="KHZ4070" s="76" t="s">
        <v>1018</v>
      </c>
      <c r="KIA4070" s="76" t="s">
        <v>1018</v>
      </c>
      <c r="KIB4070" s="76" t="s">
        <v>1018</v>
      </c>
      <c r="KIC4070" s="76" t="s">
        <v>1018</v>
      </c>
      <c r="KID4070" s="76" t="s">
        <v>1018</v>
      </c>
      <c r="KIE4070" s="76" t="s">
        <v>1018</v>
      </c>
      <c r="KIF4070" s="76" t="s">
        <v>1018</v>
      </c>
      <c r="KIG4070" s="76" t="s">
        <v>1018</v>
      </c>
      <c r="KIH4070" s="76" t="s">
        <v>1018</v>
      </c>
      <c r="KII4070" s="76" t="s">
        <v>1018</v>
      </c>
      <c r="KIJ4070" s="76" t="s">
        <v>1018</v>
      </c>
      <c r="KIK4070" s="76" t="s">
        <v>1018</v>
      </c>
      <c r="KIL4070" s="76" t="s">
        <v>1018</v>
      </c>
      <c r="KIM4070" s="76" t="s">
        <v>1018</v>
      </c>
      <c r="KIN4070" s="76" t="s">
        <v>1018</v>
      </c>
      <c r="KIO4070" s="76" t="s">
        <v>1018</v>
      </c>
      <c r="KIP4070" s="76" t="s">
        <v>1018</v>
      </c>
      <c r="KIQ4070" s="76" t="s">
        <v>1018</v>
      </c>
      <c r="KIR4070" s="76" t="s">
        <v>1018</v>
      </c>
      <c r="KIS4070" s="76" t="s">
        <v>1018</v>
      </c>
      <c r="KIT4070" s="76" t="s">
        <v>1018</v>
      </c>
      <c r="KIU4070" s="76" t="s">
        <v>1018</v>
      </c>
      <c r="KIV4070" s="76" t="s">
        <v>1018</v>
      </c>
      <c r="KIW4070" s="76" t="s">
        <v>1018</v>
      </c>
      <c r="KIX4070" s="76" t="s">
        <v>1018</v>
      </c>
      <c r="KIY4070" s="76" t="s">
        <v>1018</v>
      </c>
      <c r="KIZ4070" s="76" t="s">
        <v>1018</v>
      </c>
      <c r="KJA4070" s="76" t="s">
        <v>1018</v>
      </c>
      <c r="KJB4070" s="76" t="s">
        <v>1018</v>
      </c>
      <c r="KJC4070" s="76" t="s">
        <v>1018</v>
      </c>
      <c r="KJD4070" s="76" t="s">
        <v>1018</v>
      </c>
      <c r="KJE4070" s="76" t="s">
        <v>1018</v>
      </c>
      <c r="KJF4070" s="76" t="s">
        <v>1018</v>
      </c>
      <c r="KJG4070" s="76" t="s">
        <v>1018</v>
      </c>
      <c r="KJH4070" s="76" t="s">
        <v>1018</v>
      </c>
      <c r="KJI4070" s="76" t="s">
        <v>1018</v>
      </c>
      <c r="KJJ4070" s="76" t="s">
        <v>1018</v>
      </c>
      <c r="KJK4070" s="76" t="s">
        <v>1018</v>
      </c>
      <c r="KJL4070" s="76" t="s">
        <v>1018</v>
      </c>
      <c r="KJM4070" s="76" t="s">
        <v>1018</v>
      </c>
      <c r="KJN4070" s="76" t="s">
        <v>1018</v>
      </c>
      <c r="KJO4070" s="76" t="s">
        <v>1018</v>
      </c>
      <c r="KJP4070" s="76" t="s">
        <v>1018</v>
      </c>
      <c r="KJQ4070" s="76" t="s">
        <v>1018</v>
      </c>
      <c r="KJR4070" s="76" t="s">
        <v>1018</v>
      </c>
      <c r="KJS4070" s="76" t="s">
        <v>1018</v>
      </c>
      <c r="KJT4070" s="76" t="s">
        <v>1018</v>
      </c>
      <c r="KJU4070" s="76" t="s">
        <v>1018</v>
      </c>
      <c r="KJV4070" s="76" t="s">
        <v>1018</v>
      </c>
      <c r="KJW4070" s="76" t="s">
        <v>1018</v>
      </c>
      <c r="KJX4070" s="76" t="s">
        <v>1018</v>
      </c>
      <c r="KJY4070" s="76" t="s">
        <v>1018</v>
      </c>
      <c r="KJZ4070" s="76" t="s">
        <v>1018</v>
      </c>
      <c r="KKA4070" s="76" t="s">
        <v>1018</v>
      </c>
      <c r="KKB4070" s="76" t="s">
        <v>1018</v>
      </c>
      <c r="KKC4070" s="76" t="s">
        <v>1018</v>
      </c>
      <c r="KKD4070" s="76" t="s">
        <v>1018</v>
      </c>
      <c r="KKE4070" s="76" t="s">
        <v>1018</v>
      </c>
      <c r="KKF4070" s="76" t="s">
        <v>1018</v>
      </c>
      <c r="KKG4070" s="76" t="s">
        <v>1018</v>
      </c>
      <c r="KKH4070" s="76" t="s">
        <v>1018</v>
      </c>
      <c r="KKI4070" s="76" t="s">
        <v>1018</v>
      </c>
      <c r="KKJ4070" s="76" t="s">
        <v>1018</v>
      </c>
      <c r="KKK4070" s="76" t="s">
        <v>1018</v>
      </c>
      <c r="KKL4070" s="76" t="s">
        <v>1018</v>
      </c>
      <c r="KKM4070" s="76" t="s">
        <v>1018</v>
      </c>
      <c r="KKN4070" s="76" t="s">
        <v>1018</v>
      </c>
      <c r="KKO4070" s="76" t="s">
        <v>1018</v>
      </c>
      <c r="KKP4070" s="76" t="s">
        <v>1018</v>
      </c>
      <c r="KKQ4070" s="76" t="s">
        <v>1018</v>
      </c>
      <c r="KKR4070" s="76" t="s">
        <v>1018</v>
      </c>
      <c r="KKS4070" s="76" t="s">
        <v>1018</v>
      </c>
      <c r="KKT4070" s="76" t="s">
        <v>1018</v>
      </c>
      <c r="KKU4070" s="76" t="s">
        <v>1018</v>
      </c>
      <c r="KKV4070" s="76" t="s">
        <v>1018</v>
      </c>
      <c r="KKW4070" s="76" t="s">
        <v>1018</v>
      </c>
      <c r="KKX4070" s="76" t="s">
        <v>1018</v>
      </c>
      <c r="KKY4070" s="76" t="s">
        <v>1018</v>
      </c>
      <c r="KKZ4070" s="76" t="s">
        <v>1018</v>
      </c>
      <c r="KLA4070" s="76" t="s">
        <v>1018</v>
      </c>
      <c r="KLB4070" s="76" t="s">
        <v>1018</v>
      </c>
      <c r="KLC4070" s="76" t="s">
        <v>1018</v>
      </c>
      <c r="KLD4070" s="76" t="s">
        <v>1018</v>
      </c>
      <c r="KLE4070" s="76" t="s">
        <v>1018</v>
      </c>
      <c r="KLF4070" s="76" t="s">
        <v>1018</v>
      </c>
      <c r="KLG4070" s="76" t="s">
        <v>1018</v>
      </c>
      <c r="KLH4070" s="76" t="s">
        <v>1018</v>
      </c>
      <c r="KLI4070" s="76" t="s">
        <v>1018</v>
      </c>
      <c r="KLJ4070" s="76" t="s">
        <v>1018</v>
      </c>
      <c r="KLK4070" s="76" t="s">
        <v>1018</v>
      </c>
      <c r="KLL4070" s="76" t="s">
        <v>1018</v>
      </c>
      <c r="KLM4070" s="76" t="s">
        <v>1018</v>
      </c>
      <c r="KLN4070" s="76" t="s">
        <v>1018</v>
      </c>
      <c r="KLO4070" s="76" t="s">
        <v>1018</v>
      </c>
      <c r="KLP4070" s="76" t="s">
        <v>1018</v>
      </c>
      <c r="KLQ4070" s="76" t="s">
        <v>1018</v>
      </c>
      <c r="KLR4070" s="76" t="s">
        <v>1018</v>
      </c>
      <c r="KLS4070" s="76" t="s">
        <v>1018</v>
      </c>
      <c r="KLT4070" s="76" t="s">
        <v>1018</v>
      </c>
      <c r="KLU4070" s="76" t="s">
        <v>1018</v>
      </c>
      <c r="KLV4070" s="76" t="s">
        <v>1018</v>
      </c>
      <c r="KLW4070" s="76" t="s">
        <v>1018</v>
      </c>
      <c r="KLX4070" s="76" t="s">
        <v>1018</v>
      </c>
      <c r="KLY4070" s="76" t="s">
        <v>1018</v>
      </c>
      <c r="KLZ4070" s="76" t="s">
        <v>1018</v>
      </c>
      <c r="KMA4070" s="76" t="s">
        <v>1018</v>
      </c>
      <c r="KMB4070" s="76" t="s">
        <v>1018</v>
      </c>
      <c r="KMC4070" s="76" t="s">
        <v>1018</v>
      </c>
      <c r="KMD4070" s="76" t="s">
        <v>1018</v>
      </c>
      <c r="KME4070" s="76" t="s">
        <v>1018</v>
      </c>
      <c r="KMF4070" s="76" t="s">
        <v>1018</v>
      </c>
      <c r="KMG4070" s="76" t="s">
        <v>1018</v>
      </c>
      <c r="KMH4070" s="76" t="s">
        <v>1018</v>
      </c>
      <c r="KMI4070" s="76" t="s">
        <v>1018</v>
      </c>
      <c r="KMJ4070" s="76" t="s">
        <v>1018</v>
      </c>
      <c r="KMK4070" s="76" t="s">
        <v>1018</v>
      </c>
      <c r="KML4070" s="76" t="s">
        <v>1018</v>
      </c>
      <c r="KMM4070" s="76" t="s">
        <v>1018</v>
      </c>
      <c r="KMN4070" s="76" t="s">
        <v>1018</v>
      </c>
      <c r="KMO4070" s="76" t="s">
        <v>1018</v>
      </c>
      <c r="KMP4070" s="76" t="s">
        <v>1018</v>
      </c>
      <c r="KMQ4070" s="76" t="s">
        <v>1018</v>
      </c>
      <c r="KMR4070" s="76" t="s">
        <v>1018</v>
      </c>
      <c r="KMS4070" s="76" t="s">
        <v>1018</v>
      </c>
      <c r="KMT4070" s="76" t="s">
        <v>1018</v>
      </c>
      <c r="KMU4070" s="76" t="s">
        <v>1018</v>
      </c>
      <c r="KMV4070" s="76" t="s">
        <v>1018</v>
      </c>
      <c r="KMW4070" s="76" t="s">
        <v>1018</v>
      </c>
      <c r="KMX4070" s="76" t="s">
        <v>1018</v>
      </c>
      <c r="KMY4070" s="76" t="s">
        <v>1018</v>
      </c>
      <c r="KMZ4070" s="76" t="s">
        <v>1018</v>
      </c>
      <c r="KNA4070" s="76" t="s">
        <v>1018</v>
      </c>
      <c r="KNB4070" s="76" t="s">
        <v>1018</v>
      </c>
      <c r="KNC4070" s="76" t="s">
        <v>1018</v>
      </c>
      <c r="KND4070" s="76" t="s">
        <v>1018</v>
      </c>
      <c r="KNE4070" s="76" t="s">
        <v>1018</v>
      </c>
      <c r="KNF4070" s="76" t="s">
        <v>1018</v>
      </c>
      <c r="KNG4070" s="76" t="s">
        <v>1018</v>
      </c>
      <c r="KNH4070" s="76" t="s">
        <v>1018</v>
      </c>
      <c r="KNI4070" s="76" t="s">
        <v>1018</v>
      </c>
      <c r="KNJ4070" s="76" t="s">
        <v>1018</v>
      </c>
      <c r="KNK4070" s="76" t="s">
        <v>1018</v>
      </c>
      <c r="KNL4070" s="76" t="s">
        <v>1018</v>
      </c>
      <c r="KNM4070" s="76" t="s">
        <v>1018</v>
      </c>
      <c r="KNN4070" s="76" t="s">
        <v>1018</v>
      </c>
      <c r="KNO4070" s="76" t="s">
        <v>1018</v>
      </c>
      <c r="KNP4070" s="76" t="s">
        <v>1018</v>
      </c>
      <c r="KNQ4070" s="76" t="s">
        <v>1018</v>
      </c>
      <c r="KNR4070" s="76" t="s">
        <v>1018</v>
      </c>
      <c r="KNS4070" s="76" t="s">
        <v>1018</v>
      </c>
      <c r="KNT4070" s="76" t="s">
        <v>1018</v>
      </c>
      <c r="KNU4070" s="76" t="s">
        <v>1018</v>
      </c>
      <c r="KNV4070" s="76" t="s">
        <v>1018</v>
      </c>
      <c r="KNW4070" s="76" t="s">
        <v>1018</v>
      </c>
      <c r="KNX4070" s="76" t="s">
        <v>1018</v>
      </c>
      <c r="KNY4070" s="76" t="s">
        <v>1018</v>
      </c>
      <c r="KNZ4070" s="76" t="s">
        <v>1018</v>
      </c>
      <c r="KOA4070" s="76" t="s">
        <v>1018</v>
      </c>
      <c r="KOB4070" s="76" t="s">
        <v>1018</v>
      </c>
      <c r="KOC4070" s="76" t="s">
        <v>1018</v>
      </c>
      <c r="KOD4070" s="76" t="s">
        <v>1018</v>
      </c>
      <c r="KOE4070" s="76" t="s">
        <v>1018</v>
      </c>
      <c r="KOF4070" s="76" t="s">
        <v>1018</v>
      </c>
      <c r="KOG4070" s="76" t="s">
        <v>1018</v>
      </c>
      <c r="KOH4070" s="76" t="s">
        <v>1018</v>
      </c>
      <c r="KOI4070" s="76" t="s">
        <v>1018</v>
      </c>
      <c r="KOJ4070" s="76" t="s">
        <v>1018</v>
      </c>
      <c r="KOK4070" s="76" t="s">
        <v>1018</v>
      </c>
      <c r="KOL4070" s="76" t="s">
        <v>1018</v>
      </c>
      <c r="KOM4070" s="76" t="s">
        <v>1018</v>
      </c>
      <c r="KON4070" s="76" t="s">
        <v>1018</v>
      </c>
      <c r="KOO4070" s="76" t="s">
        <v>1018</v>
      </c>
      <c r="KOP4070" s="76" t="s">
        <v>1018</v>
      </c>
      <c r="KOQ4070" s="76" t="s">
        <v>1018</v>
      </c>
      <c r="KOR4070" s="76" t="s">
        <v>1018</v>
      </c>
      <c r="KOS4070" s="76" t="s">
        <v>1018</v>
      </c>
      <c r="KOT4070" s="76" t="s">
        <v>1018</v>
      </c>
      <c r="KOU4070" s="76" t="s">
        <v>1018</v>
      </c>
      <c r="KOV4070" s="76" t="s">
        <v>1018</v>
      </c>
      <c r="KOW4070" s="76" t="s">
        <v>1018</v>
      </c>
      <c r="KOX4070" s="76" t="s">
        <v>1018</v>
      </c>
      <c r="KOY4070" s="76" t="s">
        <v>1018</v>
      </c>
      <c r="KOZ4070" s="76" t="s">
        <v>1018</v>
      </c>
      <c r="KPA4070" s="76" t="s">
        <v>1018</v>
      </c>
      <c r="KPB4070" s="76" t="s">
        <v>1018</v>
      </c>
      <c r="KPC4070" s="76" t="s">
        <v>1018</v>
      </c>
      <c r="KPD4070" s="76" t="s">
        <v>1018</v>
      </c>
      <c r="KPE4070" s="76" t="s">
        <v>1018</v>
      </c>
      <c r="KPF4070" s="76" t="s">
        <v>1018</v>
      </c>
      <c r="KPG4070" s="76" t="s">
        <v>1018</v>
      </c>
      <c r="KPH4070" s="76" t="s">
        <v>1018</v>
      </c>
      <c r="KPI4070" s="76" t="s">
        <v>1018</v>
      </c>
      <c r="KPJ4070" s="76" t="s">
        <v>1018</v>
      </c>
      <c r="KPK4070" s="76" t="s">
        <v>1018</v>
      </c>
      <c r="KPL4070" s="76" t="s">
        <v>1018</v>
      </c>
      <c r="KPM4070" s="76" t="s">
        <v>1018</v>
      </c>
      <c r="KPN4070" s="76" t="s">
        <v>1018</v>
      </c>
      <c r="KPO4070" s="76" t="s">
        <v>1018</v>
      </c>
      <c r="KPP4070" s="76" t="s">
        <v>1018</v>
      </c>
      <c r="KPQ4070" s="76" t="s">
        <v>1018</v>
      </c>
      <c r="KPR4070" s="76" t="s">
        <v>1018</v>
      </c>
      <c r="KPS4070" s="76" t="s">
        <v>1018</v>
      </c>
      <c r="KPT4070" s="76" t="s">
        <v>1018</v>
      </c>
      <c r="KPU4070" s="76" t="s">
        <v>1018</v>
      </c>
      <c r="KPV4070" s="76" t="s">
        <v>1018</v>
      </c>
      <c r="KPW4070" s="76" t="s">
        <v>1018</v>
      </c>
      <c r="KPX4070" s="76" t="s">
        <v>1018</v>
      </c>
      <c r="KPY4070" s="76" t="s">
        <v>1018</v>
      </c>
      <c r="KPZ4070" s="76" t="s">
        <v>1018</v>
      </c>
      <c r="KQA4070" s="76" t="s">
        <v>1018</v>
      </c>
      <c r="KQB4070" s="76" t="s">
        <v>1018</v>
      </c>
      <c r="KQC4070" s="76" t="s">
        <v>1018</v>
      </c>
      <c r="KQD4070" s="76" t="s">
        <v>1018</v>
      </c>
      <c r="KQE4070" s="76" t="s">
        <v>1018</v>
      </c>
      <c r="KQF4070" s="76" t="s">
        <v>1018</v>
      </c>
      <c r="KQG4070" s="76" t="s">
        <v>1018</v>
      </c>
      <c r="KQH4070" s="76" t="s">
        <v>1018</v>
      </c>
      <c r="KQI4070" s="76" t="s">
        <v>1018</v>
      </c>
      <c r="KQJ4070" s="76" t="s">
        <v>1018</v>
      </c>
      <c r="KQK4070" s="76" t="s">
        <v>1018</v>
      </c>
      <c r="KQL4070" s="76" t="s">
        <v>1018</v>
      </c>
      <c r="KQM4070" s="76" t="s">
        <v>1018</v>
      </c>
      <c r="KQN4070" s="76" t="s">
        <v>1018</v>
      </c>
      <c r="KQO4070" s="76" t="s">
        <v>1018</v>
      </c>
      <c r="KQP4070" s="76" t="s">
        <v>1018</v>
      </c>
      <c r="KQQ4070" s="76" t="s">
        <v>1018</v>
      </c>
      <c r="KQR4070" s="76" t="s">
        <v>1018</v>
      </c>
      <c r="KQS4070" s="76" t="s">
        <v>1018</v>
      </c>
      <c r="KQT4070" s="76" t="s">
        <v>1018</v>
      </c>
      <c r="KQU4070" s="76" t="s">
        <v>1018</v>
      </c>
      <c r="KQV4070" s="76" t="s">
        <v>1018</v>
      </c>
      <c r="KQW4070" s="76" t="s">
        <v>1018</v>
      </c>
      <c r="KQX4070" s="76" t="s">
        <v>1018</v>
      </c>
      <c r="KQY4070" s="76" t="s">
        <v>1018</v>
      </c>
      <c r="KQZ4070" s="76" t="s">
        <v>1018</v>
      </c>
      <c r="KRA4070" s="76" t="s">
        <v>1018</v>
      </c>
      <c r="KRB4070" s="76" t="s">
        <v>1018</v>
      </c>
      <c r="KRC4070" s="76" t="s">
        <v>1018</v>
      </c>
      <c r="KRD4070" s="76" t="s">
        <v>1018</v>
      </c>
      <c r="KRE4070" s="76" t="s">
        <v>1018</v>
      </c>
      <c r="KRF4070" s="76" t="s">
        <v>1018</v>
      </c>
      <c r="KRG4070" s="76" t="s">
        <v>1018</v>
      </c>
      <c r="KRH4070" s="76" t="s">
        <v>1018</v>
      </c>
      <c r="KRI4070" s="76" t="s">
        <v>1018</v>
      </c>
      <c r="KRJ4070" s="76" t="s">
        <v>1018</v>
      </c>
      <c r="KRK4070" s="76" t="s">
        <v>1018</v>
      </c>
      <c r="KRL4070" s="76" t="s">
        <v>1018</v>
      </c>
      <c r="KRM4070" s="76" t="s">
        <v>1018</v>
      </c>
      <c r="KRN4070" s="76" t="s">
        <v>1018</v>
      </c>
      <c r="KRO4070" s="76" t="s">
        <v>1018</v>
      </c>
      <c r="KRP4070" s="76" t="s">
        <v>1018</v>
      </c>
      <c r="KRQ4070" s="76" t="s">
        <v>1018</v>
      </c>
      <c r="KRR4070" s="76" t="s">
        <v>1018</v>
      </c>
      <c r="KRS4070" s="76" t="s">
        <v>1018</v>
      </c>
      <c r="KRT4070" s="76" t="s">
        <v>1018</v>
      </c>
      <c r="KRU4070" s="76" t="s">
        <v>1018</v>
      </c>
      <c r="KRV4070" s="76" t="s">
        <v>1018</v>
      </c>
      <c r="KRW4070" s="76" t="s">
        <v>1018</v>
      </c>
      <c r="KRX4070" s="76" t="s">
        <v>1018</v>
      </c>
      <c r="KRY4070" s="76" t="s">
        <v>1018</v>
      </c>
      <c r="KRZ4070" s="76" t="s">
        <v>1018</v>
      </c>
      <c r="KSA4070" s="76" t="s">
        <v>1018</v>
      </c>
      <c r="KSB4070" s="76" t="s">
        <v>1018</v>
      </c>
      <c r="KSC4070" s="76" t="s">
        <v>1018</v>
      </c>
      <c r="KSD4070" s="76" t="s">
        <v>1018</v>
      </c>
      <c r="KSE4070" s="76" t="s">
        <v>1018</v>
      </c>
      <c r="KSF4070" s="76" t="s">
        <v>1018</v>
      </c>
      <c r="KSG4070" s="76" t="s">
        <v>1018</v>
      </c>
      <c r="KSH4070" s="76" t="s">
        <v>1018</v>
      </c>
      <c r="KSI4070" s="76" t="s">
        <v>1018</v>
      </c>
      <c r="KSJ4070" s="76" t="s">
        <v>1018</v>
      </c>
      <c r="KSK4070" s="76" t="s">
        <v>1018</v>
      </c>
      <c r="KSL4070" s="76" t="s">
        <v>1018</v>
      </c>
      <c r="KSM4070" s="76" t="s">
        <v>1018</v>
      </c>
      <c r="KSN4070" s="76" t="s">
        <v>1018</v>
      </c>
      <c r="KSO4070" s="76" t="s">
        <v>1018</v>
      </c>
      <c r="KSP4070" s="76" t="s">
        <v>1018</v>
      </c>
      <c r="KSQ4070" s="76" t="s">
        <v>1018</v>
      </c>
      <c r="KSR4070" s="76" t="s">
        <v>1018</v>
      </c>
      <c r="KSS4070" s="76" t="s">
        <v>1018</v>
      </c>
      <c r="KST4070" s="76" t="s">
        <v>1018</v>
      </c>
      <c r="KSU4070" s="76" t="s">
        <v>1018</v>
      </c>
      <c r="KSV4070" s="76" t="s">
        <v>1018</v>
      </c>
      <c r="KSW4070" s="76" t="s">
        <v>1018</v>
      </c>
      <c r="KSX4070" s="76" t="s">
        <v>1018</v>
      </c>
      <c r="KSY4070" s="76" t="s">
        <v>1018</v>
      </c>
      <c r="KSZ4070" s="76" t="s">
        <v>1018</v>
      </c>
      <c r="KTA4070" s="76" t="s">
        <v>1018</v>
      </c>
      <c r="KTB4070" s="76" t="s">
        <v>1018</v>
      </c>
      <c r="KTC4070" s="76" t="s">
        <v>1018</v>
      </c>
      <c r="KTD4070" s="76" t="s">
        <v>1018</v>
      </c>
      <c r="KTE4070" s="76" t="s">
        <v>1018</v>
      </c>
      <c r="KTF4070" s="76" t="s">
        <v>1018</v>
      </c>
      <c r="KTG4070" s="76" t="s">
        <v>1018</v>
      </c>
      <c r="KTH4070" s="76" t="s">
        <v>1018</v>
      </c>
      <c r="KTI4070" s="76" t="s">
        <v>1018</v>
      </c>
      <c r="KTJ4070" s="76" t="s">
        <v>1018</v>
      </c>
      <c r="KTK4070" s="76" t="s">
        <v>1018</v>
      </c>
      <c r="KTL4070" s="76" t="s">
        <v>1018</v>
      </c>
      <c r="KTM4070" s="76" t="s">
        <v>1018</v>
      </c>
      <c r="KTN4070" s="76" t="s">
        <v>1018</v>
      </c>
      <c r="KTO4070" s="76" t="s">
        <v>1018</v>
      </c>
      <c r="KTP4070" s="76" t="s">
        <v>1018</v>
      </c>
      <c r="KTQ4070" s="76" t="s">
        <v>1018</v>
      </c>
      <c r="KTR4070" s="76" t="s">
        <v>1018</v>
      </c>
      <c r="KTS4070" s="76" t="s">
        <v>1018</v>
      </c>
      <c r="KTT4070" s="76" t="s">
        <v>1018</v>
      </c>
      <c r="KTU4070" s="76" t="s">
        <v>1018</v>
      </c>
      <c r="KTV4070" s="76" t="s">
        <v>1018</v>
      </c>
      <c r="KTW4070" s="76" t="s">
        <v>1018</v>
      </c>
      <c r="KTX4070" s="76" t="s">
        <v>1018</v>
      </c>
      <c r="KTY4070" s="76" t="s">
        <v>1018</v>
      </c>
      <c r="KTZ4070" s="76" t="s">
        <v>1018</v>
      </c>
      <c r="KUA4070" s="76" t="s">
        <v>1018</v>
      </c>
      <c r="KUB4070" s="76" t="s">
        <v>1018</v>
      </c>
      <c r="KUC4070" s="76" t="s">
        <v>1018</v>
      </c>
      <c r="KUD4070" s="76" t="s">
        <v>1018</v>
      </c>
      <c r="KUE4070" s="76" t="s">
        <v>1018</v>
      </c>
      <c r="KUF4070" s="76" t="s">
        <v>1018</v>
      </c>
      <c r="KUG4070" s="76" t="s">
        <v>1018</v>
      </c>
      <c r="KUH4070" s="76" t="s">
        <v>1018</v>
      </c>
      <c r="KUI4070" s="76" t="s">
        <v>1018</v>
      </c>
      <c r="KUJ4070" s="76" t="s">
        <v>1018</v>
      </c>
      <c r="KUK4070" s="76" t="s">
        <v>1018</v>
      </c>
      <c r="KUL4070" s="76" t="s">
        <v>1018</v>
      </c>
      <c r="KUM4070" s="76" t="s">
        <v>1018</v>
      </c>
      <c r="KUN4070" s="76" t="s">
        <v>1018</v>
      </c>
      <c r="KUO4070" s="76" t="s">
        <v>1018</v>
      </c>
      <c r="KUP4070" s="76" t="s">
        <v>1018</v>
      </c>
      <c r="KUQ4070" s="76" t="s">
        <v>1018</v>
      </c>
      <c r="KUR4070" s="76" t="s">
        <v>1018</v>
      </c>
      <c r="KUS4070" s="76" t="s">
        <v>1018</v>
      </c>
      <c r="KUT4070" s="76" t="s">
        <v>1018</v>
      </c>
      <c r="KUU4070" s="76" t="s">
        <v>1018</v>
      </c>
      <c r="KUV4070" s="76" t="s">
        <v>1018</v>
      </c>
      <c r="KUW4070" s="76" t="s">
        <v>1018</v>
      </c>
      <c r="KUX4070" s="76" t="s">
        <v>1018</v>
      </c>
      <c r="KUY4070" s="76" t="s">
        <v>1018</v>
      </c>
      <c r="KUZ4070" s="76" t="s">
        <v>1018</v>
      </c>
      <c r="KVA4070" s="76" t="s">
        <v>1018</v>
      </c>
      <c r="KVB4070" s="76" t="s">
        <v>1018</v>
      </c>
      <c r="KVC4070" s="76" t="s">
        <v>1018</v>
      </c>
      <c r="KVD4070" s="76" t="s">
        <v>1018</v>
      </c>
      <c r="KVE4070" s="76" t="s">
        <v>1018</v>
      </c>
      <c r="KVF4070" s="76" t="s">
        <v>1018</v>
      </c>
      <c r="KVG4070" s="76" t="s">
        <v>1018</v>
      </c>
      <c r="KVH4070" s="76" t="s">
        <v>1018</v>
      </c>
      <c r="KVI4070" s="76" t="s">
        <v>1018</v>
      </c>
      <c r="KVJ4070" s="76" t="s">
        <v>1018</v>
      </c>
      <c r="KVK4070" s="76" t="s">
        <v>1018</v>
      </c>
      <c r="KVL4070" s="76" t="s">
        <v>1018</v>
      </c>
      <c r="KVM4070" s="76" t="s">
        <v>1018</v>
      </c>
      <c r="KVN4070" s="76" t="s">
        <v>1018</v>
      </c>
      <c r="KVO4070" s="76" t="s">
        <v>1018</v>
      </c>
      <c r="KVP4070" s="76" t="s">
        <v>1018</v>
      </c>
      <c r="KVQ4070" s="76" t="s">
        <v>1018</v>
      </c>
      <c r="KVR4070" s="76" t="s">
        <v>1018</v>
      </c>
      <c r="KVS4070" s="76" t="s">
        <v>1018</v>
      </c>
      <c r="KVT4070" s="76" t="s">
        <v>1018</v>
      </c>
      <c r="KVU4070" s="76" t="s">
        <v>1018</v>
      </c>
      <c r="KVV4070" s="76" t="s">
        <v>1018</v>
      </c>
      <c r="KVW4070" s="76" t="s">
        <v>1018</v>
      </c>
      <c r="KVX4070" s="76" t="s">
        <v>1018</v>
      </c>
      <c r="KVY4070" s="76" t="s">
        <v>1018</v>
      </c>
      <c r="KVZ4070" s="76" t="s">
        <v>1018</v>
      </c>
      <c r="KWA4070" s="76" t="s">
        <v>1018</v>
      </c>
      <c r="KWB4070" s="76" t="s">
        <v>1018</v>
      </c>
      <c r="KWC4070" s="76" t="s">
        <v>1018</v>
      </c>
      <c r="KWD4070" s="76" t="s">
        <v>1018</v>
      </c>
      <c r="KWE4070" s="76" t="s">
        <v>1018</v>
      </c>
      <c r="KWF4070" s="76" t="s">
        <v>1018</v>
      </c>
      <c r="KWG4070" s="76" t="s">
        <v>1018</v>
      </c>
      <c r="KWH4070" s="76" t="s">
        <v>1018</v>
      </c>
      <c r="KWI4070" s="76" t="s">
        <v>1018</v>
      </c>
      <c r="KWJ4070" s="76" t="s">
        <v>1018</v>
      </c>
      <c r="KWK4070" s="76" t="s">
        <v>1018</v>
      </c>
      <c r="KWL4070" s="76" t="s">
        <v>1018</v>
      </c>
      <c r="KWM4070" s="76" t="s">
        <v>1018</v>
      </c>
      <c r="KWN4070" s="76" t="s">
        <v>1018</v>
      </c>
      <c r="KWO4070" s="76" t="s">
        <v>1018</v>
      </c>
      <c r="KWP4070" s="76" t="s">
        <v>1018</v>
      </c>
      <c r="KWQ4070" s="76" t="s">
        <v>1018</v>
      </c>
      <c r="KWR4070" s="76" t="s">
        <v>1018</v>
      </c>
      <c r="KWS4070" s="76" t="s">
        <v>1018</v>
      </c>
      <c r="KWT4070" s="76" t="s">
        <v>1018</v>
      </c>
      <c r="KWU4070" s="76" t="s">
        <v>1018</v>
      </c>
      <c r="KWV4070" s="76" t="s">
        <v>1018</v>
      </c>
      <c r="KWW4070" s="76" t="s">
        <v>1018</v>
      </c>
      <c r="KWX4070" s="76" t="s">
        <v>1018</v>
      </c>
      <c r="KWY4070" s="76" t="s">
        <v>1018</v>
      </c>
      <c r="KWZ4070" s="76" t="s">
        <v>1018</v>
      </c>
      <c r="KXA4070" s="76" t="s">
        <v>1018</v>
      </c>
      <c r="KXB4070" s="76" t="s">
        <v>1018</v>
      </c>
      <c r="KXC4070" s="76" t="s">
        <v>1018</v>
      </c>
      <c r="KXD4070" s="76" t="s">
        <v>1018</v>
      </c>
      <c r="KXE4070" s="76" t="s">
        <v>1018</v>
      </c>
      <c r="KXF4070" s="76" t="s">
        <v>1018</v>
      </c>
      <c r="KXG4070" s="76" t="s">
        <v>1018</v>
      </c>
      <c r="KXH4070" s="76" t="s">
        <v>1018</v>
      </c>
      <c r="KXI4070" s="76" t="s">
        <v>1018</v>
      </c>
      <c r="KXJ4070" s="76" t="s">
        <v>1018</v>
      </c>
      <c r="KXK4070" s="76" t="s">
        <v>1018</v>
      </c>
      <c r="KXL4070" s="76" t="s">
        <v>1018</v>
      </c>
      <c r="KXM4070" s="76" t="s">
        <v>1018</v>
      </c>
      <c r="KXN4070" s="76" t="s">
        <v>1018</v>
      </c>
      <c r="KXO4070" s="76" t="s">
        <v>1018</v>
      </c>
      <c r="KXP4070" s="76" t="s">
        <v>1018</v>
      </c>
      <c r="KXQ4070" s="76" t="s">
        <v>1018</v>
      </c>
      <c r="KXR4070" s="76" t="s">
        <v>1018</v>
      </c>
      <c r="KXS4070" s="76" t="s">
        <v>1018</v>
      </c>
      <c r="KXT4070" s="76" t="s">
        <v>1018</v>
      </c>
      <c r="KXU4070" s="76" t="s">
        <v>1018</v>
      </c>
      <c r="KXV4070" s="76" t="s">
        <v>1018</v>
      </c>
      <c r="KXW4070" s="76" t="s">
        <v>1018</v>
      </c>
      <c r="KXX4070" s="76" t="s">
        <v>1018</v>
      </c>
      <c r="KXY4070" s="76" t="s">
        <v>1018</v>
      </c>
      <c r="KXZ4070" s="76" t="s">
        <v>1018</v>
      </c>
      <c r="KYA4070" s="76" t="s">
        <v>1018</v>
      </c>
      <c r="KYB4070" s="76" t="s">
        <v>1018</v>
      </c>
      <c r="KYC4070" s="76" t="s">
        <v>1018</v>
      </c>
      <c r="KYD4070" s="76" t="s">
        <v>1018</v>
      </c>
      <c r="KYE4070" s="76" t="s">
        <v>1018</v>
      </c>
      <c r="KYF4070" s="76" t="s">
        <v>1018</v>
      </c>
      <c r="KYG4070" s="76" t="s">
        <v>1018</v>
      </c>
      <c r="KYH4070" s="76" t="s">
        <v>1018</v>
      </c>
      <c r="KYI4070" s="76" t="s">
        <v>1018</v>
      </c>
      <c r="KYJ4070" s="76" t="s">
        <v>1018</v>
      </c>
      <c r="KYK4070" s="76" t="s">
        <v>1018</v>
      </c>
      <c r="KYL4070" s="76" t="s">
        <v>1018</v>
      </c>
      <c r="KYM4070" s="76" t="s">
        <v>1018</v>
      </c>
      <c r="KYN4070" s="76" t="s">
        <v>1018</v>
      </c>
      <c r="KYO4070" s="76" t="s">
        <v>1018</v>
      </c>
      <c r="KYP4070" s="76" t="s">
        <v>1018</v>
      </c>
      <c r="KYQ4070" s="76" t="s">
        <v>1018</v>
      </c>
      <c r="KYR4070" s="76" t="s">
        <v>1018</v>
      </c>
      <c r="KYS4070" s="76" t="s">
        <v>1018</v>
      </c>
      <c r="KYT4070" s="76" t="s">
        <v>1018</v>
      </c>
      <c r="KYU4070" s="76" t="s">
        <v>1018</v>
      </c>
      <c r="KYV4070" s="76" t="s">
        <v>1018</v>
      </c>
      <c r="KYW4070" s="76" t="s">
        <v>1018</v>
      </c>
      <c r="KYX4070" s="76" t="s">
        <v>1018</v>
      </c>
      <c r="KYY4070" s="76" t="s">
        <v>1018</v>
      </c>
      <c r="KYZ4070" s="76" t="s">
        <v>1018</v>
      </c>
      <c r="KZA4070" s="76" t="s">
        <v>1018</v>
      </c>
      <c r="KZB4070" s="76" t="s">
        <v>1018</v>
      </c>
      <c r="KZC4070" s="76" t="s">
        <v>1018</v>
      </c>
      <c r="KZD4070" s="76" t="s">
        <v>1018</v>
      </c>
      <c r="KZE4070" s="76" t="s">
        <v>1018</v>
      </c>
      <c r="KZF4070" s="76" t="s">
        <v>1018</v>
      </c>
      <c r="KZG4070" s="76" t="s">
        <v>1018</v>
      </c>
      <c r="KZH4070" s="76" t="s">
        <v>1018</v>
      </c>
      <c r="KZI4070" s="76" t="s">
        <v>1018</v>
      </c>
      <c r="KZJ4070" s="76" t="s">
        <v>1018</v>
      </c>
      <c r="KZK4070" s="76" t="s">
        <v>1018</v>
      </c>
      <c r="KZL4070" s="76" t="s">
        <v>1018</v>
      </c>
      <c r="KZM4070" s="76" t="s">
        <v>1018</v>
      </c>
      <c r="KZN4070" s="76" t="s">
        <v>1018</v>
      </c>
      <c r="KZO4070" s="76" t="s">
        <v>1018</v>
      </c>
      <c r="KZP4070" s="76" t="s">
        <v>1018</v>
      </c>
      <c r="KZQ4070" s="76" t="s">
        <v>1018</v>
      </c>
      <c r="KZR4070" s="76" t="s">
        <v>1018</v>
      </c>
      <c r="KZS4070" s="76" t="s">
        <v>1018</v>
      </c>
      <c r="KZT4070" s="76" t="s">
        <v>1018</v>
      </c>
      <c r="KZU4070" s="76" t="s">
        <v>1018</v>
      </c>
      <c r="KZV4070" s="76" t="s">
        <v>1018</v>
      </c>
      <c r="KZW4070" s="76" t="s">
        <v>1018</v>
      </c>
      <c r="KZX4070" s="76" t="s">
        <v>1018</v>
      </c>
      <c r="KZY4070" s="76" t="s">
        <v>1018</v>
      </c>
      <c r="KZZ4070" s="76" t="s">
        <v>1018</v>
      </c>
      <c r="LAA4070" s="76" t="s">
        <v>1018</v>
      </c>
      <c r="LAB4070" s="76" t="s">
        <v>1018</v>
      </c>
      <c r="LAC4070" s="76" t="s">
        <v>1018</v>
      </c>
      <c r="LAD4070" s="76" t="s">
        <v>1018</v>
      </c>
      <c r="LAE4070" s="76" t="s">
        <v>1018</v>
      </c>
      <c r="LAF4070" s="76" t="s">
        <v>1018</v>
      </c>
      <c r="LAG4070" s="76" t="s">
        <v>1018</v>
      </c>
      <c r="LAH4070" s="76" t="s">
        <v>1018</v>
      </c>
      <c r="LAI4070" s="76" t="s">
        <v>1018</v>
      </c>
      <c r="LAJ4070" s="76" t="s">
        <v>1018</v>
      </c>
      <c r="LAK4070" s="76" t="s">
        <v>1018</v>
      </c>
      <c r="LAL4070" s="76" t="s">
        <v>1018</v>
      </c>
      <c r="LAM4070" s="76" t="s">
        <v>1018</v>
      </c>
      <c r="LAN4070" s="76" t="s">
        <v>1018</v>
      </c>
      <c r="LAO4070" s="76" t="s">
        <v>1018</v>
      </c>
      <c r="LAP4070" s="76" t="s">
        <v>1018</v>
      </c>
      <c r="LAQ4070" s="76" t="s">
        <v>1018</v>
      </c>
      <c r="LAR4070" s="76" t="s">
        <v>1018</v>
      </c>
      <c r="LAS4070" s="76" t="s">
        <v>1018</v>
      </c>
      <c r="LAT4070" s="76" t="s">
        <v>1018</v>
      </c>
      <c r="LAU4070" s="76" t="s">
        <v>1018</v>
      </c>
      <c r="LAV4070" s="76" t="s">
        <v>1018</v>
      </c>
      <c r="LAW4070" s="76" t="s">
        <v>1018</v>
      </c>
      <c r="LAX4070" s="76" t="s">
        <v>1018</v>
      </c>
      <c r="LAY4070" s="76" t="s">
        <v>1018</v>
      </c>
      <c r="LAZ4070" s="76" t="s">
        <v>1018</v>
      </c>
      <c r="LBA4070" s="76" t="s">
        <v>1018</v>
      </c>
      <c r="LBB4070" s="76" t="s">
        <v>1018</v>
      </c>
      <c r="LBC4070" s="76" t="s">
        <v>1018</v>
      </c>
      <c r="LBD4070" s="76" t="s">
        <v>1018</v>
      </c>
      <c r="LBE4070" s="76" t="s">
        <v>1018</v>
      </c>
      <c r="LBF4070" s="76" t="s">
        <v>1018</v>
      </c>
      <c r="LBG4070" s="76" t="s">
        <v>1018</v>
      </c>
      <c r="LBH4070" s="76" t="s">
        <v>1018</v>
      </c>
      <c r="LBI4070" s="76" t="s">
        <v>1018</v>
      </c>
      <c r="LBJ4070" s="76" t="s">
        <v>1018</v>
      </c>
      <c r="LBK4070" s="76" t="s">
        <v>1018</v>
      </c>
      <c r="LBL4070" s="76" t="s">
        <v>1018</v>
      </c>
      <c r="LBM4070" s="76" t="s">
        <v>1018</v>
      </c>
      <c r="LBN4070" s="76" t="s">
        <v>1018</v>
      </c>
      <c r="LBO4070" s="76" t="s">
        <v>1018</v>
      </c>
      <c r="LBP4070" s="76" t="s">
        <v>1018</v>
      </c>
      <c r="LBQ4070" s="76" t="s">
        <v>1018</v>
      </c>
      <c r="LBR4070" s="76" t="s">
        <v>1018</v>
      </c>
      <c r="LBS4070" s="76" t="s">
        <v>1018</v>
      </c>
      <c r="LBT4070" s="76" t="s">
        <v>1018</v>
      </c>
      <c r="LBU4070" s="76" t="s">
        <v>1018</v>
      </c>
      <c r="LBV4070" s="76" t="s">
        <v>1018</v>
      </c>
      <c r="LBW4070" s="76" t="s">
        <v>1018</v>
      </c>
      <c r="LBX4070" s="76" t="s">
        <v>1018</v>
      </c>
      <c r="LBY4070" s="76" t="s">
        <v>1018</v>
      </c>
      <c r="LBZ4070" s="76" t="s">
        <v>1018</v>
      </c>
      <c r="LCA4070" s="76" t="s">
        <v>1018</v>
      </c>
      <c r="LCB4070" s="76" t="s">
        <v>1018</v>
      </c>
      <c r="LCC4070" s="76" t="s">
        <v>1018</v>
      </c>
      <c r="LCD4070" s="76" t="s">
        <v>1018</v>
      </c>
      <c r="LCE4070" s="76" t="s">
        <v>1018</v>
      </c>
      <c r="LCF4070" s="76" t="s">
        <v>1018</v>
      </c>
      <c r="LCG4070" s="76" t="s">
        <v>1018</v>
      </c>
      <c r="LCH4070" s="76" t="s">
        <v>1018</v>
      </c>
      <c r="LCI4070" s="76" t="s">
        <v>1018</v>
      </c>
      <c r="LCJ4070" s="76" t="s">
        <v>1018</v>
      </c>
      <c r="LCK4070" s="76" t="s">
        <v>1018</v>
      </c>
      <c r="LCL4070" s="76" t="s">
        <v>1018</v>
      </c>
      <c r="LCM4070" s="76" t="s">
        <v>1018</v>
      </c>
      <c r="LCN4070" s="76" t="s">
        <v>1018</v>
      </c>
      <c r="LCO4070" s="76" t="s">
        <v>1018</v>
      </c>
      <c r="LCP4070" s="76" t="s">
        <v>1018</v>
      </c>
      <c r="LCQ4070" s="76" t="s">
        <v>1018</v>
      </c>
      <c r="LCR4070" s="76" t="s">
        <v>1018</v>
      </c>
      <c r="LCS4070" s="76" t="s">
        <v>1018</v>
      </c>
      <c r="LCT4070" s="76" t="s">
        <v>1018</v>
      </c>
      <c r="LCU4070" s="76" t="s">
        <v>1018</v>
      </c>
      <c r="LCV4070" s="76" t="s">
        <v>1018</v>
      </c>
      <c r="LCW4070" s="76" t="s">
        <v>1018</v>
      </c>
      <c r="LCX4070" s="76" t="s">
        <v>1018</v>
      </c>
      <c r="LCY4070" s="76" t="s">
        <v>1018</v>
      </c>
      <c r="LCZ4070" s="76" t="s">
        <v>1018</v>
      </c>
      <c r="LDA4070" s="76" t="s">
        <v>1018</v>
      </c>
      <c r="LDB4070" s="76" t="s">
        <v>1018</v>
      </c>
      <c r="LDC4070" s="76" t="s">
        <v>1018</v>
      </c>
      <c r="LDD4070" s="76" t="s">
        <v>1018</v>
      </c>
      <c r="LDE4070" s="76" t="s">
        <v>1018</v>
      </c>
      <c r="LDF4070" s="76" t="s">
        <v>1018</v>
      </c>
      <c r="LDG4070" s="76" t="s">
        <v>1018</v>
      </c>
      <c r="LDH4070" s="76" t="s">
        <v>1018</v>
      </c>
      <c r="LDI4070" s="76" t="s">
        <v>1018</v>
      </c>
      <c r="LDJ4070" s="76" t="s">
        <v>1018</v>
      </c>
      <c r="LDK4070" s="76" t="s">
        <v>1018</v>
      </c>
      <c r="LDL4070" s="76" t="s">
        <v>1018</v>
      </c>
      <c r="LDM4070" s="76" t="s">
        <v>1018</v>
      </c>
      <c r="LDN4070" s="76" t="s">
        <v>1018</v>
      </c>
      <c r="LDO4070" s="76" t="s">
        <v>1018</v>
      </c>
      <c r="LDP4070" s="76" t="s">
        <v>1018</v>
      </c>
      <c r="LDQ4070" s="76" t="s">
        <v>1018</v>
      </c>
      <c r="LDR4070" s="76" t="s">
        <v>1018</v>
      </c>
      <c r="LDS4070" s="76" t="s">
        <v>1018</v>
      </c>
      <c r="LDT4070" s="76" t="s">
        <v>1018</v>
      </c>
      <c r="LDU4070" s="76" t="s">
        <v>1018</v>
      </c>
      <c r="LDV4070" s="76" t="s">
        <v>1018</v>
      </c>
      <c r="LDW4070" s="76" t="s">
        <v>1018</v>
      </c>
      <c r="LDX4070" s="76" t="s">
        <v>1018</v>
      </c>
      <c r="LDY4070" s="76" t="s">
        <v>1018</v>
      </c>
      <c r="LDZ4070" s="76" t="s">
        <v>1018</v>
      </c>
      <c r="LEA4070" s="76" t="s">
        <v>1018</v>
      </c>
      <c r="LEB4070" s="76" t="s">
        <v>1018</v>
      </c>
      <c r="LEC4070" s="76" t="s">
        <v>1018</v>
      </c>
      <c r="LED4070" s="76" t="s">
        <v>1018</v>
      </c>
      <c r="LEE4070" s="76" t="s">
        <v>1018</v>
      </c>
      <c r="LEF4070" s="76" t="s">
        <v>1018</v>
      </c>
      <c r="LEG4070" s="76" t="s">
        <v>1018</v>
      </c>
      <c r="LEH4070" s="76" t="s">
        <v>1018</v>
      </c>
      <c r="LEI4070" s="76" t="s">
        <v>1018</v>
      </c>
      <c r="LEJ4070" s="76" t="s">
        <v>1018</v>
      </c>
      <c r="LEK4070" s="76" t="s">
        <v>1018</v>
      </c>
      <c r="LEL4070" s="76" t="s">
        <v>1018</v>
      </c>
      <c r="LEM4070" s="76" t="s">
        <v>1018</v>
      </c>
      <c r="LEN4070" s="76" t="s">
        <v>1018</v>
      </c>
      <c r="LEO4070" s="76" t="s">
        <v>1018</v>
      </c>
      <c r="LEP4070" s="76" t="s">
        <v>1018</v>
      </c>
      <c r="LEQ4070" s="76" t="s">
        <v>1018</v>
      </c>
      <c r="LER4070" s="76" t="s">
        <v>1018</v>
      </c>
      <c r="LES4070" s="76" t="s">
        <v>1018</v>
      </c>
      <c r="LET4070" s="76" t="s">
        <v>1018</v>
      </c>
      <c r="LEU4070" s="76" t="s">
        <v>1018</v>
      </c>
      <c r="LEV4070" s="76" t="s">
        <v>1018</v>
      </c>
      <c r="LEW4070" s="76" t="s">
        <v>1018</v>
      </c>
      <c r="LEX4070" s="76" t="s">
        <v>1018</v>
      </c>
      <c r="LEY4070" s="76" t="s">
        <v>1018</v>
      </c>
      <c r="LEZ4070" s="76" t="s">
        <v>1018</v>
      </c>
      <c r="LFA4070" s="76" t="s">
        <v>1018</v>
      </c>
      <c r="LFB4070" s="76" t="s">
        <v>1018</v>
      </c>
      <c r="LFC4070" s="76" t="s">
        <v>1018</v>
      </c>
      <c r="LFD4070" s="76" t="s">
        <v>1018</v>
      </c>
      <c r="LFE4070" s="76" t="s">
        <v>1018</v>
      </c>
      <c r="LFF4070" s="76" t="s">
        <v>1018</v>
      </c>
      <c r="LFG4070" s="76" t="s">
        <v>1018</v>
      </c>
      <c r="LFH4070" s="76" t="s">
        <v>1018</v>
      </c>
      <c r="LFI4070" s="76" t="s">
        <v>1018</v>
      </c>
      <c r="LFJ4070" s="76" t="s">
        <v>1018</v>
      </c>
      <c r="LFK4070" s="76" t="s">
        <v>1018</v>
      </c>
      <c r="LFL4070" s="76" t="s">
        <v>1018</v>
      </c>
      <c r="LFM4070" s="76" t="s">
        <v>1018</v>
      </c>
      <c r="LFN4070" s="76" t="s">
        <v>1018</v>
      </c>
      <c r="LFO4070" s="76" t="s">
        <v>1018</v>
      </c>
      <c r="LFP4070" s="76" t="s">
        <v>1018</v>
      </c>
      <c r="LFQ4070" s="76" t="s">
        <v>1018</v>
      </c>
      <c r="LFR4070" s="76" t="s">
        <v>1018</v>
      </c>
      <c r="LFS4070" s="76" t="s">
        <v>1018</v>
      </c>
      <c r="LFT4070" s="76" t="s">
        <v>1018</v>
      </c>
      <c r="LFU4070" s="76" t="s">
        <v>1018</v>
      </c>
      <c r="LFV4070" s="76" t="s">
        <v>1018</v>
      </c>
      <c r="LFW4070" s="76" t="s">
        <v>1018</v>
      </c>
      <c r="LFX4070" s="76" t="s">
        <v>1018</v>
      </c>
      <c r="LFY4070" s="76" t="s">
        <v>1018</v>
      </c>
      <c r="LFZ4070" s="76" t="s">
        <v>1018</v>
      </c>
      <c r="LGA4070" s="76" t="s">
        <v>1018</v>
      </c>
      <c r="LGB4070" s="76" t="s">
        <v>1018</v>
      </c>
      <c r="LGC4070" s="76" t="s">
        <v>1018</v>
      </c>
      <c r="LGD4070" s="76" t="s">
        <v>1018</v>
      </c>
      <c r="LGE4070" s="76" t="s">
        <v>1018</v>
      </c>
      <c r="LGF4070" s="76" t="s">
        <v>1018</v>
      </c>
      <c r="LGG4070" s="76" t="s">
        <v>1018</v>
      </c>
      <c r="LGH4070" s="76" t="s">
        <v>1018</v>
      </c>
      <c r="LGI4070" s="76" t="s">
        <v>1018</v>
      </c>
      <c r="LGJ4070" s="76" t="s">
        <v>1018</v>
      </c>
      <c r="LGK4070" s="76" t="s">
        <v>1018</v>
      </c>
      <c r="LGL4070" s="76" t="s">
        <v>1018</v>
      </c>
      <c r="LGM4070" s="76" t="s">
        <v>1018</v>
      </c>
      <c r="LGN4070" s="76" t="s">
        <v>1018</v>
      </c>
      <c r="LGO4070" s="76" t="s">
        <v>1018</v>
      </c>
      <c r="LGP4070" s="76" t="s">
        <v>1018</v>
      </c>
      <c r="LGQ4070" s="76" t="s">
        <v>1018</v>
      </c>
      <c r="LGR4070" s="76" t="s">
        <v>1018</v>
      </c>
      <c r="LGS4070" s="76" t="s">
        <v>1018</v>
      </c>
      <c r="LGT4070" s="76" t="s">
        <v>1018</v>
      </c>
      <c r="LGU4070" s="76" t="s">
        <v>1018</v>
      </c>
      <c r="LGV4070" s="76" t="s">
        <v>1018</v>
      </c>
      <c r="LGW4070" s="76" t="s">
        <v>1018</v>
      </c>
      <c r="LGX4070" s="76" t="s">
        <v>1018</v>
      </c>
      <c r="LGY4070" s="76" t="s">
        <v>1018</v>
      </c>
      <c r="LGZ4070" s="76" t="s">
        <v>1018</v>
      </c>
      <c r="LHA4070" s="76" t="s">
        <v>1018</v>
      </c>
      <c r="LHB4070" s="76" t="s">
        <v>1018</v>
      </c>
      <c r="LHC4070" s="76" t="s">
        <v>1018</v>
      </c>
      <c r="LHD4070" s="76" t="s">
        <v>1018</v>
      </c>
      <c r="LHE4070" s="76" t="s">
        <v>1018</v>
      </c>
      <c r="LHF4070" s="76" t="s">
        <v>1018</v>
      </c>
      <c r="LHG4070" s="76" t="s">
        <v>1018</v>
      </c>
      <c r="LHH4070" s="76" t="s">
        <v>1018</v>
      </c>
      <c r="LHI4070" s="76" t="s">
        <v>1018</v>
      </c>
      <c r="LHJ4070" s="76" t="s">
        <v>1018</v>
      </c>
      <c r="LHK4070" s="76" t="s">
        <v>1018</v>
      </c>
      <c r="LHL4070" s="76" t="s">
        <v>1018</v>
      </c>
      <c r="LHM4070" s="76" t="s">
        <v>1018</v>
      </c>
      <c r="LHN4070" s="76" t="s">
        <v>1018</v>
      </c>
      <c r="LHO4070" s="76" t="s">
        <v>1018</v>
      </c>
      <c r="LHP4070" s="76" t="s">
        <v>1018</v>
      </c>
      <c r="LHQ4070" s="76" t="s">
        <v>1018</v>
      </c>
      <c r="LHR4070" s="76" t="s">
        <v>1018</v>
      </c>
      <c r="LHS4070" s="76" t="s">
        <v>1018</v>
      </c>
      <c r="LHT4070" s="76" t="s">
        <v>1018</v>
      </c>
      <c r="LHU4070" s="76" t="s">
        <v>1018</v>
      </c>
      <c r="LHV4070" s="76" t="s">
        <v>1018</v>
      </c>
      <c r="LHW4070" s="76" t="s">
        <v>1018</v>
      </c>
      <c r="LHX4070" s="76" t="s">
        <v>1018</v>
      </c>
      <c r="LHY4070" s="76" t="s">
        <v>1018</v>
      </c>
      <c r="LHZ4070" s="76" t="s">
        <v>1018</v>
      </c>
      <c r="LIA4070" s="76" t="s">
        <v>1018</v>
      </c>
      <c r="LIB4070" s="76" t="s">
        <v>1018</v>
      </c>
      <c r="LIC4070" s="76" t="s">
        <v>1018</v>
      </c>
      <c r="LID4070" s="76" t="s">
        <v>1018</v>
      </c>
      <c r="LIE4070" s="76" t="s">
        <v>1018</v>
      </c>
      <c r="LIF4070" s="76" t="s">
        <v>1018</v>
      </c>
      <c r="LIG4070" s="76" t="s">
        <v>1018</v>
      </c>
      <c r="LIH4070" s="76" t="s">
        <v>1018</v>
      </c>
      <c r="LII4070" s="76" t="s">
        <v>1018</v>
      </c>
      <c r="LIJ4070" s="76" t="s">
        <v>1018</v>
      </c>
      <c r="LIK4070" s="76" t="s">
        <v>1018</v>
      </c>
      <c r="LIL4070" s="76" t="s">
        <v>1018</v>
      </c>
      <c r="LIM4070" s="76" t="s">
        <v>1018</v>
      </c>
      <c r="LIN4070" s="76" t="s">
        <v>1018</v>
      </c>
      <c r="LIO4070" s="76" t="s">
        <v>1018</v>
      </c>
      <c r="LIP4070" s="76" t="s">
        <v>1018</v>
      </c>
      <c r="LIQ4070" s="76" t="s">
        <v>1018</v>
      </c>
      <c r="LIR4070" s="76" t="s">
        <v>1018</v>
      </c>
      <c r="LIS4070" s="76" t="s">
        <v>1018</v>
      </c>
      <c r="LIT4070" s="76" t="s">
        <v>1018</v>
      </c>
      <c r="LIU4070" s="76" t="s">
        <v>1018</v>
      </c>
      <c r="LIV4070" s="76" t="s">
        <v>1018</v>
      </c>
      <c r="LIW4070" s="76" t="s">
        <v>1018</v>
      </c>
      <c r="LIX4070" s="76" t="s">
        <v>1018</v>
      </c>
      <c r="LIY4070" s="76" t="s">
        <v>1018</v>
      </c>
      <c r="LIZ4070" s="76" t="s">
        <v>1018</v>
      </c>
      <c r="LJA4070" s="76" t="s">
        <v>1018</v>
      </c>
      <c r="LJB4070" s="76" t="s">
        <v>1018</v>
      </c>
      <c r="LJC4070" s="76" t="s">
        <v>1018</v>
      </c>
      <c r="LJD4070" s="76" t="s">
        <v>1018</v>
      </c>
      <c r="LJE4070" s="76" t="s">
        <v>1018</v>
      </c>
      <c r="LJF4070" s="76" t="s">
        <v>1018</v>
      </c>
      <c r="LJG4070" s="76" t="s">
        <v>1018</v>
      </c>
      <c r="LJH4070" s="76" t="s">
        <v>1018</v>
      </c>
      <c r="LJI4070" s="76" t="s">
        <v>1018</v>
      </c>
      <c r="LJJ4070" s="76" t="s">
        <v>1018</v>
      </c>
      <c r="LJK4070" s="76" t="s">
        <v>1018</v>
      </c>
      <c r="LJL4070" s="76" t="s">
        <v>1018</v>
      </c>
      <c r="LJM4070" s="76" t="s">
        <v>1018</v>
      </c>
      <c r="LJN4070" s="76" t="s">
        <v>1018</v>
      </c>
      <c r="LJO4070" s="76" t="s">
        <v>1018</v>
      </c>
      <c r="LJP4070" s="76" t="s">
        <v>1018</v>
      </c>
      <c r="LJQ4070" s="76" t="s">
        <v>1018</v>
      </c>
      <c r="LJR4070" s="76" t="s">
        <v>1018</v>
      </c>
      <c r="LJS4070" s="76" t="s">
        <v>1018</v>
      </c>
      <c r="LJT4070" s="76" t="s">
        <v>1018</v>
      </c>
      <c r="LJU4070" s="76" t="s">
        <v>1018</v>
      </c>
      <c r="LJV4070" s="76" t="s">
        <v>1018</v>
      </c>
      <c r="LJW4070" s="76" t="s">
        <v>1018</v>
      </c>
      <c r="LJX4070" s="76" t="s">
        <v>1018</v>
      </c>
      <c r="LJY4070" s="76" t="s">
        <v>1018</v>
      </c>
      <c r="LJZ4070" s="76" t="s">
        <v>1018</v>
      </c>
      <c r="LKA4070" s="76" t="s">
        <v>1018</v>
      </c>
      <c r="LKB4070" s="76" t="s">
        <v>1018</v>
      </c>
      <c r="LKC4070" s="76" t="s">
        <v>1018</v>
      </c>
      <c r="LKD4070" s="76" t="s">
        <v>1018</v>
      </c>
      <c r="LKE4070" s="76" t="s">
        <v>1018</v>
      </c>
      <c r="LKF4070" s="76" t="s">
        <v>1018</v>
      </c>
      <c r="LKG4070" s="76" t="s">
        <v>1018</v>
      </c>
      <c r="LKH4070" s="76" t="s">
        <v>1018</v>
      </c>
      <c r="LKI4070" s="76" t="s">
        <v>1018</v>
      </c>
      <c r="LKJ4070" s="76" t="s">
        <v>1018</v>
      </c>
      <c r="LKK4070" s="76" t="s">
        <v>1018</v>
      </c>
      <c r="LKL4070" s="76" t="s">
        <v>1018</v>
      </c>
      <c r="LKM4070" s="76" t="s">
        <v>1018</v>
      </c>
      <c r="LKN4070" s="76" t="s">
        <v>1018</v>
      </c>
      <c r="LKO4070" s="76" t="s">
        <v>1018</v>
      </c>
      <c r="LKP4070" s="76" t="s">
        <v>1018</v>
      </c>
      <c r="LKQ4070" s="76" t="s">
        <v>1018</v>
      </c>
      <c r="LKR4070" s="76" t="s">
        <v>1018</v>
      </c>
      <c r="LKS4070" s="76" t="s">
        <v>1018</v>
      </c>
      <c r="LKT4070" s="76" t="s">
        <v>1018</v>
      </c>
      <c r="LKU4070" s="76" t="s">
        <v>1018</v>
      </c>
      <c r="LKV4070" s="76" t="s">
        <v>1018</v>
      </c>
      <c r="LKW4070" s="76" t="s">
        <v>1018</v>
      </c>
      <c r="LKX4070" s="76" t="s">
        <v>1018</v>
      </c>
      <c r="LKY4070" s="76" t="s">
        <v>1018</v>
      </c>
      <c r="LKZ4070" s="76" t="s">
        <v>1018</v>
      </c>
      <c r="LLA4070" s="76" t="s">
        <v>1018</v>
      </c>
      <c r="LLB4070" s="76" t="s">
        <v>1018</v>
      </c>
      <c r="LLC4070" s="76" t="s">
        <v>1018</v>
      </c>
      <c r="LLD4070" s="76" t="s">
        <v>1018</v>
      </c>
      <c r="LLE4070" s="76" t="s">
        <v>1018</v>
      </c>
      <c r="LLF4070" s="76" t="s">
        <v>1018</v>
      </c>
      <c r="LLG4070" s="76" t="s">
        <v>1018</v>
      </c>
      <c r="LLH4070" s="76" t="s">
        <v>1018</v>
      </c>
      <c r="LLI4070" s="76" t="s">
        <v>1018</v>
      </c>
      <c r="LLJ4070" s="76" t="s">
        <v>1018</v>
      </c>
      <c r="LLK4070" s="76" t="s">
        <v>1018</v>
      </c>
      <c r="LLL4070" s="76" t="s">
        <v>1018</v>
      </c>
      <c r="LLM4070" s="76" t="s">
        <v>1018</v>
      </c>
      <c r="LLN4070" s="76" t="s">
        <v>1018</v>
      </c>
      <c r="LLO4070" s="76" t="s">
        <v>1018</v>
      </c>
      <c r="LLP4070" s="76" t="s">
        <v>1018</v>
      </c>
      <c r="LLQ4070" s="76" t="s">
        <v>1018</v>
      </c>
      <c r="LLR4070" s="76" t="s">
        <v>1018</v>
      </c>
      <c r="LLS4070" s="76" t="s">
        <v>1018</v>
      </c>
      <c r="LLT4070" s="76" t="s">
        <v>1018</v>
      </c>
      <c r="LLU4070" s="76" t="s">
        <v>1018</v>
      </c>
      <c r="LLV4070" s="76" t="s">
        <v>1018</v>
      </c>
      <c r="LLW4070" s="76" t="s">
        <v>1018</v>
      </c>
      <c r="LLX4070" s="76" t="s">
        <v>1018</v>
      </c>
      <c r="LLY4070" s="76" t="s">
        <v>1018</v>
      </c>
      <c r="LLZ4070" s="76" t="s">
        <v>1018</v>
      </c>
      <c r="LMA4070" s="76" t="s">
        <v>1018</v>
      </c>
      <c r="LMB4070" s="76" t="s">
        <v>1018</v>
      </c>
      <c r="LMC4070" s="76" t="s">
        <v>1018</v>
      </c>
      <c r="LMD4070" s="76" t="s">
        <v>1018</v>
      </c>
      <c r="LME4070" s="76" t="s">
        <v>1018</v>
      </c>
      <c r="LMF4070" s="76" t="s">
        <v>1018</v>
      </c>
      <c r="LMG4070" s="76" t="s">
        <v>1018</v>
      </c>
      <c r="LMH4070" s="76" t="s">
        <v>1018</v>
      </c>
      <c r="LMI4070" s="76" t="s">
        <v>1018</v>
      </c>
      <c r="LMJ4070" s="76" t="s">
        <v>1018</v>
      </c>
      <c r="LMK4070" s="76" t="s">
        <v>1018</v>
      </c>
      <c r="LML4070" s="76" t="s">
        <v>1018</v>
      </c>
      <c r="LMM4070" s="76" t="s">
        <v>1018</v>
      </c>
      <c r="LMN4070" s="76" t="s">
        <v>1018</v>
      </c>
      <c r="LMO4070" s="76" t="s">
        <v>1018</v>
      </c>
      <c r="LMP4070" s="76" t="s">
        <v>1018</v>
      </c>
      <c r="LMQ4070" s="76" t="s">
        <v>1018</v>
      </c>
      <c r="LMR4070" s="76" t="s">
        <v>1018</v>
      </c>
      <c r="LMS4070" s="76" t="s">
        <v>1018</v>
      </c>
      <c r="LMT4070" s="76" t="s">
        <v>1018</v>
      </c>
      <c r="LMU4070" s="76" t="s">
        <v>1018</v>
      </c>
      <c r="LMV4070" s="76" t="s">
        <v>1018</v>
      </c>
      <c r="LMW4070" s="76" t="s">
        <v>1018</v>
      </c>
      <c r="LMX4070" s="76" t="s">
        <v>1018</v>
      </c>
      <c r="LMY4070" s="76" t="s">
        <v>1018</v>
      </c>
      <c r="LMZ4070" s="76" t="s">
        <v>1018</v>
      </c>
      <c r="LNA4070" s="76" t="s">
        <v>1018</v>
      </c>
      <c r="LNB4070" s="76" t="s">
        <v>1018</v>
      </c>
      <c r="LNC4070" s="76" t="s">
        <v>1018</v>
      </c>
      <c r="LND4070" s="76" t="s">
        <v>1018</v>
      </c>
      <c r="LNE4070" s="76" t="s">
        <v>1018</v>
      </c>
      <c r="LNF4070" s="76" t="s">
        <v>1018</v>
      </c>
      <c r="LNG4070" s="76" t="s">
        <v>1018</v>
      </c>
      <c r="LNH4070" s="76" t="s">
        <v>1018</v>
      </c>
      <c r="LNI4070" s="76" t="s">
        <v>1018</v>
      </c>
      <c r="LNJ4070" s="76" t="s">
        <v>1018</v>
      </c>
      <c r="LNK4070" s="76" t="s">
        <v>1018</v>
      </c>
      <c r="LNL4070" s="76" t="s">
        <v>1018</v>
      </c>
      <c r="LNM4070" s="76" t="s">
        <v>1018</v>
      </c>
      <c r="LNN4070" s="76" t="s">
        <v>1018</v>
      </c>
      <c r="LNO4070" s="76" t="s">
        <v>1018</v>
      </c>
      <c r="LNP4070" s="76" t="s">
        <v>1018</v>
      </c>
      <c r="LNQ4070" s="76" t="s">
        <v>1018</v>
      </c>
      <c r="LNR4070" s="76" t="s">
        <v>1018</v>
      </c>
      <c r="LNS4070" s="76" t="s">
        <v>1018</v>
      </c>
      <c r="LNT4070" s="76" t="s">
        <v>1018</v>
      </c>
      <c r="LNU4070" s="76" t="s">
        <v>1018</v>
      </c>
      <c r="LNV4070" s="76" t="s">
        <v>1018</v>
      </c>
      <c r="LNW4070" s="76" t="s">
        <v>1018</v>
      </c>
      <c r="LNX4070" s="76" t="s">
        <v>1018</v>
      </c>
      <c r="LNY4070" s="76" t="s">
        <v>1018</v>
      </c>
      <c r="LNZ4070" s="76" t="s">
        <v>1018</v>
      </c>
      <c r="LOA4070" s="76" t="s">
        <v>1018</v>
      </c>
      <c r="LOB4070" s="76" t="s">
        <v>1018</v>
      </c>
      <c r="LOC4070" s="76" t="s">
        <v>1018</v>
      </c>
      <c r="LOD4070" s="76" t="s">
        <v>1018</v>
      </c>
      <c r="LOE4070" s="76" t="s">
        <v>1018</v>
      </c>
      <c r="LOF4070" s="76" t="s">
        <v>1018</v>
      </c>
      <c r="LOG4070" s="76" t="s">
        <v>1018</v>
      </c>
      <c r="LOH4070" s="76" t="s">
        <v>1018</v>
      </c>
      <c r="LOI4070" s="76" t="s">
        <v>1018</v>
      </c>
      <c r="LOJ4070" s="76" t="s">
        <v>1018</v>
      </c>
      <c r="LOK4070" s="76" t="s">
        <v>1018</v>
      </c>
      <c r="LOL4070" s="76" t="s">
        <v>1018</v>
      </c>
      <c r="LOM4070" s="76" t="s">
        <v>1018</v>
      </c>
      <c r="LON4070" s="76" t="s">
        <v>1018</v>
      </c>
      <c r="LOO4070" s="76" t="s">
        <v>1018</v>
      </c>
      <c r="LOP4070" s="76" t="s">
        <v>1018</v>
      </c>
      <c r="LOQ4070" s="76" t="s">
        <v>1018</v>
      </c>
      <c r="LOR4070" s="76" t="s">
        <v>1018</v>
      </c>
      <c r="LOS4070" s="76" t="s">
        <v>1018</v>
      </c>
      <c r="LOT4070" s="76" t="s">
        <v>1018</v>
      </c>
      <c r="LOU4070" s="76" t="s">
        <v>1018</v>
      </c>
      <c r="LOV4070" s="76" t="s">
        <v>1018</v>
      </c>
      <c r="LOW4070" s="76" t="s">
        <v>1018</v>
      </c>
      <c r="LOX4070" s="76" t="s">
        <v>1018</v>
      </c>
      <c r="LOY4070" s="76" t="s">
        <v>1018</v>
      </c>
      <c r="LOZ4070" s="76" t="s">
        <v>1018</v>
      </c>
      <c r="LPA4070" s="76" t="s">
        <v>1018</v>
      </c>
      <c r="LPB4070" s="76" t="s">
        <v>1018</v>
      </c>
      <c r="LPC4070" s="76" t="s">
        <v>1018</v>
      </c>
      <c r="LPD4070" s="76" t="s">
        <v>1018</v>
      </c>
      <c r="LPE4070" s="76" t="s">
        <v>1018</v>
      </c>
      <c r="LPF4070" s="76" t="s">
        <v>1018</v>
      </c>
      <c r="LPG4070" s="76" t="s">
        <v>1018</v>
      </c>
      <c r="LPH4070" s="76" t="s">
        <v>1018</v>
      </c>
      <c r="LPI4070" s="76" t="s">
        <v>1018</v>
      </c>
      <c r="LPJ4070" s="76" t="s">
        <v>1018</v>
      </c>
      <c r="LPK4070" s="76" t="s">
        <v>1018</v>
      </c>
      <c r="LPL4070" s="76" t="s">
        <v>1018</v>
      </c>
      <c r="LPM4070" s="76" t="s">
        <v>1018</v>
      </c>
      <c r="LPN4070" s="76" t="s">
        <v>1018</v>
      </c>
      <c r="LPO4070" s="76" t="s">
        <v>1018</v>
      </c>
      <c r="LPP4070" s="76" t="s">
        <v>1018</v>
      </c>
      <c r="LPQ4070" s="76" t="s">
        <v>1018</v>
      </c>
      <c r="LPR4070" s="76" t="s">
        <v>1018</v>
      </c>
      <c r="LPS4070" s="76" t="s">
        <v>1018</v>
      </c>
      <c r="LPT4070" s="76" t="s">
        <v>1018</v>
      </c>
      <c r="LPU4070" s="76" t="s">
        <v>1018</v>
      </c>
      <c r="LPV4070" s="76" t="s">
        <v>1018</v>
      </c>
      <c r="LPW4070" s="76" t="s">
        <v>1018</v>
      </c>
      <c r="LPX4070" s="76" t="s">
        <v>1018</v>
      </c>
      <c r="LPY4070" s="76" t="s">
        <v>1018</v>
      </c>
      <c r="LPZ4070" s="76" t="s">
        <v>1018</v>
      </c>
      <c r="LQA4070" s="76" t="s">
        <v>1018</v>
      </c>
      <c r="LQB4070" s="76" t="s">
        <v>1018</v>
      </c>
      <c r="LQC4070" s="76" t="s">
        <v>1018</v>
      </c>
      <c r="LQD4070" s="76" t="s">
        <v>1018</v>
      </c>
      <c r="LQE4070" s="76" t="s">
        <v>1018</v>
      </c>
      <c r="LQF4070" s="76" t="s">
        <v>1018</v>
      </c>
      <c r="LQG4070" s="76" t="s">
        <v>1018</v>
      </c>
      <c r="LQH4070" s="76" t="s">
        <v>1018</v>
      </c>
      <c r="LQI4070" s="76" t="s">
        <v>1018</v>
      </c>
      <c r="LQJ4070" s="76" t="s">
        <v>1018</v>
      </c>
      <c r="LQK4070" s="76" t="s">
        <v>1018</v>
      </c>
      <c r="LQL4070" s="76" t="s">
        <v>1018</v>
      </c>
      <c r="LQM4070" s="76" t="s">
        <v>1018</v>
      </c>
      <c r="LQN4070" s="76" t="s">
        <v>1018</v>
      </c>
      <c r="LQO4070" s="76" t="s">
        <v>1018</v>
      </c>
      <c r="LQP4070" s="76" t="s">
        <v>1018</v>
      </c>
      <c r="LQQ4070" s="76" t="s">
        <v>1018</v>
      </c>
      <c r="LQR4070" s="76" t="s">
        <v>1018</v>
      </c>
      <c r="LQS4070" s="76" t="s">
        <v>1018</v>
      </c>
      <c r="LQT4070" s="76" t="s">
        <v>1018</v>
      </c>
      <c r="LQU4070" s="76" t="s">
        <v>1018</v>
      </c>
      <c r="LQV4070" s="76" t="s">
        <v>1018</v>
      </c>
      <c r="LQW4070" s="76" t="s">
        <v>1018</v>
      </c>
      <c r="LQX4070" s="76" t="s">
        <v>1018</v>
      </c>
      <c r="LQY4070" s="76" t="s">
        <v>1018</v>
      </c>
      <c r="LQZ4070" s="76" t="s">
        <v>1018</v>
      </c>
      <c r="LRA4070" s="76" t="s">
        <v>1018</v>
      </c>
      <c r="LRB4070" s="76" t="s">
        <v>1018</v>
      </c>
      <c r="LRC4070" s="76" t="s">
        <v>1018</v>
      </c>
      <c r="LRD4070" s="76" t="s">
        <v>1018</v>
      </c>
      <c r="LRE4070" s="76" t="s">
        <v>1018</v>
      </c>
      <c r="LRF4070" s="76" t="s">
        <v>1018</v>
      </c>
      <c r="LRG4070" s="76" t="s">
        <v>1018</v>
      </c>
      <c r="LRH4070" s="76" t="s">
        <v>1018</v>
      </c>
      <c r="LRI4070" s="76" t="s">
        <v>1018</v>
      </c>
      <c r="LRJ4070" s="76" t="s">
        <v>1018</v>
      </c>
      <c r="LRK4070" s="76" t="s">
        <v>1018</v>
      </c>
      <c r="LRL4070" s="76" t="s">
        <v>1018</v>
      </c>
      <c r="LRM4070" s="76" t="s">
        <v>1018</v>
      </c>
      <c r="LRN4070" s="76" t="s">
        <v>1018</v>
      </c>
      <c r="LRO4070" s="76" t="s">
        <v>1018</v>
      </c>
      <c r="LRP4070" s="76" t="s">
        <v>1018</v>
      </c>
      <c r="LRQ4070" s="76" t="s">
        <v>1018</v>
      </c>
      <c r="LRR4070" s="76" t="s">
        <v>1018</v>
      </c>
      <c r="LRS4070" s="76" t="s">
        <v>1018</v>
      </c>
      <c r="LRT4070" s="76" t="s">
        <v>1018</v>
      </c>
      <c r="LRU4070" s="76" t="s">
        <v>1018</v>
      </c>
      <c r="LRV4070" s="76" t="s">
        <v>1018</v>
      </c>
      <c r="LRW4070" s="76" t="s">
        <v>1018</v>
      </c>
      <c r="LRX4070" s="76" t="s">
        <v>1018</v>
      </c>
      <c r="LRY4070" s="76" t="s">
        <v>1018</v>
      </c>
      <c r="LRZ4070" s="76" t="s">
        <v>1018</v>
      </c>
      <c r="LSA4070" s="76" t="s">
        <v>1018</v>
      </c>
      <c r="LSB4070" s="76" t="s">
        <v>1018</v>
      </c>
      <c r="LSC4070" s="76" t="s">
        <v>1018</v>
      </c>
      <c r="LSD4070" s="76" t="s">
        <v>1018</v>
      </c>
      <c r="LSE4070" s="76" t="s">
        <v>1018</v>
      </c>
      <c r="LSF4070" s="76" t="s">
        <v>1018</v>
      </c>
      <c r="LSG4070" s="76" t="s">
        <v>1018</v>
      </c>
      <c r="LSH4070" s="76" t="s">
        <v>1018</v>
      </c>
      <c r="LSI4070" s="76" t="s">
        <v>1018</v>
      </c>
      <c r="LSJ4070" s="76" t="s">
        <v>1018</v>
      </c>
      <c r="LSK4070" s="76" t="s">
        <v>1018</v>
      </c>
      <c r="LSL4070" s="76" t="s">
        <v>1018</v>
      </c>
      <c r="LSM4070" s="76" t="s">
        <v>1018</v>
      </c>
      <c r="LSN4070" s="76" t="s">
        <v>1018</v>
      </c>
      <c r="LSO4070" s="76" t="s">
        <v>1018</v>
      </c>
      <c r="LSP4070" s="76" t="s">
        <v>1018</v>
      </c>
      <c r="LSQ4070" s="76" t="s">
        <v>1018</v>
      </c>
      <c r="LSR4070" s="76" t="s">
        <v>1018</v>
      </c>
      <c r="LSS4070" s="76" t="s">
        <v>1018</v>
      </c>
      <c r="LST4070" s="76" t="s">
        <v>1018</v>
      </c>
      <c r="LSU4070" s="76" t="s">
        <v>1018</v>
      </c>
      <c r="LSV4070" s="76" t="s">
        <v>1018</v>
      </c>
      <c r="LSW4070" s="76" t="s">
        <v>1018</v>
      </c>
      <c r="LSX4070" s="76" t="s">
        <v>1018</v>
      </c>
      <c r="LSY4070" s="76" t="s">
        <v>1018</v>
      </c>
      <c r="LSZ4070" s="76" t="s">
        <v>1018</v>
      </c>
      <c r="LTA4070" s="76" t="s">
        <v>1018</v>
      </c>
      <c r="LTB4070" s="76" t="s">
        <v>1018</v>
      </c>
      <c r="LTC4070" s="76" t="s">
        <v>1018</v>
      </c>
      <c r="LTD4070" s="76" t="s">
        <v>1018</v>
      </c>
      <c r="LTE4070" s="76" t="s">
        <v>1018</v>
      </c>
      <c r="LTF4070" s="76" t="s">
        <v>1018</v>
      </c>
      <c r="LTG4070" s="76" t="s">
        <v>1018</v>
      </c>
      <c r="LTH4070" s="76" t="s">
        <v>1018</v>
      </c>
      <c r="LTI4070" s="76" t="s">
        <v>1018</v>
      </c>
      <c r="LTJ4070" s="76" t="s">
        <v>1018</v>
      </c>
      <c r="LTK4070" s="76" t="s">
        <v>1018</v>
      </c>
      <c r="LTL4070" s="76" t="s">
        <v>1018</v>
      </c>
      <c r="LTM4070" s="76" t="s">
        <v>1018</v>
      </c>
      <c r="LTN4070" s="76" t="s">
        <v>1018</v>
      </c>
      <c r="LTO4070" s="76" t="s">
        <v>1018</v>
      </c>
      <c r="LTP4070" s="76" t="s">
        <v>1018</v>
      </c>
      <c r="LTQ4070" s="76" t="s">
        <v>1018</v>
      </c>
      <c r="LTR4070" s="76" t="s">
        <v>1018</v>
      </c>
      <c r="LTS4070" s="76" t="s">
        <v>1018</v>
      </c>
      <c r="LTT4070" s="76" t="s">
        <v>1018</v>
      </c>
      <c r="LTU4070" s="76" t="s">
        <v>1018</v>
      </c>
      <c r="LTV4070" s="76" t="s">
        <v>1018</v>
      </c>
      <c r="LTW4070" s="76" t="s">
        <v>1018</v>
      </c>
      <c r="LTX4070" s="76" t="s">
        <v>1018</v>
      </c>
      <c r="LTY4070" s="76" t="s">
        <v>1018</v>
      </c>
      <c r="LTZ4070" s="76" t="s">
        <v>1018</v>
      </c>
      <c r="LUA4070" s="76" t="s">
        <v>1018</v>
      </c>
      <c r="LUB4070" s="76" t="s">
        <v>1018</v>
      </c>
      <c r="LUC4070" s="76" t="s">
        <v>1018</v>
      </c>
      <c r="LUD4070" s="76" t="s">
        <v>1018</v>
      </c>
      <c r="LUE4070" s="76" t="s">
        <v>1018</v>
      </c>
      <c r="LUF4070" s="76" t="s">
        <v>1018</v>
      </c>
      <c r="LUG4070" s="76" t="s">
        <v>1018</v>
      </c>
      <c r="LUH4070" s="76" t="s">
        <v>1018</v>
      </c>
      <c r="LUI4070" s="76" t="s">
        <v>1018</v>
      </c>
      <c r="LUJ4070" s="76" t="s">
        <v>1018</v>
      </c>
      <c r="LUK4070" s="76" t="s">
        <v>1018</v>
      </c>
      <c r="LUL4070" s="76" t="s">
        <v>1018</v>
      </c>
      <c r="LUM4070" s="76" t="s">
        <v>1018</v>
      </c>
      <c r="LUN4070" s="76" t="s">
        <v>1018</v>
      </c>
      <c r="LUO4070" s="76" t="s">
        <v>1018</v>
      </c>
      <c r="LUP4070" s="76" t="s">
        <v>1018</v>
      </c>
      <c r="LUQ4070" s="76" t="s">
        <v>1018</v>
      </c>
      <c r="LUR4070" s="76" t="s">
        <v>1018</v>
      </c>
      <c r="LUS4070" s="76" t="s">
        <v>1018</v>
      </c>
      <c r="LUT4070" s="76" t="s">
        <v>1018</v>
      </c>
      <c r="LUU4070" s="76" t="s">
        <v>1018</v>
      </c>
      <c r="LUV4070" s="76" t="s">
        <v>1018</v>
      </c>
      <c r="LUW4070" s="76" t="s">
        <v>1018</v>
      </c>
      <c r="LUX4070" s="76" t="s">
        <v>1018</v>
      </c>
      <c r="LUY4070" s="76" t="s">
        <v>1018</v>
      </c>
      <c r="LUZ4070" s="76" t="s">
        <v>1018</v>
      </c>
      <c r="LVA4070" s="76" t="s">
        <v>1018</v>
      </c>
      <c r="LVB4070" s="76" t="s">
        <v>1018</v>
      </c>
      <c r="LVC4070" s="76" t="s">
        <v>1018</v>
      </c>
      <c r="LVD4070" s="76" t="s">
        <v>1018</v>
      </c>
      <c r="LVE4070" s="76" t="s">
        <v>1018</v>
      </c>
      <c r="LVF4070" s="76" t="s">
        <v>1018</v>
      </c>
      <c r="LVG4070" s="76" t="s">
        <v>1018</v>
      </c>
      <c r="LVH4070" s="76" t="s">
        <v>1018</v>
      </c>
      <c r="LVI4070" s="76" t="s">
        <v>1018</v>
      </c>
      <c r="LVJ4070" s="76" t="s">
        <v>1018</v>
      </c>
      <c r="LVK4070" s="76" t="s">
        <v>1018</v>
      </c>
      <c r="LVL4070" s="76" t="s">
        <v>1018</v>
      </c>
      <c r="LVM4070" s="76" t="s">
        <v>1018</v>
      </c>
      <c r="LVN4070" s="76" t="s">
        <v>1018</v>
      </c>
      <c r="LVO4070" s="76" t="s">
        <v>1018</v>
      </c>
      <c r="LVP4070" s="76" t="s">
        <v>1018</v>
      </c>
      <c r="LVQ4070" s="76" t="s">
        <v>1018</v>
      </c>
      <c r="LVR4070" s="76" t="s">
        <v>1018</v>
      </c>
      <c r="LVS4070" s="76" t="s">
        <v>1018</v>
      </c>
      <c r="LVT4070" s="76" t="s">
        <v>1018</v>
      </c>
      <c r="LVU4070" s="76" t="s">
        <v>1018</v>
      </c>
      <c r="LVV4070" s="76" t="s">
        <v>1018</v>
      </c>
      <c r="LVW4070" s="76" t="s">
        <v>1018</v>
      </c>
      <c r="LVX4070" s="76" t="s">
        <v>1018</v>
      </c>
      <c r="LVY4070" s="76" t="s">
        <v>1018</v>
      </c>
      <c r="LVZ4070" s="76" t="s">
        <v>1018</v>
      </c>
      <c r="LWA4070" s="76" t="s">
        <v>1018</v>
      </c>
      <c r="LWB4070" s="76" t="s">
        <v>1018</v>
      </c>
      <c r="LWC4070" s="76" t="s">
        <v>1018</v>
      </c>
      <c r="LWD4070" s="76" t="s">
        <v>1018</v>
      </c>
      <c r="LWE4070" s="76" t="s">
        <v>1018</v>
      </c>
      <c r="LWF4070" s="76" t="s">
        <v>1018</v>
      </c>
      <c r="LWG4070" s="76" t="s">
        <v>1018</v>
      </c>
      <c r="LWH4070" s="76" t="s">
        <v>1018</v>
      </c>
      <c r="LWI4070" s="76" t="s">
        <v>1018</v>
      </c>
      <c r="LWJ4070" s="76" t="s">
        <v>1018</v>
      </c>
      <c r="LWK4070" s="76" t="s">
        <v>1018</v>
      </c>
      <c r="LWL4070" s="76" t="s">
        <v>1018</v>
      </c>
      <c r="LWM4070" s="76" t="s">
        <v>1018</v>
      </c>
      <c r="LWN4070" s="76" t="s">
        <v>1018</v>
      </c>
      <c r="LWO4070" s="76" t="s">
        <v>1018</v>
      </c>
      <c r="LWP4070" s="76" t="s">
        <v>1018</v>
      </c>
      <c r="LWQ4070" s="76" t="s">
        <v>1018</v>
      </c>
      <c r="LWR4070" s="76" t="s">
        <v>1018</v>
      </c>
      <c r="LWS4070" s="76" t="s">
        <v>1018</v>
      </c>
      <c r="LWT4070" s="76" t="s">
        <v>1018</v>
      </c>
      <c r="LWU4070" s="76" t="s">
        <v>1018</v>
      </c>
      <c r="LWV4070" s="76" t="s">
        <v>1018</v>
      </c>
      <c r="LWW4070" s="76" t="s">
        <v>1018</v>
      </c>
      <c r="LWX4070" s="76" t="s">
        <v>1018</v>
      </c>
      <c r="LWY4070" s="76" t="s">
        <v>1018</v>
      </c>
      <c r="LWZ4070" s="76" t="s">
        <v>1018</v>
      </c>
      <c r="LXA4070" s="76" t="s">
        <v>1018</v>
      </c>
      <c r="LXB4070" s="76" t="s">
        <v>1018</v>
      </c>
      <c r="LXC4070" s="76" t="s">
        <v>1018</v>
      </c>
      <c r="LXD4070" s="76" t="s">
        <v>1018</v>
      </c>
      <c r="LXE4070" s="76" t="s">
        <v>1018</v>
      </c>
      <c r="LXF4070" s="76" t="s">
        <v>1018</v>
      </c>
      <c r="LXG4070" s="76" t="s">
        <v>1018</v>
      </c>
      <c r="LXH4070" s="76" t="s">
        <v>1018</v>
      </c>
      <c r="LXI4070" s="76" t="s">
        <v>1018</v>
      </c>
      <c r="LXJ4070" s="76" t="s">
        <v>1018</v>
      </c>
      <c r="LXK4070" s="76" t="s">
        <v>1018</v>
      </c>
      <c r="LXL4070" s="76" t="s">
        <v>1018</v>
      </c>
      <c r="LXM4070" s="76" t="s">
        <v>1018</v>
      </c>
      <c r="LXN4070" s="76" t="s">
        <v>1018</v>
      </c>
      <c r="LXO4070" s="76" t="s">
        <v>1018</v>
      </c>
      <c r="LXP4070" s="76" t="s">
        <v>1018</v>
      </c>
      <c r="LXQ4070" s="76" t="s">
        <v>1018</v>
      </c>
      <c r="LXR4070" s="76" t="s">
        <v>1018</v>
      </c>
      <c r="LXS4070" s="76" t="s">
        <v>1018</v>
      </c>
      <c r="LXT4070" s="76" t="s">
        <v>1018</v>
      </c>
      <c r="LXU4070" s="76" t="s">
        <v>1018</v>
      </c>
      <c r="LXV4070" s="76" t="s">
        <v>1018</v>
      </c>
      <c r="LXW4070" s="76" t="s">
        <v>1018</v>
      </c>
      <c r="LXX4070" s="76" t="s">
        <v>1018</v>
      </c>
      <c r="LXY4070" s="76" t="s">
        <v>1018</v>
      </c>
      <c r="LXZ4070" s="76" t="s">
        <v>1018</v>
      </c>
      <c r="LYA4070" s="76" t="s">
        <v>1018</v>
      </c>
      <c r="LYB4070" s="76" t="s">
        <v>1018</v>
      </c>
      <c r="LYC4070" s="76" t="s">
        <v>1018</v>
      </c>
      <c r="LYD4070" s="76" t="s">
        <v>1018</v>
      </c>
      <c r="LYE4070" s="76" t="s">
        <v>1018</v>
      </c>
      <c r="LYF4070" s="76" t="s">
        <v>1018</v>
      </c>
      <c r="LYG4070" s="76" t="s">
        <v>1018</v>
      </c>
      <c r="LYH4070" s="76" t="s">
        <v>1018</v>
      </c>
      <c r="LYI4070" s="76" t="s">
        <v>1018</v>
      </c>
      <c r="LYJ4070" s="76" t="s">
        <v>1018</v>
      </c>
      <c r="LYK4070" s="76" t="s">
        <v>1018</v>
      </c>
      <c r="LYL4070" s="76" t="s">
        <v>1018</v>
      </c>
      <c r="LYM4070" s="76" t="s">
        <v>1018</v>
      </c>
      <c r="LYN4070" s="76" t="s">
        <v>1018</v>
      </c>
      <c r="LYO4070" s="76" t="s">
        <v>1018</v>
      </c>
      <c r="LYP4070" s="76" t="s">
        <v>1018</v>
      </c>
      <c r="LYQ4070" s="76" t="s">
        <v>1018</v>
      </c>
      <c r="LYR4070" s="76" t="s">
        <v>1018</v>
      </c>
      <c r="LYS4070" s="76" t="s">
        <v>1018</v>
      </c>
      <c r="LYT4070" s="76" t="s">
        <v>1018</v>
      </c>
      <c r="LYU4070" s="76" t="s">
        <v>1018</v>
      </c>
      <c r="LYV4070" s="76" t="s">
        <v>1018</v>
      </c>
      <c r="LYW4070" s="76" t="s">
        <v>1018</v>
      </c>
      <c r="LYX4070" s="76" t="s">
        <v>1018</v>
      </c>
      <c r="LYY4070" s="76" t="s">
        <v>1018</v>
      </c>
      <c r="LYZ4070" s="76" t="s">
        <v>1018</v>
      </c>
      <c r="LZA4070" s="76" t="s">
        <v>1018</v>
      </c>
      <c r="LZB4070" s="76" t="s">
        <v>1018</v>
      </c>
      <c r="LZC4070" s="76" t="s">
        <v>1018</v>
      </c>
      <c r="LZD4070" s="76" t="s">
        <v>1018</v>
      </c>
      <c r="LZE4070" s="76" t="s">
        <v>1018</v>
      </c>
      <c r="LZF4070" s="76" t="s">
        <v>1018</v>
      </c>
      <c r="LZG4070" s="76" t="s">
        <v>1018</v>
      </c>
      <c r="LZH4070" s="76" t="s">
        <v>1018</v>
      </c>
      <c r="LZI4070" s="76" t="s">
        <v>1018</v>
      </c>
      <c r="LZJ4070" s="76" t="s">
        <v>1018</v>
      </c>
      <c r="LZK4070" s="76" t="s">
        <v>1018</v>
      </c>
      <c r="LZL4070" s="76" t="s">
        <v>1018</v>
      </c>
      <c r="LZM4070" s="76" t="s">
        <v>1018</v>
      </c>
      <c r="LZN4070" s="76" t="s">
        <v>1018</v>
      </c>
      <c r="LZO4070" s="76" t="s">
        <v>1018</v>
      </c>
      <c r="LZP4070" s="76" t="s">
        <v>1018</v>
      </c>
      <c r="LZQ4070" s="76" t="s">
        <v>1018</v>
      </c>
      <c r="LZR4070" s="76" t="s">
        <v>1018</v>
      </c>
      <c r="LZS4070" s="76" t="s">
        <v>1018</v>
      </c>
      <c r="LZT4070" s="76" t="s">
        <v>1018</v>
      </c>
      <c r="LZU4070" s="76" t="s">
        <v>1018</v>
      </c>
      <c r="LZV4070" s="76" t="s">
        <v>1018</v>
      </c>
      <c r="LZW4070" s="76" t="s">
        <v>1018</v>
      </c>
      <c r="LZX4070" s="76" t="s">
        <v>1018</v>
      </c>
      <c r="LZY4070" s="76" t="s">
        <v>1018</v>
      </c>
      <c r="LZZ4070" s="76" t="s">
        <v>1018</v>
      </c>
      <c r="MAA4070" s="76" t="s">
        <v>1018</v>
      </c>
      <c r="MAB4070" s="76" t="s">
        <v>1018</v>
      </c>
      <c r="MAC4070" s="76" t="s">
        <v>1018</v>
      </c>
      <c r="MAD4070" s="76" t="s">
        <v>1018</v>
      </c>
      <c r="MAE4070" s="76" t="s">
        <v>1018</v>
      </c>
      <c r="MAF4070" s="76" t="s">
        <v>1018</v>
      </c>
      <c r="MAG4070" s="76" t="s">
        <v>1018</v>
      </c>
      <c r="MAH4070" s="76" t="s">
        <v>1018</v>
      </c>
      <c r="MAI4070" s="76" t="s">
        <v>1018</v>
      </c>
      <c r="MAJ4070" s="76" t="s">
        <v>1018</v>
      </c>
      <c r="MAK4070" s="76" t="s">
        <v>1018</v>
      </c>
      <c r="MAL4070" s="76" t="s">
        <v>1018</v>
      </c>
      <c r="MAM4070" s="76" t="s">
        <v>1018</v>
      </c>
      <c r="MAN4070" s="76" t="s">
        <v>1018</v>
      </c>
      <c r="MAO4070" s="76" t="s">
        <v>1018</v>
      </c>
      <c r="MAP4070" s="76" t="s">
        <v>1018</v>
      </c>
      <c r="MAQ4070" s="76" t="s">
        <v>1018</v>
      </c>
      <c r="MAR4070" s="76" t="s">
        <v>1018</v>
      </c>
      <c r="MAS4070" s="76" t="s">
        <v>1018</v>
      </c>
      <c r="MAT4070" s="76" t="s">
        <v>1018</v>
      </c>
      <c r="MAU4070" s="76" t="s">
        <v>1018</v>
      </c>
      <c r="MAV4070" s="76" t="s">
        <v>1018</v>
      </c>
      <c r="MAW4070" s="76" t="s">
        <v>1018</v>
      </c>
      <c r="MAX4070" s="76" t="s">
        <v>1018</v>
      </c>
      <c r="MAY4070" s="76" t="s">
        <v>1018</v>
      </c>
      <c r="MAZ4070" s="76" t="s">
        <v>1018</v>
      </c>
      <c r="MBA4070" s="76" t="s">
        <v>1018</v>
      </c>
      <c r="MBB4070" s="76" t="s">
        <v>1018</v>
      </c>
      <c r="MBC4070" s="76" t="s">
        <v>1018</v>
      </c>
      <c r="MBD4070" s="76" t="s">
        <v>1018</v>
      </c>
      <c r="MBE4070" s="76" t="s">
        <v>1018</v>
      </c>
      <c r="MBF4070" s="76" t="s">
        <v>1018</v>
      </c>
      <c r="MBG4070" s="76" t="s">
        <v>1018</v>
      </c>
      <c r="MBH4070" s="76" t="s">
        <v>1018</v>
      </c>
      <c r="MBI4070" s="76" t="s">
        <v>1018</v>
      </c>
      <c r="MBJ4070" s="76" t="s">
        <v>1018</v>
      </c>
      <c r="MBK4070" s="76" t="s">
        <v>1018</v>
      </c>
      <c r="MBL4070" s="76" t="s">
        <v>1018</v>
      </c>
      <c r="MBM4070" s="76" t="s">
        <v>1018</v>
      </c>
      <c r="MBN4070" s="76" t="s">
        <v>1018</v>
      </c>
      <c r="MBO4070" s="76" t="s">
        <v>1018</v>
      </c>
      <c r="MBP4070" s="76" t="s">
        <v>1018</v>
      </c>
      <c r="MBQ4070" s="76" t="s">
        <v>1018</v>
      </c>
      <c r="MBR4070" s="76" t="s">
        <v>1018</v>
      </c>
      <c r="MBS4070" s="76" t="s">
        <v>1018</v>
      </c>
      <c r="MBT4070" s="76" t="s">
        <v>1018</v>
      </c>
      <c r="MBU4070" s="76" t="s">
        <v>1018</v>
      </c>
      <c r="MBV4070" s="76" t="s">
        <v>1018</v>
      </c>
      <c r="MBW4070" s="76" t="s">
        <v>1018</v>
      </c>
      <c r="MBX4070" s="76" t="s">
        <v>1018</v>
      </c>
      <c r="MBY4070" s="76" t="s">
        <v>1018</v>
      </c>
      <c r="MBZ4070" s="76" t="s">
        <v>1018</v>
      </c>
      <c r="MCA4070" s="76" t="s">
        <v>1018</v>
      </c>
      <c r="MCB4070" s="76" t="s">
        <v>1018</v>
      </c>
      <c r="MCC4070" s="76" t="s">
        <v>1018</v>
      </c>
      <c r="MCD4070" s="76" t="s">
        <v>1018</v>
      </c>
      <c r="MCE4070" s="76" t="s">
        <v>1018</v>
      </c>
      <c r="MCF4070" s="76" t="s">
        <v>1018</v>
      </c>
      <c r="MCG4070" s="76" t="s">
        <v>1018</v>
      </c>
      <c r="MCH4070" s="76" t="s">
        <v>1018</v>
      </c>
      <c r="MCI4070" s="76" t="s">
        <v>1018</v>
      </c>
      <c r="MCJ4070" s="76" t="s">
        <v>1018</v>
      </c>
      <c r="MCK4070" s="76" t="s">
        <v>1018</v>
      </c>
      <c r="MCL4070" s="76" t="s">
        <v>1018</v>
      </c>
      <c r="MCM4070" s="76" t="s">
        <v>1018</v>
      </c>
      <c r="MCN4070" s="76" t="s">
        <v>1018</v>
      </c>
      <c r="MCO4070" s="76" t="s">
        <v>1018</v>
      </c>
      <c r="MCP4070" s="76" t="s">
        <v>1018</v>
      </c>
      <c r="MCQ4070" s="76" t="s">
        <v>1018</v>
      </c>
      <c r="MCR4070" s="76" t="s">
        <v>1018</v>
      </c>
      <c r="MCS4070" s="76" t="s">
        <v>1018</v>
      </c>
      <c r="MCT4070" s="76" t="s">
        <v>1018</v>
      </c>
      <c r="MCU4070" s="76" t="s">
        <v>1018</v>
      </c>
      <c r="MCV4070" s="76" t="s">
        <v>1018</v>
      </c>
      <c r="MCW4070" s="76" t="s">
        <v>1018</v>
      </c>
      <c r="MCX4070" s="76" t="s">
        <v>1018</v>
      </c>
      <c r="MCY4070" s="76" t="s">
        <v>1018</v>
      </c>
      <c r="MCZ4070" s="76" t="s">
        <v>1018</v>
      </c>
      <c r="MDA4070" s="76" t="s">
        <v>1018</v>
      </c>
      <c r="MDB4070" s="76" t="s">
        <v>1018</v>
      </c>
      <c r="MDC4070" s="76" t="s">
        <v>1018</v>
      </c>
      <c r="MDD4070" s="76" t="s">
        <v>1018</v>
      </c>
      <c r="MDE4070" s="76" t="s">
        <v>1018</v>
      </c>
      <c r="MDF4070" s="76" t="s">
        <v>1018</v>
      </c>
      <c r="MDG4070" s="76" t="s">
        <v>1018</v>
      </c>
      <c r="MDH4070" s="76" t="s">
        <v>1018</v>
      </c>
      <c r="MDI4070" s="76" t="s">
        <v>1018</v>
      </c>
      <c r="MDJ4070" s="76" t="s">
        <v>1018</v>
      </c>
      <c r="MDK4070" s="76" t="s">
        <v>1018</v>
      </c>
      <c r="MDL4070" s="76" t="s">
        <v>1018</v>
      </c>
      <c r="MDM4070" s="76" t="s">
        <v>1018</v>
      </c>
      <c r="MDN4070" s="76" t="s">
        <v>1018</v>
      </c>
      <c r="MDO4070" s="76" t="s">
        <v>1018</v>
      </c>
      <c r="MDP4070" s="76" t="s">
        <v>1018</v>
      </c>
      <c r="MDQ4070" s="76" t="s">
        <v>1018</v>
      </c>
      <c r="MDR4070" s="76" t="s">
        <v>1018</v>
      </c>
      <c r="MDS4070" s="76" t="s">
        <v>1018</v>
      </c>
      <c r="MDT4070" s="76" t="s">
        <v>1018</v>
      </c>
      <c r="MDU4070" s="76" t="s">
        <v>1018</v>
      </c>
      <c r="MDV4070" s="76" t="s">
        <v>1018</v>
      </c>
      <c r="MDW4070" s="76" t="s">
        <v>1018</v>
      </c>
      <c r="MDX4070" s="76" t="s">
        <v>1018</v>
      </c>
      <c r="MDY4070" s="76" t="s">
        <v>1018</v>
      </c>
      <c r="MDZ4070" s="76" t="s">
        <v>1018</v>
      </c>
      <c r="MEA4070" s="76" t="s">
        <v>1018</v>
      </c>
      <c r="MEB4070" s="76" t="s">
        <v>1018</v>
      </c>
      <c r="MEC4070" s="76" t="s">
        <v>1018</v>
      </c>
      <c r="MED4070" s="76" t="s">
        <v>1018</v>
      </c>
      <c r="MEE4070" s="76" t="s">
        <v>1018</v>
      </c>
      <c r="MEF4070" s="76" t="s">
        <v>1018</v>
      </c>
      <c r="MEG4070" s="76" t="s">
        <v>1018</v>
      </c>
      <c r="MEH4070" s="76" t="s">
        <v>1018</v>
      </c>
      <c r="MEI4070" s="76" t="s">
        <v>1018</v>
      </c>
      <c r="MEJ4070" s="76" t="s">
        <v>1018</v>
      </c>
      <c r="MEK4070" s="76" t="s">
        <v>1018</v>
      </c>
      <c r="MEL4070" s="76" t="s">
        <v>1018</v>
      </c>
      <c r="MEM4070" s="76" t="s">
        <v>1018</v>
      </c>
      <c r="MEN4070" s="76" t="s">
        <v>1018</v>
      </c>
      <c r="MEO4070" s="76" t="s">
        <v>1018</v>
      </c>
      <c r="MEP4070" s="76" t="s">
        <v>1018</v>
      </c>
      <c r="MEQ4070" s="76" t="s">
        <v>1018</v>
      </c>
      <c r="MER4070" s="76" t="s">
        <v>1018</v>
      </c>
      <c r="MES4070" s="76" t="s">
        <v>1018</v>
      </c>
      <c r="MET4070" s="76" t="s">
        <v>1018</v>
      </c>
      <c r="MEU4070" s="76" t="s">
        <v>1018</v>
      </c>
      <c r="MEV4070" s="76" t="s">
        <v>1018</v>
      </c>
      <c r="MEW4070" s="76" t="s">
        <v>1018</v>
      </c>
      <c r="MEX4070" s="76" t="s">
        <v>1018</v>
      </c>
      <c r="MEY4070" s="76" t="s">
        <v>1018</v>
      </c>
      <c r="MEZ4070" s="76" t="s">
        <v>1018</v>
      </c>
      <c r="MFA4070" s="76" t="s">
        <v>1018</v>
      </c>
      <c r="MFB4070" s="76" t="s">
        <v>1018</v>
      </c>
      <c r="MFC4070" s="76" t="s">
        <v>1018</v>
      </c>
      <c r="MFD4070" s="76" t="s">
        <v>1018</v>
      </c>
      <c r="MFE4070" s="76" t="s">
        <v>1018</v>
      </c>
      <c r="MFF4070" s="76" t="s">
        <v>1018</v>
      </c>
      <c r="MFG4070" s="76" t="s">
        <v>1018</v>
      </c>
      <c r="MFH4070" s="76" t="s">
        <v>1018</v>
      </c>
      <c r="MFI4070" s="76" t="s">
        <v>1018</v>
      </c>
      <c r="MFJ4070" s="76" t="s">
        <v>1018</v>
      </c>
      <c r="MFK4070" s="76" t="s">
        <v>1018</v>
      </c>
      <c r="MFL4070" s="76" t="s">
        <v>1018</v>
      </c>
      <c r="MFM4070" s="76" t="s">
        <v>1018</v>
      </c>
      <c r="MFN4070" s="76" t="s">
        <v>1018</v>
      </c>
      <c r="MFO4070" s="76" t="s">
        <v>1018</v>
      </c>
      <c r="MFP4070" s="76" t="s">
        <v>1018</v>
      </c>
      <c r="MFQ4070" s="76" t="s">
        <v>1018</v>
      </c>
      <c r="MFR4070" s="76" t="s">
        <v>1018</v>
      </c>
      <c r="MFS4070" s="76" t="s">
        <v>1018</v>
      </c>
      <c r="MFT4070" s="76" t="s">
        <v>1018</v>
      </c>
      <c r="MFU4070" s="76" t="s">
        <v>1018</v>
      </c>
      <c r="MFV4070" s="76" t="s">
        <v>1018</v>
      </c>
      <c r="MFW4070" s="76" t="s">
        <v>1018</v>
      </c>
      <c r="MFX4070" s="76" t="s">
        <v>1018</v>
      </c>
      <c r="MFY4070" s="76" t="s">
        <v>1018</v>
      </c>
      <c r="MFZ4070" s="76" t="s">
        <v>1018</v>
      </c>
      <c r="MGA4070" s="76" t="s">
        <v>1018</v>
      </c>
      <c r="MGB4070" s="76" t="s">
        <v>1018</v>
      </c>
      <c r="MGC4070" s="76" t="s">
        <v>1018</v>
      </c>
      <c r="MGD4070" s="76" t="s">
        <v>1018</v>
      </c>
      <c r="MGE4070" s="76" t="s">
        <v>1018</v>
      </c>
      <c r="MGF4070" s="76" t="s">
        <v>1018</v>
      </c>
      <c r="MGG4070" s="76" t="s">
        <v>1018</v>
      </c>
      <c r="MGH4070" s="76" t="s">
        <v>1018</v>
      </c>
      <c r="MGI4070" s="76" t="s">
        <v>1018</v>
      </c>
      <c r="MGJ4070" s="76" t="s">
        <v>1018</v>
      </c>
      <c r="MGK4070" s="76" t="s">
        <v>1018</v>
      </c>
      <c r="MGL4070" s="76" t="s">
        <v>1018</v>
      </c>
      <c r="MGM4070" s="76" t="s">
        <v>1018</v>
      </c>
      <c r="MGN4070" s="76" t="s">
        <v>1018</v>
      </c>
      <c r="MGO4070" s="76" t="s">
        <v>1018</v>
      </c>
      <c r="MGP4070" s="76" t="s">
        <v>1018</v>
      </c>
      <c r="MGQ4070" s="76" t="s">
        <v>1018</v>
      </c>
      <c r="MGR4070" s="76" t="s">
        <v>1018</v>
      </c>
      <c r="MGS4070" s="76" t="s">
        <v>1018</v>
      </c>
      <c r="MGT4070" s="76" t="s">
        <v>1018</v>
      </c>
      <c r="MGU4070" s="76" t="s">
        <v>1018</v>
      </c>
      <c r="MGV4070" s="76" t="s">
        <v>1018</v>
      </c>
      <c r="MGW4070" s="76" t="s">
        <v>1018</v>
      </c>
      <c r="MGX4070" s="76" t="s">
        <v>1018</v>
      </c>
      <c r="MGY4070" s="76" t="s">
        <v>1018</v>
      </c>
      <c r="MGZ4070" s="76" t="s">
        <v>1018</v>
      </c>
      <c r="MHA4070" s="76" t="s">
        <v>1018</v>
      </c>
      <c r="MHB4070" s="76" t="s">
        <v>1018</v>
      </c>
      <c r="MHC4070" s="76" t="s">
        <v>1018</v>
      </c>
      <c r="MHD4070" s="76" t="s">
        <v>1018</v>
      </c>
      <c r="MHE4070" s="76" t="s">
        <v>1018</v>
      </c>
      <c r="MHF4070" s="76" t="s">
        <v>1018</v>
      </c>
      <c r="MHG4070" s="76" t="s">
        <v>1018</v>
      </c>
      <c r="MHH4070" s="76" t="s">
        <v>1018</v>
      </c>
      <c r="MHI4070" s="76" t="s">
        <v>1018</v>
      </c>
      <c r="MHJ4070" s="76" t="s">
        <v>1018</v>
      </c>
      <c r="MHK4070" s="76" t="s">
        <v>1018</v>
      </c>
      <c r="MHL4070" s="76" t="s">
        <v>1018</v>
      </c>
      <c r="MHM4070" s="76" t="s">
        <v>1018</v>
      </c>
      <c r="MHN4070" s="76" t="s">
        <v>1018</v>
      </c>
      <c r="MHO4070" s="76" t="s">
        <v>1018</v>
      </c>
      <c r="MHP4070" s="76" t="s">
        <v>1018</v>
      </c>
      <c r="MHQ4070" s="76" t="s">
        <v>1018</v>
      </c>
      <c r="MHR4070" s="76" t="s">
        <v>1018</v>
      </c>
      <c r="MHS4070" s="76" t="s">
        <v>1018</v>
      </c>
      <c r="MHT4070" s="76" t="s">
        <v>1018</v>
      </c>
      <c r="MHU4070" s="76" t="s">
        <v>1018</v>
      </c>
      <c r="MHV4070" s="76" t="s">
        <v>1018</v>
      </c>
      <c r="MHW4070" s="76" t="s">
        <v>1018</v>
      </c>
      <c r="MHX4070" s="76" t="s">
        <v>1018</v>
      </c>
      <c r="MHY4070" s="76" t="s">
        <v>1018</v>
      </c>
      <c r="MHZ4070" s="76" t="s">
        <v>1018</v>
      </c>
      <c r="MIA4070" s="76" t="s">
        <v>1018</v>
      </c>
      <c r="MIB4070" s="76" t="s">
        <v>1018</v>
      </c>
      <c r="MIC4070" s="76" t="s">
        <v>1018</v>
      </c>
      <c r="MID4070" s="76" t="s">
        <v>1018</v>
      </c>
      <c r="MIE4070" s="76" t="s">
        <v>1018</v>
      </c>
      <c r="MIF4070" s="76" t="s">
        <v>1018</v>
      </c>
      <c r="MIG4070" s="76" t="s">
        <v>1018</v>
      </c>
      <c r="MIH4070" s="76" t="s">
        <v>1018</v>
      </c>
      <c r="MII4070" s="76" t="s">
        <v>1018</v>
      </c>
      <c r="MIJ4070" s="76" t="s">
        <v>1018</v>
      </c>
      <c r="MIK4070" s="76" t="s">
        <v>1018</v>
      </c>
      <c r="MIL4070" s="76" t="s">
        <v>1018</v>
      </c>
      <c r="MIM4070" s="76" t="s">
        <v>1018</v>
      </c>
      <c r="MIN4070" s="76" t="s">
        <v>1018</v>
      </c>
      <c r="MIO4070" s="76" t="s">
        <v>1018</v>
      </c>
      <c r="MIP4070" s="76" t="s">
        <v>1018</v>
      </c>
      <c r="MIQ4070" s="76" t="s">
        <v>1018</v>
      </c>
      <c r="MIR4070" s="76" t="s">
        <v>1018</v>
      </c>
      <c r="MIS4070" s="76" t="s">
        <v>1018</v>
      </c>
      <c r="MIT4070" s="76" t="s">
        <v>1018</v>
      </c>
      <c r="MIU4070" s="76" t="s">
        <v>1018</v>
      </c>
      <c r="MIV4070" s="76" t="s">
        <v>1018</v>
      </c>
      <c r="MIW4070" s="76" t="s">
        <v>1018</v>
      </c>
      <c r="MIX4070" s="76" t="s">
        <v>1018</v>
      </c>
      <c r="MIY4070" s="76" t="s">
        <v>1018</v>
      </c>
      <c r="MIZ4070" s="76" t="s">
        <v>1018</v>
      </c>
      <c r="MJA4070" s="76" t="s">
        <v>1018</v>
      </c>
      <c r="MJB4070" s="76" t="s">
        <v>1018</v>
      </c>
      <c r="MJC4070" s="76" t="s">
        <v>1018</v>
      </c>
      <c r="MJD4070" s="76" t="s">
        <v>1018</v>
      </c>
      <c r="MJE4070" s="76" t="s">
        <v>1018</v>
      </c>
      <c r="MJF4070" s="76" t="s">
        <v>1018</v>
      </c>
      <c r="MJG4070" s="76" t="s">
        <v>1018</v>
      </c>
      <c r="MJH4070" s="76" t="s">
        <v>1018</v>
      </c>
      <c r="MJI4070" s="76" t="s">
        <v>1018</v>
      </c>
      <c r="MJJ4070" s="76" t="s">
        <v>1018</v>
      </c>
      <c r="MJK4070" s="76" t="s">
        <v>1018</v>
      </c>
      <c r="MJL4070" s="76" t="s">
        <v>1018</v>
      </c>
      <c r="MJM4070" s="76" t="s">
        <v>1018</v>
      </c>
      <c r="MJN4070" s="76" t="s">
        <v>1018</v>
      </c>
      <c r="MJO4070" s="76" t="s">
        <v>1018</v>
      </c>
      <c r="MJP4070" s="76" t="s">
        <v>1018</v>
      </c>
      <c r="MJQ4070" s="76" t="s">
        <v>1018</v>
      </c>
      <c r="MJR4070" s="76" t="s">
        <v>1018</v>
      </c>
      <c r="MJS4070" s="76" t="s">
        <v>1018</v>
      </c>
      <c r="MJT4070" s="76" t="s">
        <v>1018</v>
      </c>
      <c r="MJU4070" s="76" t="s">
        <v>1018</v>
      </c>
      <c r="MJV4070" s="76" t="s">
        <v>1018</v>
      </c>
      <c r="MJW4070" s="76" t="s">
        <v>1018</v>
      </c>
      <c r="MJX4070" s="76" t="s">
        <v>1018</v>
      </c>
      <c r="MJY4070" s="76" t="s">
        <v>1018</v>
      </c>
      <c r="MJZ4070" s="76" t="s">
        <v>1018</v>
      </c>
      <c r="MKA4070" s="76" t="s">
        <v>1018</v>
      </c>
      <c r="MKB4070" s="76" t="s">
        <v>1018</v>
      </c>
      <c r="MKC4070" s="76" t="s">
        <v>1018</v>
      </c>
      <c r="MKD4070" s="76" t="s">
        <v>1018</v>
      </c>
      <c r="MKE4070" s="76" t="s">
        <v>1018</v>
      </c>
      <c r="MKF4070" s="76" t="s">
        <v>1018</v>
      </c>
      <c r="MKG4070" s="76" t="s">
        <v>1018</v>
      </c>
      <c r="MKH4070" s="76" t="s">
        <v>1018</v>
      </c>
      <c r="MKI4070" s="76" t="s">
        <v>1018</v>
      </c>
      <c r="MKJ4070" s="76" t="s">
        <v>1018</v>
      </c>
      <c r="MKK4070" s="76" t="s">
        <v>1018</v>
      </c>
      <c r="MKL4070" s="76" t="s">
        <v>1018</v>
      </c>
      <c r="MKM4070" s="76" t="s">
        <v>1018</v>
      </c>
      <c r="MKN4070" s="76" t="s">
        <v>1018</v>
      </c>
      <c r="MKO4070" s="76" t="s">
        <v>1018</v>
      </c>
      <c r="MKP4070" s="76" t="s">
        <v>1018</v>
      </c>
      <c r="MKQ4070" s="76" t="s">
        <v>1018</v>
      </c>
      <c r="MKR4070" s="76" t="s">
        <v>1018</v>
      </c>
      <c r="MKS4070" s="76" t="s">
        <v>1018</v>
      </c>
      <c r="MKT4070" s="76" t="s">
        <v>1018</v>
      </c>
      <c r="MKU4070" s="76" t="s">
        <v>1018</v>
      </c>
      <c r="MKV4070" s="76" t="s">
        <v>1018</v>
      </c>
      <c r="MKW4070" s="76" t="s">
        <v>1018</v>
      </c>
      <c r="MKX4070" s="76" t="s">
        <v>1018</v>
      </c>
      <c r="MKY4070" s="76" t="s">
        <v>1018</v>
      </c>
      <c r="MKZ4070" s="76" t="s">
        <v>1018</v>
      </c>
      <c r="MLA4070" s="76" t="s">
        <v>1018</v>
      </c>
      <c r="MLB4070" s="76" t="s">
        <v>1018</v>
      </c>
      <c r="MLC4070" s="76" t="s">
        <v>1018</v>
      </c>
      <c r="MLD4070" s="76" t="s">
        <v>1018</v>
      </c>
      <c r="MLE4070" s="76" t="s">
        <v>1018</v>
      </c>
      <c r="MLF4070" s="76" t="s">
        <v>1018</v>
      </c>
      <c r="MLG4070" s="76" t="s">
        <v>1018</v>
      </c>
      <c r="MLH4070" s="76" t="s">
        <v>1018</v>
      </c>
      <c r="MLI4070" s="76" t="s">
        <v>1018</v>
      </c>
      <c r="MLJ4070" s="76" t="s">
        <v>1018</v>
      </c>
      <c r="MLK4070" s="76" t="s">
        <v>1018</v>
      </c>
      <c r="MLL4070" s="76" t="s">
        <v>1018</v>
      </c>
      <c r="MLM4070" s="76" t="s">
        <v>1018</v>
      </c>
      <c r="MLN4070" s="76" t="s">
        <v>1018</v>
      </c>
      <c r="MLO4070" s="76" t="s">
        <v>1018</v>
      </c>
      <c r="MLP4070" s="76" t="s">
        <v>1018</v>
      </c>
      <c r="MLQ4070" s="76" t="s">
        <v>1018</v>
      </c>
      <c r="MLR4070" s="76" t="s">
        <v>1018</v>
      </c>
      <c r="MLS4070" s="76" t="s">
        <v>1018</v>
      </c>
      <c r="MLT4070" s="76" t="s">
        <v>1018</v>
      </c>
      <c r="MLU4070" s="76" t="s">
        <v>1018</v>
      </c>
      <c r="MLV4070" s="76" t="s">
        <v>1018</v>
      </c>
      <c r="MLW4070" s="76" t="s">
        <v>1018</v>
      </c>
      <c r="MLX4070" s="76" t="s">
        <v>1018</v>
      </c>
      <c r="MLY4070" s="76" t="s">
        <v>1018</v>
      </c>
      <c r="MLZ4070" s="76" t="s">
        <v>1018</v>
      </c>
      <c r="MMA4070" s="76" t="s">
        <v>1018</v>
      </c>
      <c r="MMB4070" s="76" t="s">
        <v>1018</v>
      </c>
      <c r="MMC4070" s="76" t="s">
        <v>1018</v>
      </c>
      <c r="MMD4070" s="76" t="s">
        <v>1018</v>
      </c>
      <c r="MME4070" s="76" t="s">
        <v>1018</v>
      </c>
      <c r="MMF4070" s="76" t="s">
        <v>1018</v>
      </c>
      <c r="MMG4070" s="76" t="s">
        <v>1018</v>
      </c>
      <c r="MMH4070" s="76" t="s">
        <v>1018</v>
      </c>
      <c r="MMI4070" s="76" t="s">
        <v>1018</v>
      </c>
      <c r="MMJ4070" s="76" t="s">
        <v>1018</v>
      </c>
      <c r="MMK4070" s="76" t="s">
        <v>1018</v>
      </c>
      <c r="MML4070" s="76" t="s">
        <v>1018</v>
      </c>
      <c r="MMM4070" s="76" t="s">
        <v>1018</v>
      </c>
      <c r="MMN4070" s="76" t="s">
        <v>1018</v>
      </c>
      <c r="MMO4070" s="76" t="s">
        <v>1018</v>
      </c>
      <c r="MMP4070" s="76" t="s">
        <v>1018</v>
      </c>
      <c r="MMQ4070" s="76" t="s">
        <v>1018</v>
      </c>
      <c r="MMR4070" s="76" t="s">
        <v>1018</v>
      </c>
      <c r="MMS4070" s="76" t="s">
        <v>1018</v>
      </c>
      <c r="MMT4070" s="76" t="s">
        <v>1018</v>
      </c>
      <c r="MMU4070" s="76" t="s">
        <v>1018</v>
      </c>
      <c r="MMV4070" s="76" t="s">
        <v>1018</v>
      </c>
      <c r="MMW4070" s="76" t="s">
        <v>1018</v>
      </c>
      <c r="MMX4070" s="76" t="s">
        <v>1018</v>
      </c>
      <c r="MMY4070" s="76" t="s">
        <v>1018</v>
      </c>
      <c r="MMZ4070" s="76" t="s">
        <v>1018</v>
      </c>
      <c r="MNA4070" s="76" t="s">
        <v>1018</v>
      </c>
      <c r="MNB4070" s="76" t="s">
        <v>1018</v>
      </c>
      <c r="MNC4070" s="76" t="s">
        <v>1018</v>
      </c>
      <c r="MND4070" s="76" t="s">
        <v>1018</v>
      </c>
      <c r="MNE4070" s="76" t="s">
        <v>1018</v>
      </c>
      <c r="MNF4070" s="76" t="s">
        <v>1018</v>
      </c>
      <c r="MNG4070" s="76" t="s">
        <v>1018</v>
      </c>
      <c r="MNH4070" s="76" t="s">
        <v>1018</v>
      </c>
      <c r="MNI4070" s="76" t="s">
        <v>1018</v>
      </c>
      <c r="MNJ4070" s="76" t="s">
        <v>1018</v>
      </c>
      <c r="MNK4070" s="76" t="s">
        <v>1018</v>
      </c>
      <c r="MNL4070" s="76" t="s">
        <v>1018</v>
      </c>
      <c r="MNM4070" s="76" t="s">
        <v>1018</v>
      </c>
      <c r="MNN4070" s="76" t="s">
        <v>1018</v>
      </c>
      <c r="MNO4070" s="76" t="s">
        <v>1018</v>
      </c>
      <c r="MNP4070" s="76" t="s">
        <v>1018</v>
      </c>
      <c r="MNQ4070" s="76" t="s">
        <v>1018</v>
      </c>
      <c r="MNR4070" s="76" t="s">
        <v>1018</v>
      </c>
      <c r="MNS4070" s="76" t="s">
        <v>1018</v>
      </c>
      <c r="MNT4070" s="76" t="s">
        <v>1018</v>
      </c>
      <c r="MNU4070" s="76" t="s">
        <v>1018</v>
      </c>
      <c r="MNV4070" s="76" t="s">
        <v>1018</v>
      </c>
      <c r="MNW4070" s="76" t="s">
        <v>1018</v>
      </c>
      <c r="MNX4070" s="76" t="s">
        <v>1018</v>
      </c>
      <c r="MNY4070" s="76" t="s">
        <v>1018</v>
      </c>
      <c r="MNZ4070" s="76" t="s">
        <v>1018</v>
      </c>
      <c r="MOA4070" s="76" t="s">
        <v>1018</v>
      </c>
      <c r="MOB4070" s="76" t="s">
        <v>1018</v>
      </c>
      <c r="MOC4070" s="76" t="s">
        <v>1018</v>
      </c>
      <c r="MOD4070" s="76" t="s">
        <v>1018</v>
      </c>
      <c r="MOE4070" s="76" t="s">
        <v>1018</v>
      </c>
      <c r="MOF4070" s="76" t="s">
        <v>1018</v>
      </c>
      <c r="MOG4070" s="76" t="s">
        <v>1018</v>
      </c>
      <c r="MOH4070" s="76" t="s">
        <v>1018</v>
      </c>
      <c r="MOI4070" s="76" t="s">
        <v>1018</v>
      </c>
      <c r="MOJ4070" s="76" t="s">
        <v>1018</v>
      </c>
      <c r="MOK4070" s="76" t="s">
        <v>1018</v>
      </c>
      <c r="MOL4070" s="76" t="s">
        <v>1018</v>
      </c>
      <c r="MOM4070" s="76" t="s">
        <v>1018</v>
      </c>
      <c r="MON4070" s="76" t="s">
        <v>1018</v>
      </c>
      <c r="MOO4070" s="76" t="s">
        <v>1018</v>
      </c>
      <c r="MOP4070" s="76" t="s">
        <v>1018</v>
      </c>
      <c r="MOQ4070" s="76" t="s">
        <v>1018</v>
      </c>
      <c r="MOR4070" s="76" t="s">
        <v>1018</v>
      </c>
      <c r="MOS4070" s="76" t="s">
        <v>1018</v>
      </c>
      <c r="MOT4070" s="76" t="s">
        <v>1018</v>
      </c>
      <c r="MOU4070" s="76" t="s">
        <v>1018</v>
      </c>
      <c r="MOV4070" s="76" t="s">
        <v>1018</v>
      </c>
      <c r="MOW4070" s="76" t="s">
        <v>1018</v>
      </c>
      <c r="MOX4070" s="76" t="s">
        <v>1018</v>
      </c>
      <c r="MOY4070" s="76" t="s">
        <v>1018</v>
      </c>
      <c r="MOZ4070" s="76" t="s">
        <v>1018</v>
      </c>
      <c r="MPA4070" s="76" t="s">
        <v>1018</v>
      </c>
      <c r="MPB4070" s="76" t="s">
        <v>1018</v>
      </c>
      <c r="MPC4070" s="76" t="s">
        <v>1018</v>
      </c>
      <c r="MPD4070" s="76" t="s">
        <v>1018</v>
      </c>
      <c r="MPE4070" s="76" t="s">
        <v>1018</v>
      </c>
      <c r="MPF4070" s="76" t="s">
        <v>1018</v>
      </c>
      <c r="MPG4070" s="76" t="s">
        <v>1018</v>
      </c>
      <c r="MPH4070" s="76" t="s">
        <v>1018</v>
      </c>
      <c r="MPI4070" s="76" t="s">
        <v>1018</v>
      </c>
      <c r="MPJ4070" s="76" t="s">
        <v>1018</v>
      </c>
      <c r="MPK4070" s="76" t="s">
        <v>1018</v>
      </c>
      <c r="MPL4070" s="76" t="s">
        <v>1018</v>
      </c>
      <c r="MPM4070" s="76" t="s">
        <v>1018</v>
      </c>
      <c r="MPN4070" s="76" t="s">
        <v>1018</v>
      </c>
      <c r="MPO4070" s="76" t="s">
        <v>1018</v>
      </c>
      <c r="MPP4070" s="76" t="s">
        <v>1018</v>
      </c>
      <c r="MPQ4070" s="76" t="s">
        <v>1018</v>
      </c>
      <c r="MPR4070" s="76" t="s">
        <v>1018</v>
      </c>
      <c r="MPS4070" s="76" t="s">
        <v>1018</v>
      </c>
      <c r="MPT4070" s="76" t="s">
        <v>1018</v>
      </c>
      <c r="MPU4070" s="76" t="s">
        <v>1018</v>
      </c>
      <c r="MPV4070" s="76" t="s">
        <v>1018</v>
      </c>
      <c r="MPW4070" s="76" t="s">
        <v>1018</v>
      </c>
      <c r="MPX4070" s="76" t="s">
        <v>1018</v>
      </c>
      <c r="MPY4070" s="76" t="s">
        <v>1018</v>
      </c>
      <c r="MPZ4070" s="76" t="s">
        <v>1018</v>
      </c>
      <c r="MQA4070" s="76" t="s">
        <v>1018</v>
      </c>
      <c r="MQB4070" s="76" t="s">
        <v>1018</v>
      </c>
      <c r="MQC4070" s="76" t="s">
        <v>1018</v>
      </c>
      <c r="MQD4070" s="76" t="s">
        <v>1018</v>
      </c>
      <c r="MQE4070" s="76" t="s">
        <v>1018</v>
      </c>
      <c r="MQF4070" s="76" t="s">
        <v>1018</v>
      </c>
      <c r="MQG4070" s="76" t="s">
        <v>1018</v>
      </c>
      <c r="MQH4070" s="76" t="s">
        <v>1018</v>
      </c>
      <c r="MQI4070" s="76" t="s">
        <v>1018</v>
      </c>
      <c r="MQJ4070" s="76" t="s">
        <v>1018</v>
      </c>
      <c r="MQK4070" s="76" t="s">
        <v>1018</v>
      </c>
      <c r="MQL4070" s="76" t="s">
        <v>1018</v>
      </c>
      <c r="MQM4070" s="76" t="s">
        <v>1018</v>
      </c>
      <c r="MQN4070" s="76" t="s">
        <v>1018</v>
      </c>
      <c r="MQO4070" s="76" t="s">
        <v>1018</v>
      </c>
      <c r="MQP4070" s="76" t="s">
        <v>1018</v>
      </c>
      <c r="MQQ4070" s="76" t="s">
        <v>1018</v>
      </c>
      <c r="MQR4070" s="76" t="s">
        <v>1018</v>
      </c>
      <c r="MQS4070" s="76" t="s">
        <v>1018</v>
      </c>
      <c r="MQT4070" s="76" t="s">
        <v>1018</v>
      </c>
      <c r="MQU4070" s="76" t="s">
        <v>1018</v>
      </c>
      <c r="MQV4070" s="76" t="s">
        <v>1018</v>
      </c>
      <c r="MQW4070" s="76" t="s">
        <v>1018</v>
      </c>
      <c r="MQX4070" s="76" t="s">
        <v>1018</v>
      </c>
      <c r="MQY4070" s="76" t="s">
        <v>1018</v>
      </c>
      <c r="MQZ4070" s="76" t="s">
        <v>1018</v>
      </c>
      <c r="MRA4070" s="76" t="s">
        <v>1018</v>
      </c>
      <c r="MRB4070" s="76" t="s">
        <v>1018</v>
      </c>
      <c r="MRC4070" s="76" t="s">
        <v>1018</v>
      </c>
      <c r="MRD4070" s="76" t="s">
        <v>1018</v>
      </c>
      <c r="MRE4070" s="76" t="s">
        <v>1018</v>
      </c>
      <c r="MRF4070" s="76" t="s">
        <v>1018</v>
      </c>
      <c r="MRG4070" s="76" t="s">
        <v>1018</v>
      </c>
      <c r="MRH4070" s="76" t="s">
        <v>1018</v>
      </c>
      <c r="MRI4070" s="76" t="s">
        <v>1018</v>
      </c>
      <c r="MRJ4070" s="76" t="s">
        <v>1018</v>
      </c>
      <c r="MRK4070" s="76" t="s">
        <v>1018</v>
      </c>
      <c r="MRL4070" s="76" t="s">
        <v>1018</v>
      </c>
      <c r="MRM4070" s="76" t="s">
        <v>1018</v>
      </c>
      <c r="MRN4070" s="76" t="s">
        <v>1018</v>
      </c>
      <c r="MRO4070" s="76" t="s">
        <v>1018</v>
      </c>
      <c r="MRP4070" s="76" t="s">
        <v>1018</v>
      </c>
      <c r="MRQ4070" s="76" t="s">
        <v>1018</v>
      </c>
      <c r="MRR4070" s="76" t="s">
        <v>1018</v>
      </c>
      <c r="MRS4070" s="76" t="s">
        <v>1018</v>
      </c>
      <c r="MRT4070" s="76" t="s">
        <v>1018</v>
      </c>
      <c r="MRU4070" s="76" t="s">
        <v>1018</v>
      </c>
      <c r="MRV4070" s="76" t="s">
        <v>1018</v>
      </c>
      <c r="MRW4070" s="76" t="s">
        <v>1018</v>
      </c>
      <c r="MRX4070" s="76" t="s">
        <v>1018</v>
      </c>
      <c r="MRY4070" s="76" t="s">
        <v>1018</v>
      </c>
      <c r="MRZ4070" s="76" t="s">
        <v>1018</v>
      </c>
      <c r="MSA4070" s="76" t="s">
        <v>1018</v>
      </c>
      <c r="MSB4070" s="76" t="s">
        <v>1018</v>
      </c>
      <c r="MSC4070" s="76" t="s">
        <v>1018</v>
      </c>
      <c r="MSD4070" s="76" t="s">
        <v>1018</v>
      </c>
      <c r="MSE4070" s="76" t="s">
        <v>1018</v>
      </c>
      <c r="MSF4070" s="76" t="s">
        <v>1018</v>
      </c>
      <c r="MSG4070" s="76" t="s">
        <v>1018</v>
      </c>
      <c r="MSH4070" s="76" t="s">
        <v>1018</v>
      </c>
      <c r="MSI4070" s="76" t="s">
        <v>1018</v>
      </c>
      <c r="MSJ4070" s="76" t="s">
        <v>1018</v>
      </c>
      <c r="MSK4070" s="76" t="s">
        <v>1018</v>
      </c>
      <c r="MSL4070" s="76" t="s">
        <v>1018</v>
      </c>
      <c r="MSM4070" s="76" t="s">
        <v>1018</v>
      </c>
      <c r="MSN4070" s="76" t="s">
        <v>1018</v>
      </c>
      <c r="MSO4070" s="76" t="s">
        <v>1018</v>
      </c>
      <c r="MSP4070" s="76" t="s">
        <v>1018</v>
      </c>
      <c r="MSQ4070" s="76" t="s">
        <v>1018</v>
      </c>
      <c r="MSR4070" s="76" t="s">
        <v>1018</v>
      </c>
      <c r="MSS4070" s="76" t="s">
        <v>1018</v>
      </c>
      <c r="MST4070" s="76" t="s">
        <v>1018</v>
      </c>
      <c r="MSU4070" s="76" t="s">
        <v>1018</v>
      </c>
      <c r="MSV4070" s="76" t="s">
        <v>1018</v>
      </c>
      <c r="MSW4070" s="76" t="s">
        <v>1018</v>
      </c>
      <c r="MSX4070" s="76" t="s">
        <v>1018</v>
      </c>
      <c r="MSY4070" s="76" t="s">
        <v>1018</v>
      </c>
      <c r="MSZ4070" s="76" t="s">
        <v>1018</v>
      </c>
      <c r="MTA4070" s="76" t="s">
        <v>1018</v>
      </c>
      <c r="MTB4070" s="76" t="s">
        <v>1018</v>
      </c>
      <c r="MTC4070" s="76" t="s">
        <v>1018</v>
      </c>
      <c r="MTD4070" s="76" t="s">
        <v>1018</v>
      </c>
      <c r="MTE4070" s="76" t="s">
        <v>1018</v>
      </c>
      <c r="MTF4070" s="76" t="s">
        <v>1018</v>
      </c>
      <c r="MTG4070" s="76" t="s">
        <v>1018</v>
      </c>
      <c r="MTH4070" s="76" t="s">
        <v>1018</v>
      </c>
      <c r="MTI4070" s="76" t="s">
        <v>1018</v>
      </c>
      <c r="MTJ4070" s="76" t="s">
        <v>1018</v>
      </c>
      <c r="MTK4070" s="76" t="s">
        <v>1018</v>
      </c>
      <c r="MTL4070" s="76" t="s">
        <v>1018</v>
      </c>
      <c r="MTM4070" s="76" t="s">
        <v>1018</v>
      </c>
      <c r="MTN4070" s="76" t="s">
        <v>1018</v>
      </c>
      <c r="MTO4070" s="76" t="s">
        <v>1018</v>
      </c>
      <c r="MTP4070" s="76" t="s">
        <v>1018</v>
      </c>
      <c r="MTQ4070" s="76" t="s">
        <v>1018</v>
      </c>
      <c r="MTR4070" s="76" t="s">
        <v>1018</v>
      </c>
      <c r="MTS4070" s="76" t="s">
        <v>1018</v>
      </c>
      <c r="MTT4070" s="76" t="s">
        <v>1018</v>
      </c>
      <c r="MTU4070" s="76" t="s">
        <v>1018</v>
      </c>
      <c r="MTV4070" s="76" t="s">
        <v>1018</v>
      </c>
      <c r="MTW4070" s="76" t="s">
        <v>1018</v>
      </c>
      <c r="MTX4070" s="76" t="s">
        <v>1018</v>
      </c>
      <c r="MTY4070" s="76" t="s">
        <v>1018</v>
      </c>
      <c r="MTZ4070" s="76" t="s">
        <v>1018</v>
      </c>
      <c r="MUA4070" s="76" t="s">
        <v>1018</v>
      </c>
      <c r="MUB4070" s="76" t="s">
        <v>1018</v>
      </c>
      <c r="MUC4070" s="76" t="s">
        <v>1018</v>
      </c>
      <c r="MUD4070" s="76" t="s">
        <v>1018</v>
      </c>
      <c r="MUE4070" s="76" t="s">
        <v>1018</v>
      </c>
      <c r="MUF4070" s="76" t="s">
        <v>1018</v>
      </c>
      <c r="MUG4070" s="76" t="s">
        <v>1018</v>
      </c>
      <c r="MUH4070" s="76" t="s">
        <v>1018</v>
      </c>
      <c r="MUI4070" s="76" t="s">
        <v>1018</v>
      </c>
      <c r="MUJ4070" s="76" t="s">
        <v>1018</v>
      </c>
      <c r="MUK4070" s="76" t="s">
        <v>1018</v>
      </c>
      <c r="MUL4070" s="76" t="s">
        <v>1018</v>
      </c>
      <c r="MUM4070" s="76" t="s">
        <v>1018</v>
      </c>
      <c r="MUN4070" s="76" t="s">
        <v>1018</v>
      </c>
      <c r="MUO4070" s="76" t="s">
        <v>1018</v>
      </c>
      <c r="MUP4070" s="76" t="s">
        <v>1018</v>
      </c>
      <c r="MUQ4070" s="76" t="s">
        <v>1018</v>
      </c>
      <c r="MUR4070" s="76" t="s">
        <v>1018</v>
      </c>
      <c r="MUS4070" s="76" t="s">
        <v>1018</v>
      </c>
      <c r="MUT4070" s="76" t="s">
        <v>1018</v>
      </c>
      <c r="MUU4070" s="76" t="s">
        <v>1018</v>
      </c>
      <c r="MUV4070" s="76" t="s">
        <v>1018</v>
      </c>
      <c r="MUW4070" s="76" t="s">
        <v>1018</v>
      </c>
      <c r="MUX4070" s="76" t="s">
        <v>1018</v>
      </c>
      <c r="MUY4070" s="76" t="s">
        <v>1018</v>
      </c>
      <c r="MUZ4070" s="76" t="s">
        <v>1018</v>
      </c>
      <c r="MVA4070" s="76" t="s">
        <v>1018</v>
      </c>
      <c r="MVB4070" s="76" t="s">
        <v>1018</v>
      </c>
      <c r="MVC4070" s="76" t="s">
        <v>1018</v>
      </c>
      <c r="MVD4070" s="76" t="s">
        <v>1018</v>
      </c>
      <c r="MVE4070" s="76" t="s">
        <v>1018</v>
      </c>
      <c r="MVF4070" s="76" t="s">
        <v>1018</v>
      </c>
      <c r="MVG4070" s="76" t="s">
        <v>1018</v>
      </c>
      <c r="MVH4070" s="76" t="s">
        <v>1018</v>
      </c>
      <c r="MVI4070" s="76" t="s">
        <v>1018</v>
      </c>
      <c r="MVJ4070" s="76" t="s">
        <v>1018</v>
      </c>
      <c r="MVK4070" s="76" t="s">
        <v>1018</v>
      </c>
      <c r="MVL4070" s="76" t="s">
        <v>1018</v>
      </c>
      <c r="MVM4070" s="76" t="s">
        <v>1018</v>
      </c>
      <c r="MVN4070" s="76" t="s">
        <v>1018</v>
      </c>
      <c r="MVO4070" s="76" t="s">
        <v>1018</v>
      </c>
      <c r="MVP4070" s="76" t="s">
        <v>1018</v>
      </c>
      <c r="MVQ4070" s="76" t="s">
        <v>1018</v>
      </c>
      <c r="MVR4070" s="76" t="s">
        <v>1018</v>
      </c>
      <c r="MVS4070" s="76" t="s">
        <v>1018</v>
      </c>
      <c r="MVT4070" s="76" t="s">
        <v>1018</v>
      </c>
      <c r="MVU4070" s="76" t="s">
        <v>1018</v>
      </c>
      <c r="MVV4070" s="76" t="s">
        <v>1018</v>
      </c>
      <c r="MVW4070" s="76" t="s">
        <v>1018</v>
      </c>
      <c r="MVX4070" s="76" t="s">
        <v>1018</v>
      </c>
      <c r="MVY4070" s="76" t="s">
        <v>1018</v>
      </c>
      <c r="MVZ4070" s="76" t="s">
        <v>1018</v>
      </c>
      <c r="MWA4070" s="76" t="s">
        <v>1018</v>
      </c>
      <c r="MWB4070" s="76" t="s">
        <v>1018</v>
      </c>
      <c r="MWC4070" s="76" t="s">
        <v>1018</v>
      </c>
      <c r="MWD4070" s="76" t="s">
        <v>1018</v>
      </c>
      <c r="MWE4070" s="76" t="s">
        <v>1018</v>
      </c>
      <c r="MWF4070" s="76" t="s">
        <v>1018</v>
      </c>
      <c r="MWG4070" s="76" t="s">
        <v>1018</v>
      </c>
      <c r="MWH4070" s="76" t="s">
        <v>1018</v>
      </c>
      <c r="MWI4070" s="76" t="s">
        <v>1018</v>
      </c>
      <c r="MWJ4070" s="76" t="s">
        <v>1018</v>
      </c>
      <c r="MWK4070" s="76" t="s">
        <v>1018</v>
      </c>
      <c r="MWL4070" s="76" t="s">
        <v>1018</v>
      </c>
      <c r="MWM4070" s="76" t="s">
        <v>1018</v>
      </c>
      <c r="MWN4070" s="76" t="s">
        <v>1018</v>
      </c>
      <c r="MWO4070" s="76" t="s">
        <v>1018</v>
      </c>
      <c r="MWP4070" s="76" t="s">
        <v>1018</v>
      </c>
      <c r="MWQ4070" s="76" t="s">
        <v>1018</v>
      </c>
      <c r="MWR4070" s="76" t="s">
        <v>1018</v>
      </c>
      <c r="MWS4070" s="76" t="s">
        <v>1018</v>
      </c>
      <c r="MWT4070" s="76" t="s">
        <v>1018</v>
      </c>
      <c r="MWU4070" s="76" t="s">
        <v>1018</v>
      </c>
      <c r="MWV4070" s="76" t="s">
        <v>1018</v>
      </c>
      <c r="MWW4070" s="76" t="s">
        <v>1018</v>
      </c>
      <c r="MWX4070" s="76" t="s">
        <v>1018</v>
      </c>
      <c r="MWY4070" s="76" t="s">
        <v>1018</v>
      </c>
      <c r="MWZ4070" s="76" t="s">
        <v>1018</v>
      </c>
      <c r="MXA4070" s="76" t="s">
        <v>1018</v>
      </c>
      <c r="MXB4070" s="76" t="s">
        <v>1018</v>
      </c>
      <c r="MXC4070" s="76" t="s">
        <v>1018</v>
      </c>
      <c r="MXD4070" s="76" t="s">
        <v>1018</v>
      </c>
      <c r="MXE4070" s="76" t="s">
        <v>1018</v>
      </c>
      <c r="MXF4070" s="76" t="s">
        <v>1018</v>
      </c>
      <c r="MXG4070" s="76" t="s">
        <v>1018</v>
      </c>
      <c r="MXH4070" s="76" t="s">
        <v>1018</v>
      </c>
      <c r="MXI4070" s="76" t="s">
        <v>1018</v>
      </c>
      <c r="MXJ4070" s="76" t="s">
        <v>1018</v>
      </c>
      <c r="MXK4070" s="76" t="s">
        <v>1018</v>
      </c>
      <c r="MXL4070" s="76" t="s">
        <v>1018</v>
      </c>
      <c r="MXM4070" s="76" t="s">
        <v>1018</v>
      </c>
      <c r="MXN4070" s="76" t="s">
        <v>1018</v>
      </c>
      <c r="MXO4070" s="76" t="s">
        <v>1018</v>
      </c>
      <c r="MXP4070" s="76" t="s">
        <v>1018</v>
      </c>
      <c r="MXQ4070" s="76" t="s">
        <v>1018</v>
      </c>
      <c r="MXR4070" s="76" t="s">
        <v>1018</v>
      </c>
      <c r="MXS4070" s="76" t="s">
        <v>1018</v>
      </c>
      <c r="MXT4070" s="76" t="s">
        <v>1018</v>
      </c>
      <c r="MXU4070" s="76" t="s">
        <v>1018</v>
      </c>
      <c r="MXV4070" s="76" t="s">
        <v>1018</v>
      </c>
      <c r="MXW4070" s="76" t="s">
        <v>1018</v>
      </c>
      <c r="MXX4070" s="76" t="s">
        <v>1018</v>
      </c>
      <c r="MXY4070" s="76" t="s">
        <v>1018</v>
      </c>
      <c r="MXZ4070" s="76" t="s">
        <v>1018</v>
      </c>
      <c r="MYA4070" s="76" t="s">
        <v>1018</v>
      </c>
      <c r="MYB4070" s="76" t="s">
        <v>1018</v>
      </c>
      <c r="MYC4070" s="76" t="s">
        <v>1018</v>
      </c>
      <c r="MYD4070" s="76" t="s">
        <v>1018</v>
      </c>
      <c r="MYE4070" s="76" t="s">
        <v>1018</v>
      </c>
      <c r="MYF4070" s="76" t="s">
        <v>1018</v>
      </c>
      <c r="MYG4070" s="76" t="s">
        <v>1018</v>
      </c>
      <c r="MYH4070" s="76" t="s">
        <v>1018</v>
      </c>
      <c r="MYI4070" s="76" t="s">
        <v>1018</v>
      </c>
      <c r="MYJ4070" s="76" t="s">
        <v>1018</v>
      </c>
      <c r="MYK4070" s="76" t="s">
        <v>1018</v>
      </c>
      <c r="MYL4070" s="76" t="s">
        <v>1018</v>
      </c>
      <c r="MYM4070" s="76" t="s">
        <v>1018</v>
      </c>
      <c r="MYN4070" s="76" t="s">
        <v>1018</v>
      </c>
      <c r="MYO4070" s="76" t="s">
        <v>1018</v>
      </c>
      <c r="MYP4070" s="76" t="s">
        <v>1018</v>
      </c>
      <c r="MYQ4070" s="76" t="s">
        <v>1018</v>
      </c>
      <c r="MYR4070" s="76" t="s">
        <v>1018</v>
      </c>
      <c r="MYS4070" s="76" t="s">
        <v>1018</v>
      </c>
      <c r="MYT4070" s="76" t="s">
        <v>1018</v>
      </c>
      <c r="MYU4070" s="76" t="s">
        <v>1018</v>
      </c>
      <c r="MYV4070" s="76" t="s">
        <v>1018</v>
      </c>
      <c r="MYW4070" s="76" t="s">
        <v>1018</v>
      </c>
      <c r="MYX4070" s="76" t="s">
        <v>1018</v>
      </c>
      <c r="MYY4070" s="76" t="s">
        <v>1018</v>
      </c>
      <c r="MYZ4070" s="76" t="s">
        <v>1018</v>
      </c>
      <c r="MZA4070" s="76" t="s">
        <v>1018</v>
      </c>
      <c r="MZB4070" s="76" t="s">
        <v>1018</v>
      </c>
      <c r="MZC4070" s="76" t="s">
        <v>1018</v>
      </c>
      <c r="MZD4070" s="76" t="s">
        <v>1018</v>
      </c>
      <c r="MZE4070" s="76" t="s">
        <v>1018</v>
      </c>
      <c r="MZF4070" s="76" t="s">
        <v>1018</v>
      </c>
      <c r="MZG4070" s="76" t="s">
        <v>1018</v>
      </c>
      <c r="MZH4070" s="76" t="s">
        <v>1018</v>
      </c>
      <c r="MZI4070" s="76" t="s">
        <v>1018</v>
      </c>
      <c r="MZJ4070" s="76" t="s">
        <v>1018</v>
      </c>
      <c r="MZK4070" s="76" t="s">
        <v>1018</v>
      </c>
      <c r="MZL4070" s="76" t="s">
        <v>1018</v>
      </c>
      <c r="MZM4070" s="76" t="s">
        <v>1018</v>
      </c>
      <c r="MZN4070" s="76" t="s">
        <v>1018</v>
      </c>
      <c r="MZO4070" s="76" t="s">
        <v>1018</v>
      </c>
      <c r="MZP4070" s="76" t="s">
        <v>1018</v>
      </c>
      <c r="MZQ4070" s="76" t="s">
        <v>1018</v>
      </c>
      <c r="MZR4070" s="76" t="s">
        <v>1018</v>
      </c>
      <c r="MZS4070" s="76" t="s">
        <v>1018</v>
      </c>
      <c r="MZT4070" s="76" t="s">
        <v>1018</v>
      </c>
      <c r="MZU4070" s="76" t="s">
        <v>1018</v>
      </c>
      <c r="MZV4070" s="76" t="s">
        <v>1018</v>
      </c>
      <c r="MZW4070" s="76" t="s">
        <v>1018</v>
      </c>
      <c r="MZX4070" s="76" t="s">
        <v>1018</v>
      </c>
      <c r="MZY4070" s="76" t="s">
        <v>1018</v>
      </c>
      <c r="MZZ4070" s="76" t="s">
        <v>1018</v>
      </c>
      <c r="NAA4070" s="76" t="s">
        <v>1018</v>
      </c>
      <c r="NAB4070" s="76" t="s">
        <v>1018</v>
      </c>
      <c r="NAC4070" s="76" t="s">
        <v>1018</v>
      </c>
      <c r="NAD4070" s="76" t="s">
        <v>1018</v>
      </c>
      <c r="NAE4070" s="76" t="s">
        <v>1018</v>
      </c>
      <c r="NAF4070" s="76" t="s">
        <v>1018</v>
      </c>
      <c r="NAG4070" s="76" t="s">
        <v>1018</v>
      </c>
      <c r="NAH4070" s="76" t="s">
        <v>1018</v>
      </c>
      <c r="NAI4070" s="76" t="s">
        <v>1018</v>
      </c>
      <c r="NAJ4070" s="76" t="s">
        <v>1018</v>
      </c>
      <c r="NAK4070" s="76" t="s">
        <v>1018</v>
      </c>
      <c r="NAL4070" s="76" t="s">
        <v>1018</v>
      </c>
      <c r="NAM4070" s="76" t="s">
        <v>1018</v>
      </c>
      <c r="NAN4070" s="76" t="s">
        <v>1018</v>
      </c>
      <c r="NAO4070" s="76" t="s">
        <v>1018</v>
      </c>
      <c r="NAP4070" s="76" t="s">
        <v>1018</v>
      </c>
      <c r="NAQ4070" s="76" t="s">
        <v>1018</v>
      </c>
      <c r="NAR4070" s="76" t="s">
        <v>1018</v>
      </c>
      <c r="NAS4070" s="76" t="s">
        <v>1018</v>
      </c>
      <c r="NAT4070" s="76" t="s">
        <v>1018</v>
      </c>
      <c r="NAU4070" s="76" t="s">
        <v>1018</v>
      </c>
      <c r="NAV4070" s="76" t="s">
        <v>1018</v>
      </c>
      <c r="NAW4070" s="76" t="s">
        <v>1018</v>
      </c>
      <c r="NAX4070" s="76" t="s">
        <v>1018</v>
      </c>
      <c r="NAY4070" s="76" t="s">
        <v>1018</v>
      </c>
      <c r="NAZ4070" s="76" t="s">
        <v>1018</v>
      </c>
      <c r="NBA4070" s="76" t="s">
        <v>1018</v>
      </c>
      <c r="NBB4070" s="76" t="s">
        <v>1018</v>
      </c>
      <c r="NBC4070" s="76" t="s">
        <v>1018</v>
      </c>
      <c r="NBD4070" s="76" t="s">
        <v>1018</v>
      </c>
      <c r="NBE4070" s="76" t="s">
        <v>1018</v>
      </c>
      <c r="NBF4070" s="76" t="s">
        <v>1018</v>
      </c>
      <c r="NBG4070" s="76" t="s">
        <v>1018</v>
      </c>
      <c r="NBH4070" s="76" t="s">
        <v>1018</v>
      </c>
      <c r="NBI4070" s="76" t="s">
        <v>1018</v>
      </c>
      <c r="NBJ4070" s="76" t="s">
        <v>1018</v>
      </c>
      <c r="NBK4070" s="76" t="s">
        <v>1018</v>
      </c>
      <c r="NBL4070" s="76" t="s">
        <v>1018</v>
      </c>
      <c r="NBM4070" s="76" t="s">
        <v>1018</v>
      </c>
      <c r="NBN4070" s="76" t="s">
        <v>1018</v>
      </c>
      <c r="NBO4070" s="76" t="s">
        <v>1018</v>
      </c>
      <c r="NBP4070" s="76" t="s">
        <v>1018</v>
      </c>
      <c r="NBQ4070" s="76" t="s">
        <v>1018</v>
      </c>
      <c r="NBR4070" s="76" t="s">
        <v>1018</v>
      </c>
      <c r="NBS4070" s="76" t="s">
        <v>1018</v>
      </c>
      <c r="NBT4070" s="76" t="s">
        <v>1018</v>
      </c>
      <c r="NBU4070" s="76" t="s">
        <v>1018</v>
      </c>
      <c r="NBV4070" s="76" t="s">
        <v>1018</v>
      </c>
      <c r="NBW4070" s="76" t="s">
        <v>1018</v>
      </c>
      <c r="NBX4070" s="76" t="s">
        <v>1018</v>
      </c>
      <c r="NBY4070" s="76" t="s">
        <v>1018</v>
      </c>
      <c r="NBZ4070" s="76" t="s">
        <v>1018</v>
      </c>
      <c r="NCA4070" s="76" t="s">
        <v>1018</v>
      </c>
      <c r="NCB4070" s="76" t="s">
        <v>1018</v>
      </c>
      <c r="NCC4070" s="76" t="s">
        <v>1018</v>
      </c>
      <c r="NCD4070" s="76" t="s">
        <v>1018</v>
      </c>
      <c r="NCE4070" s="76" t="s">
        <v>1018</v>
      </c>
      <c r="NCF4070" s="76" t="s">
        <v>1018</v>
      </c>
      <c r="NCG4070" s="76" t="s">
        <v>1018</v>
      </c>
      <c r="NCH4070" s="76" t="s">
        <v>1018</v>
      </c>
      <c r="NCI4070" s="76" t="s">
        <v>1018</v>
      </c>
      <c r="NCJ4070" s="76" t="s">
        <v>1018</v>
      </c>
      <c r="NCK4070" s="76" t="s">
        <v>1018</v>
      </c>
      <c r="NCL4070" s="76" t="s">
        <v>1018</v>
      </c>
      <c r="NCM4070" s="76" t="s">
        <v>1018</v>
      </c>
      <c r="NCN4070" s="76" t="s">
        <v>1018</v>
      </c>
      <c r="NCO4070" s="76" t="s">
        <v>1018</v>
      </c>
      <c r="NCP4070" s="76" t="s">
        <v>1018</v>
      </c>
      <c r="NCQ4070" s="76" t="s">
        <v>1018</v>
      </c>
      <c r="NCR4070" s="76" t="s">
        <v>1018</v>
      </c>
      <c r="NCS4070" s="76" t="s">
        <v>1018</v>
      </c>
      <c r="NCT4070" s="76" t="s">
        <v>1018</v>
      </c>
      <c r="NCU4070" s="76" t="s">
        <v>1018</v>
      </c>
      <c r="NCV4070" s="76" t="s">
        <v>1018</v>
      </c>
      <c r="NCW4070" s="76" t="s">
        <v>1018</v>
      </c>
      <c r="NCX4070" s="76" t="s">
        <v>1018</v>
      </c>
      <c r="NCY4070" s="76" t="s">
        <v>1018</v>
      </c>
      <c r="NCZ4070" s="76" t="s">
        <v>1018</v>
      </c>
      <c r="NDA4070" s="76" t="s">
        <v>1018</v>
      </c>
      <c r="NDB4070" s="76" t="s">
        <v>1018</v>
      </c>
      <c r="NDC4070" s="76" t="s">
        <v>1018</v>
      </c>
      <c r="NDD4070" s="76" t="s">
        <v>1018</v>
      </c>
      <c r="NDE4070" s="76" t="s">
        <v>1018</v>
      </c>
      <c r="NDF4070" s="76" t="s">
        <v>1018</v>
      </c>
      <c r="NDG4070" s="76" t="s">
        <v>1018</v>
      </c>
      <c r="NDH4070" s="76" t="s">
        <v>1018</v>
      </c>
      <c r="NDI4070" s="76" t="s">
        <v>1018</v>
      </c>
      <c r="NDJ4070" s="76" t="s">
        <v>1018</v>
      </c>
      <c r="NDK4070" s="76" t="s">
        <v>1018</v>
      </c>
      <c r="NDL4070" s="76" t="s">
        <v>1018</v>
      </c>
      <c r="NDM4070" s="76" t="s">
        <v>1018</v>
      </c>
      <c r="NDN4070" s="76" t="s">
        <v>1018</v>
      </c>
      <c r="NDO4070" s="76" t="s">
        <v>1018</v>
      </c>
      <c r="NDP4070" s="76" t="s">
        <v>1018</v>
      </c>
      <c r="NDQ4070" s="76" t="s">
        <v>1018</v>
      </c>
      <c r="NDR4070" s="76" t="s">
        <v>1018</v>
      </c>
      <c r="NDS4070" s="76" t="s">
        <v>1018</v>
      </c>
      <c r="NDT4070" s="76" t="s">
        <v>1018</v>
      </c>
      <c r="NDU4070" s="76" t="s">
        <v>1018</v>
      </c>
      <c r="NDV4070" s="76" t="s">
        <v>1018</v>
      </c>
      <c r="NDW4070" s="76" t="s">
        <v>1018</v>
      </c>
      <c r="NDX4070" s="76" t="s">
        <v>1018</v>
      </c>
      <c r="NDY4070" s="76" t="s">
        <v>1018</v>
      </c>
      <c r="NDZ4070" s="76" t="s">
        <v>1018</v>
      </c>
      <c r="NEA4070" s="76" t="s">
        <v>1018</v>
      </c>
      <c r="NEB4070" s="76" t="s">
        <v>1018</v>
      </c>
      <c r="NEC4070" s="76" t="s">
        <v>1018</v>
      </c>
      <c r="NED4070" s="76" t="s">
        <v>1018</v>
      </c>
      <c r="NEE4070" s="76" t="s">
        <v>1018</v>
      </c>
      <c r="NEF4070" s="76" t="s">
        <v>1018</v>
      </c>
      <c r="NEG4070" s="76" t="s">
        <v>1018</v>
      </c>
      <c r="NEH4070" s="76" t="s">
        <v>1018</v>
      </c>
      <c r="NEI4070" s="76" t="s">
        <v>1018</v>
      </c>
      <c r="NEJ4070" s="76" t="s">
        <v>1018</v>
      </c>
      <c r="NEK4070" s="76" t="s">
        <v>1018</v>
      </c>
      <c r="NEL4070" s="76" t="s">
        <v>1018</v>
      </c>
      <c r="NEM4070" s="76" t="s">
        <v>1018</v>
      </c>
      <c r="NEN4070" s="76" t="s">
        <v>1018</v>
      </c>
      <c r="NEO4070" s="76" t="s">
        <v>1018</v>
      </c>
      <c r="NEP4070" s="76" t="s">
        <v>1018</v>
      </c>
      <c r="NEQ4070" s="76" t="s">
        <v>1018</v>
      </c>
      <c r="NER4070" s="76" t="s">
        <v>1018</v>
      </c>
      <c r="NES4070" s="76" t="s">
        <v>1018</v>
      </c>
      <c r="NET4070" s="76" t="s">
        <v>1018</v>
      </c>
      <c r="NEU4070" s="76" t="s">
        <v>1018</v>
      </c>
      <c r="NEV4070" s="76" t="s">
        <v>1018</v>
      </c>
      <c r="NEW4070" s="76" t="s">
        <v>1018</v>
      </c>
      <c r="NEX4070" s="76" t="s">
        <v>1018</v>
      </c>
      <c r="NEY4070" s="76" t="s">
        <v>1018</v>
      </c>
      <c r="NEZ4070" s="76" t="s">
        <v>1018</v>
      </c>
      <c r="NFA4070" s="76" t="s">
        <v>1018</v>
      </c>
      <c r="NFB4070" s="76" t="s">
        <v>1018</v>
      </c>
      <c r="NFC4070" s="76" t="s">
        <v>1018</v>
      </c>
      <c r="NFD4070" s="76" t="s">
        <v>1018</v>
      </c>
      <c r="NFE4070" s="76" t="s">
        <v>1018</v>
      </c>
      <c r="NFF4070" s="76" t="s">
        <v>1018</v>
      </c>
      <c r="NFG4070" s="76" t="s">
        <v>1018</v>
      </c>
      <c r="NFH4070" s="76" t="s">
        <v>1018</v>
      </c>
      <c r="NFI4070" s="76" t="s">
        <v>1018</v>
      </c>
      <c r="NFJ4070" s="76" t="s">
        <v>1018</v>
      </c>
      <c r="NFK4070" s="76" t="s">
        <v>1018</v>
      </c>
      <c r="NFL4070" s="76" t="s">
        <v>1018</v>
      </c>
      <c r="NFM4070" s="76" t="s">
        <v>1018</v>
      </c>
      <c r="NFN4070" s="76" t="s">
        <v>1018</v>
      </c>
      <c r="NFO4070" s="76" t="s">
        <v>1018</v>
      </c>
      <c r="NFP4070" s="76" t="s">
        <v>1018</v>
      </c>
      <c r="NFQ4070" s="76" t="s">
        <v>1018</v>
      </c>
      <c r="NFR4070" s="76" t="s">
        <v>1018</v>
      </c>
      <c r="NFS4070" s="76" t="s">
        <v>1018</v>
      </c>
      <c r="NFT4070" s="76" t="s">
        <v>1018</v>
      </c>
      <c r="NFU4070" s="76" t="s">
        <v>1018</v>
      </c>
      <c r="NFV4070" s="76" t="s">
        <v>1018</v>
      </c>
      <c r="NFW4070" s="76" t="s">
        <v>1018</v>
      </c>
      <c r="NFX4070" s="76" t="s">
        <v>1018</v>
      </c>
      <c r="NFY4070" s="76" t="s">
        <v>1018</v>
      </c>
      <c r="NFZ4070" s="76" t="s">
        <v>1018</v>
      </c>
      <c r="NGA4070" s="76" t="s">
        <v>1018</v>
      </c>
      <c r="NGB4070" s="76" t="s">
        <v>1018</v>
      </c>
      <c r="NGC4070" s="76" t="s">
        <v>1018</v>
      </c>
      <c r="NGD4070" s="76" t="s">
        <v>1018</v>
      </c>
      <c r="NGE4070" s="76" t="s">
        <v>1018</v>
      </c>
      <c r="NGF4070" s="76" t="s">
        <v>1018</v>
      </c>
      <c r="NGG4070" s="76" t="s">
        <v>1018</v>
      </c>
      <c r="NGH4070" s="76" t="s">
        <v>1018</v>
      </c>
      <c r="NGI4070" s="76" t="s">
        <v>1018</v>
      </c>
      <c r="NGJ4070" s="76" t="s">
        <v>1018</v>
      </c>
      <c r="NGK4070" s="76" t="s">
        <v>1018</v>
      </c>
      <c r="NGL4070" s="76" t="s">
        <v>1018</v>
      </c>
      <c r="NGM4070" s="76" t="s">
        <v>1018</v>
      </c>
      <c r="NGN4070" s="76" t="s">
        <v>1018</v>
      </c>
      <c r="NGO4070" s="76" t="s">
        <v>1018</v>
      </c>
      <c r="NGP4070" s="76" t="s">
        <v>1018</v>
      </c>
      <c r="NGQ4070" s="76" t="s">
        <v>1018</v>
      </c>
      <c r="NGR4070" s="76" t="s">
        <v>1018</v>
      </c>
      <c r="NGS4070" s="76" t="s">
        <v>1018</v>
      </c>
      <c r="NGT4070" s="76" t="s">
        <v>1018</v>
      </c>
      <c r="NGU4070" s="76" t="s">
        <v>1018</v>
      </c>
      <c r="NGV4070" s="76" t="s">
        <v>1018</v>
      </c>
      <c r="NGW4070" s="76" t="s">
        <v>1018</v>
      </c>
      <c r="NGX4070" s="76" t="s">
        <v>1018</v>
      </c>
      <c r="NGY4070" s="76" t="s">
        <v>1018</v>
      </c>
      <c r="NGZ4070" s="76" t="s">
        <v>1018</v>
      </c>
      <c r="NHA4070" s="76" t="s">
        <v>1018</v>
      </c>
      <c r="NHB4070" s="76" t="s">
        <v>1018</v>
      </c>
      <c r="NHC4070" s="76" t="s">
        <v>1018</v>
      </c>
      <c r="NHD4070" s="76" t="s">
        <v>1018</v>
      </c>
      <c r="NHE4070" s="76" t="s">
        <v>1018</v>
      </c>
      <c r="NHF4070" s="76" t="s">
        <v>1018</v>
      </c>
      <c r="NHG4070" s="76" t="s">
        <v>1018</v>
      </c>
      <c r="NHH4070" s="76" t="s">
        <v>1018</v>
      </c>
      <c r="NHI4070" s="76" t="s">
        <v>1018</v>
      </c>
      <c r="NHJ4070" s="76" t="s">
        <v>1018</v>
      </c>
      <c r="NHK4070" s="76" t="s">
        <v>1018</v>
      </c>
      <c r="NHL4070" s="76" t="s">
        <v>1018</v>
      </c>
      <c r="NHM4070" s="76" t="s">
        <v>1018</v>
      </c>
      <c r="NHN4070" s="76" t="s">
        <v>1018</v>
      </c>
      <c r="NHO4070" s="76" t="s">
        <v>1018</v>
      </c>
      <c r="NHP4070" s="76" t="s">
        <v>1018</v>
      </c>
      <c r="NHQ4070" s="76" t="s">
        <v>1018</v>
      </c>
      <c r="NHR4070" s="76" t="s">
        <v>1018</v>
      </c>
      <c r="NHS4070" s="76" t="s">
        <v>1018</v>
      </c>
      <c r="NHT4070" s="76" t="s">
        <v>1018</v>
      </c>
      <c r="NHU4070" s="76" t="s">
        <v>1018</v>
      </c>
      <c r="NHV4070" s="76" t="s">
        <v>1018</v>
      </c>
      <c r="NHW4070" s="76" t="s">
        <v>1018</v>
      </c>
      <c r="NHX4070" s="76" t="s">
        <v>1018</v>
      </c>
      <c r="NHY4070" s="76" t="s">
        <v>1018</v>
      </c>
      <c r="NHZ4070" s="76" t="s">
        <v>1018</v>
      </c>
      <c r="NIA4070" s="76" t="s">
        <v>1018</v>
      </c>
      <c r="NIB4070" s="76" t="s">
        <v>1018</v>
      </c>
      <c r="NIC4070" s="76" t="s">
        <v>1018</v>
      </c>
      <c r="NID4070" s="76" t="s">
        <v>1018</v>
      </c>
      <c r="NIE4070" s="76" t="s">
        <v>1018</v>
      </c>
      <c r="NIF4070" s="76" t="s">
        <v>1018</v>
      </c>
      <c r="NIG4070" s="76" t="s">
        <v>1018</v>
      </c>
      <c r="NIH4070" s="76" t="s">
        <v>1018</v>
      </c>
      <c r="NII4070" s="76" t="s">
        <v>1018</v>
      </c>
      <c r="NIJ4070" s="76" t="s">
        <v>1018</v>
      </c>
      <c r="NIK4070" s="76" t="s">
        <v>1018</v>
      </c>
      <c r="NIL4070" s="76" t="s">
        <v>1018</v>
      </c>
      <c r="NIM4070" s="76" t="s">
        <v>1018</v>
      </c>
      <c r="NIN4070" s="76" t="s">
        <v>1018</v>
      </c>
      <c r="NIO4070" s="76" t="s">
        <v>1018</v>
      </c>
      <c r="NIP4070" s="76" t="s">
        <v>1018</v>
      </c>
      <c r="NIQ4070" s="76" t="s">
        <v>1018</v>
      </c>
      <c r="NIR4070" s="76" t="s">
        <v>1018</v>
      </c>
      <c r="NIS4070" s="76" t="s">
        <v>1018</v>
      </c>
      <c r="NIT4070" s="76" t="s">
        <v>1018</v>
      </c>
      <c r="NIU4070" s="76" t="s">
        <v>1018</v>
      </c>
      <c r="NIV4070" s="76" t="s">
        <v>1018</v>
      </c>
      <c r="NIW4070" s="76" t="s">
        <v>1018</v>
      </c>
      <c r="NIX4070" s="76" t="s">
        <v>1018</v>
      </c>
      <c r="NIY4070" s="76" t="s">
        <v>1018</v>
      </c>
      <c r="NIZ4070" s="76" t="s">
        <v>1018</v>
      </c>
      <c r="NJA4070" s="76" t="s">
        <v>1018</v>
      </c>
      <c r="NJB4070" s="76" t="s">
        <v>1018</v>
      </c>
      <c r="NJC4070" s="76" t="s">
        <v>1018</v>
      </c>
      <c r="NJD4070" s="76" t="s">
        <v>1018</v>
      </c>
      <c r="NJE4070" s="76" t="s">
        <v>1018</v>
      </c>
      <c r="NJF4070" s="76" t="s">
        <v>1018</v>
      </c>
      <c r="NJG4070" s="76" t="s">
        <v>1018</v>
      </c>
      <c r="NJH4070" s="76" t="s">
        <v>1018</v>
      </c>
      <c r="NJI4070" s="76" t="s">
        <v>1018</v>
      </c>
      <c r="NJJ4070" s="76" t="s">
        <v>1018</v>
      </c>
      <c r="NJK4070" s="76" t="s">
        <v>1018</v>
      </c>
      <c r="NJL4070" s="76" t="s">
        <v>1018</v>
      </c>
      <c r="NJM4070" s="76" t="s">
        <v>1018</v>
      </c>
      <c r="NJN4070" s="76" t="s">
        <v>1018</v>
      </c>
      <c r="NJO4070" s="76" t="s">
        <v>1018</v>
      </c>
      <c r="NJP4070" s="76" t="s">
        <v>1018</v>
      </c>
      <c r="NJQ4070" s="76" t="s">
        <v>1018</v>
      </c>
      <c r="NJR4070" s="76" t="s">
        <v>1018</v>
      </c>
      <c r="NJS4070" s="76" t="s">
        <v>1018</v>
      </c>
      <c r="NJT4070" s="76" t="s">
        <v>1018</v>
      </c>
      <c r="NJU4070" s="76" t="s">
        <v>1018</v>
      </c>
      <c r="NJV4070" s="76" t="s">
        <v>1018</v>
      </c>
      <c r="NJW4070" s="76" t="s">
        <v>1018</v>
      </c>
      <c r="NJX4070" s="76" t="s">
        <v>1018</v>
      </c>
      <c r="NJY4070" s="76" t="s">
        <v>1018</v>
      </c>
      <c r="NJZ4070" s="76" t="s">
        <v>1018</v>
      </c>
      <c r="NKA4070" s="76" t="s">
        <v>1018</v>
      </c>
      <c r="NKB4070" s="76" t="s">
        <v>1018</v>
      </c>
      <c r="NKC4070" s="76" t="s">
        <v>1018</v>
      </c>
      <c r="NKD4070" s="76" t="s">
        <v>1018</v>
      </c>
      <c r="NKE4070" s="76" t="s">
        <v>1018</v>
      </c>
      <c r="NKF4070" s="76" t="s">
        <v>1018</v>
      </c>
      <c r="NKG4070" s="76" t="s">
        <v>1018</v>
      </c>
      <c r="NKH4070" s="76" t="s">
        <v>1018</v>
      </c>
      <c r="NKI4070" s="76" t="s">
        <v>1018</v>
      </c>
      <c r="NKJ4070" s="76" t="s">
        <v>1018</v>
      </c>
      <c r="NKK4070" s="76" t="s">
        <v>1018</v>
      </c>
      <c r="NKL4070" s="76" t="s">
        <v>1018</v>
      </c>
      <c r="NKM4070" s="76" t="s">
        <v>1018</v>
      </c>
      <c r="NKN4070" s="76" t="s">
        <v>1018</v>
      </c>
      <c r="NKO4070" s="76" t="s">
        <v>1018</v>
      </c>
      <c r="NKP4070" s="76" t="s">
        <v>1018</v>
      </c>
      <c r="NKQ4070" s="76" t="s">
        <v>1018</v>
      </c>
      <c r="NKR4070" s="76" t="s">
        <v>1018</v>
      </c>
      <c r="NKS4070" s="76" t="s">
        <v>1018</v>
      </c>
      <c r="NKT4070" s="76" t="s">
        <v>1018</v>
      </c>
      <c r="NKU4070" s="76" t="s">
        <v>1018</v>
      </c>
      <c r="NKV4070" s="76" t="s">
        <v>1018</v>
      </c>
      <c r="NKW4070" s="76" t="s">
        <v>1018</v>
      </c>
      <c r="NKX4070" s="76" t="s">
        <v>1018</v>
      </c>
      <c r="NKY4070" s="76" t="s">
        <v>1018</v>
      </c>
      <c r="NKZ4070" s="76" t="s">
        <v>1018</v>
      </c>
      <c r="NLA4070" s="76" t="s">
        <v>1018</v>
      </c>
      <c r="NLB4070" s="76" t="s">
        <v>1018</v>
      </c>
      <c r="NLC4070" s="76" t="s">
        <v>1018</v>
      </c>
      <c r="NLD4070" s="76" t="s">
        <v>1018</v>
      </c>
      <c r="NLE4070" s="76" t="s">
        <v>1018</v>
      </c>
      <c r="NLF4070" s="76" t="s">
        <v>1018</v>
      </c>
      <c r="NLG4070" s="76" t="s">
        <v>1018</v>
      </c>
      <c r="NLH4070" s="76" t="s">
        <v>1018</v>
      </c>
      <c r="NLI4070" s="76" t="s">
        <v>1018</v>
      </c>
      <c r="NLJ4070" s="76" t="s">
        <v>1018</v>
      </c>
      <c r="NLK4070" s="76" t="s">
        <v>1018</v>
      </c>
      <c r="NLL4070" s="76" t="s">
        <v>1018</v>
      </c>
      <c r="NLM4070" s="76" t="s">
        <v>1018</v>
      </c>
      <c r="NLN4070" s="76" t="s">
        <v>1018</v>
      </c>
      <c r="NLO4070" s="76" t="s">
        <v>1018</v>
      </c>
      <c r="NLP4070" s="76" t="s">
        <v>1018</v>
      </c>
      <c r="NLQ4070" s="76" t="s">
        <v>1018</v>
      </c>
      <c r="NLR4070" s="76" t="s">
        <v>1018</v>
      </c>
      <c r="NLS4070" s="76" t="s">
        <v>1018</v>
      </c>
      <c r="NLT4070" s="76" t="s">
        <v>1018</v>
      </c>
      <c r="NLU4070" s="76" t="s">
        <v>1018</v>
      </c>
      <c r="NLV4070" s="76" t="s">
        <v>1018</v>
      </c>
      <c r="NLW4070" s="76" t="s">
        <v>1018</v>
      </c>
      <c r="NLX4070" s="76" t="s">
        <v>1018</v>
      </c>
      <c r="NLY4070" s="76" t="s">
        <v>1018</v>
      </c>
      <c r="NLZ4070" s="76" t="s">
        <v>1018</v>
      </c>
      <c r="NMA4070" s="76" t="s">
        <v>1018</v>
      </c>
      <c r="NMB4070" s="76" t="s">
        <v>1018</v>
      </c>
      <c r="NMC4070" s="76" t="s">
        <v>1018</v>
      </c>
      <c r="NMD4070" s="76" t="s">
        <v>1018</v>
      </c>
      <c r="NME4070" s="76" t="s">
        <v>1018</v>
      </c>
      <c r="NMF4070" s="76" t="s">
        <v>1018</v>
      </c>
      <c r="NMG4070" s="76" t="s">
        <v>1018</v>
      </c>
      <c r="NMH4070" s="76" t="s">
        <v>1018</v>
      </c>
      <c r="NMI4070" s="76" t="s">
        <v>1018</v>
      </c>
      <c r="NMJ4070" s="76" t="s">
        <v>1018</v>
      </c>
      <c r="NMK4070" s="76" t="s">
        <v>1018</v>
      </c>
      <c r="NML4070" s="76" t="s">
        <v>1018</v>
      </c>
      <c r="NMM4070" s="76" t="s">
        <v>1018</v>
      </c>
      <c r="NMN4070" s="76" t="s">
        <v>1018</v>
      </c>
      <c r="NMO4070" s="76" t="s">
        <v>1018</v>
      </c>
      <c r="NMP4070" s="76" t="s">
        <v>1018</v>
      </c>
      <c r="NMQ4070" s="76" t="s">
        <v>1018</v>
      </c>
      <c r="NMR4070" s="76" t="s">
        <v>1018</v>
      </c>
      <c r="NMS4070" s="76" t="s">
        <v>1018</v>
      </c>
      <c r="NMT4070" s="76" t="s">
        <v>1018</v>
      </c>
      <c r="NMU4070" s="76" t="s">
        <v>1018</v>
      </c>
      <c r="NMV4070" s="76" t="s">
        <v>1018</v>
      </c>
      <c r="NMW4070" s="76" t="s">
        <v>1018</v>
      </c>
      <c r="NMX4070" s="76" t="s">
        <v>1018</v>
      </c>
      <c r="NMY4070" s="76" t="s">
        <v>1018</v>
      </c>
      <c r="NMZ4070" s="76" t="s">
        <v>1018</v>
      </c>
      <c r="NNA4070" s="76" t="s">
        <v>1018</v>
      </c>
      <c r="NNB4070" s="76" t="s">
        <v>1018</v>
      </c>
      <c r="NNC4070" s="76" t="s">
        <v>1018</v>
      </c>
      <c r="NND4070" s="76" t="s">
        <v>1018</v>
      </c>
      <c r="NNE4070" s="76" t="s">
        <v>1018</v>
      </c>
      <c r="NNF4070" s="76" t="s">
        <v>1018</v>
      </c>
      <c r="NNG4070" s="76" t="s">
        <v>1018</v>
      </c>
      <c r="NNH4070" s="76" t="s">
        <v>1018</v>
      </c>
      <c r="NNI4070" s="76" t="s">
        <v>1018</v>
      </c>
      <c r="NNJ4070" s="76" t="s">
        <v>1018</v>
      </c>
      <c r="NNK4070" s="76" t="s">
        <v>1018</v>
      </c>
      <c r="NNL4070" s="76" t="s">
        <v>1018</v>
      </c>
      <c r="NNM4070" s="76" t="s">
        <v>1018</v>
      </c>
      <c r="NNN4070" s="76" t="s">
        <v>1018</v>
      </c>
      <c r="NNO4070" s="76" t="s">
        <v>1018</v>
      </c>
      <c r="NNP4070" s="76" t="s">
        <v>1018</v>
      </c>
      <c r="NNQ4070" s="76" t="s">
        <v>1018</v>
      </c>
      <c r="NNR4070" s="76" t="s">
        <v>1018</v>
      </c>
      <c r="NNS4070" s="76" t="s">
        <v>1018</v>
      </c>
      <c r="NNT4070" s="76" t="s">
        <v>1018</v>
      </c>
      <c r="NNU4070" s="76" t="s">
        <v>1018</v>
      </c>
      <c r="NNV4070" s="76" t="s">
        <v>1018</v>
      </c>
      <c r="NNW4070" s="76" t="s">
        <v>1018</v>
      </c>
      <c r="NNX4070" s="76" t="s">
        <v>1018</v>
      </c>
      <c r="NNY4070" s="76" t="s">
        <v>1018</v>
      </c>
      <c r="NNZ4070" s="76" t="s">
        <v>1018</v>
      </c>
      <c r="NOA4070" s="76" t="s">
        <v>1018</v>
      </c>
      <c r="NOB4070" s="76" t="s">
        <v>1018</v>
      </c>
      <c r="NOC4070" s="76" t="s">
        <v>1018</v>
      </c>
      <c r="NOD4070" s="76" t="s">
        <v>1018</v>
      </c>
      <c r="NOE4070" s="76" t="s">
        <v>1018</v>
      </c>
      <c r="NOF4070" s="76" t="s">
        <v>1018</v>
      </c>
      <c r="NOG4070" s="76" t="s">
        <v>1018</v>
      </c>
      <c r="NOH4070" s="76" t="s">
        <v>1018</v>
      </c>
      <c r="NOI4070" s="76" t="s">
        <v>1018</v>
      </c>
      <c r="NOJ4070" s="76" t="s">
        <v>1018</v>
      </c>
      <c r="NOK4070" s="76" t="s">
        <v>1018</v>
      </c>
      <c r="NOL4070" s="76" t="s">
        <v>1018</v>
      </c>
      <c r="NOM4070" s="76" t="s">
        <v>1018</v>
      </c>
      <c r="NON4070" s="76" t="s">
        <v>1018</v>
      </c>
      <c r="NOO4070" s="76" t="s">
        <v>1018</v>
      </c>
      <c r="NOP4070" s="76" t="s">
        <v>1018</v>
      </c>
      <c r="NOQ4070" s="76" t="s">
        <v>1018</v>
      </c>
      <c r="NOR4070" s="76" t="s">
        <v>1018</v>
      </c>
      <c r="NOS4070" s="76" t="s">
        <v>1018</v>
      </c>
      <c r="NOT4070" s="76" t="s">
        <v>1018</v>
      </c>
      <c r="NOU4070" s="76" t="s">
        <v>1018</v>
      </c>
      <c r="NOV4070" s="76" t="s">
        <v>1018</v>
      </c>
      <c r="NOW4070" s="76" t="s">
        <v>1018</v>
      </c>
      <c r="NOX4070" s="76" t="s">
        <v>1018</v>
      </c>
      <c r="NOY4070" s="76" t="s">
        <v>1018</v>
      </c>
      <c r="NOZ4070" s="76" t="s">
        <v>1018</v>
      </c>
      <c r="NPA4070" s="76" t="s">
        <v>1018</v>
      </c>
      <c r="NPB4070" s="76" t="s">
        <v>1018</v>
      </c>
      <c r="NPC4070" s="76" t="s">
        <v>1018</v>
      </c>
      <c r="NPD4070" s="76" t="s">
        <v>1018</v>
      </c>
      <c r="NPE4070" s="76" t="s">
        <v>1018</v>
      </c>
      <c r="NPF4070" s="76" t="s">
        <v>1018</v>
      </c>
      <c r="NPG4070" s="76" t="s">
        <v>1018</v>
      </c>
      <c r="NPH4070" s="76" t="s">
        <v>1018</v>
      </c>
      <c r="NPI4070" s="76" t="s">
        <v>1018</v>
      </c>
      <c r="NPJ4070" s="76" t="s">
        <v>1018</v>
      </c>
      <c r="NPK4070" s="76" t="s">
        <v>1018</v>
      </c>
      <c r="NPL4070" s="76" t="s">
        <v>1018</v>
      </c>
      <c r="NPM4070" s="76" t="s">
        <v>1018</v>
      </c>
      <c r="NPN4070" s="76" t="s">
        <v>1018</v>
      </c>
      <c r="NPO4070" s="76" t="s">
        <v>1018</v>
      </c>
      <c r="NPP4070" s="76" t="s">
        <v>1018</v>
      </c>
      <c r="NPQ4070" s="76" t="s">
        <v>1018</v>
      </c>
      <c r="NPR4070" s="76" t="s">
        <v>1018</v>
      </c>
      <c r="NPS4070" s="76" t="s">
        <v>1018</v>
      </c>
      <c r="NPT4070" s="76" t="s">
        <v>1018</v>
      </c>
      <c r="NPU4070" s="76" t="s">
        <v>1018</v>
      </c>
      <c r="NPV4070" s="76" t="s">
        <v>1018</v>
      </c>
      <c r="NPW4070" s="76" t="s">
        <v>1018</v>
      </c>
      <c r="NPX4070" s="76" t="s">
        <v>1018</v>
      </c>
      <c r="NPY4070" s="76" t="s">
        <v>1018</v>
      </c>
      <c r="NPZ4070" s="76" t="s">
        <v>1018</v>
      </c>
      <c r="NQA4070" s="76" t="s">
        <v>1018</v>
      </c>
      <c r="NQB4070" s="76" t="s">
        <v>1018</v>
      </c>
      <c r="NQC4070" s="76" t="s">
        <v>1018</v>
      </c>
      <c r="NQD4070" s="76" t="s">
        <v>1018</v>
      </c>
      <c r="NQE4070" s="76" t="s">
        <v>1018</v>
      </c>
      <c r="NQF4070" s="76" t="s">
        <v>1018</v>
      </c>
      <c r="NQG4070" s="76" t="s">
        <v>1018</v>
      </c>
      <c r="NQH4070" s="76" t="s">
        <v>1018</v>
      </c>
      <c r="NQI4070" s="76" t="s">
        <v>1018</v>
      </c>
      <c r="NQJ4070" s="76" t="s">
        <v>1018</v>
      </c>
      <c r="NQK4070" s="76" t="s">
        <v>1018</v>
      </c>
      <c r="NQL4070" s="76" t="s">
        <v>1018</v>
      </c>
      <c r="NQM4070" s="76" t="s">
        <v>1018</v>
      </c>
      <c r="NQN4070" s="76" t="s">
        <v>1018</v>
      </c>
      <c r="NQO4070" s="76" t="s">
        <v>1018</v>
      </c>
      <c r="NQP4070" s="76" t="s">
        <v>1018</v>
      </c>
      <c r="NQQ4070" s="76" t="s">
        <v>1018</v>
      </c>
      <c r="NQR4070" s="76" t="s">
        <v>1018</v>
      </c>
      <c r="NQS4070" s="76" t="s">
        <v>1018</v>
      </c>
      <c r="NQT4070" s="76" t="s">
        <v>1018</v>
      </c>
      <c r="NQU4070" s="76" t="s">
        <v>1018</v>
      </c>
      <c r="NQV4070" s="76" t="s">
        <v>1018</v>
      </c>
      <c r="NQW4070" s="76" t="s">
        <v>1018</v>
      </c>
      <c r="NQX4070" s="76" t="s">
        <v>1018</v>
      </c>
      <c r="NQY4070" s="76" t="s">
        <v>1018</v>
      </c>
      <c r="NQZ4070" s="76" t="s">
        <v>1018</v>
      </c>
      <c r="NRA4070" s="76" t="s">
        <v>1018</v>
      </c>
      <c r="NRB4070" s="76" t="s">
        <v>1018</v>
      </c>
      <c r="NRC4070" s="76" t="s">
        <v>1018</v>
      </c>
      <c r="NRD4070" s="76" t="s">
        <v>1018</v>
      </c>
      <c r="NRE4070" s="76" t="s">
        <v>1018</v>
      </c>
      <c r="NRF4070" s="76" t="s">
        <v>1018</v>
      </c>
      <c r="NRG4070" s="76" t="s">
        <v>1018</v>
      </c>
      <c r="NRH4070" s="76" t="s">
        <v>1018</v>
      </c>
      <c r="NRI4070" s="76" t="s">
        <v>1018</v>
      </c>
      <c r="NRJ4070" s="76" t="s">
        <v>1018</v>
      </c>
      <c r="NRK4070" s="76" t="s">
        <v>1018</v>
      </c>
      <c r="NRL4070" s="76" t="s">
        <v>1018</v>
      </c>
      <c r="NRM4070" s="76" t="s">
        <v>1018</v>
      </c>
      <c r="NRN4070" s="76" t="s">
        <v>1018</v>
      </c>
      <c r="NRO4070" s="76" t="s">
        <v>1018</v>
      </c>
      <c r="NRP4070" s="76" t="s">
        <v>1018</v>
      </c>
      <c r="NRQ4070" s="76" t="s">
        <v>1018</v>
      </c>
      <c r="NRR4070" s="76" t="s">
        <v>1018</v>
      </c>
      <c r="NRS4070" s="76" t="s">
        <v>1018</v>
      </c>
      <c r="NRT4070" s="76" t="s">
        <v>1018</v>
      </c>
      <c r="NRU4070" s="76" t="s">
        <v>1018</v>
      </c>
      <c r="NRV4070" s="76" t="s">
        <v>1018</v>
      </c>
      <c r="NRW4070" s="76" t="s">
        <v>1018</v>
      </c>
      <c r="NRX4070" s="76" t="s">
        <v>1018</v>
      </c>
      <c r="NRY4070" s="76" t="s">
        <v>1018</v>
      </c>
      <c r="NRZ4070" s="76" t="s">
        <v>1018</v>
      </c>
      <c r="NSA4070" s="76" t="s">
        <v>1018</v>
      </c>
      <c r="NSB4070" s="76" t="s">
        <v>1018</v>
      </c>
      <c r="NSC4070" s="76" t="s">
        <v>1018</v>
      </c>
      <c r="NSD4070" s="76" t="s">
        <v>1018</v>
      </c>
      <c r="NSE4070" s="76" t="s">
        <v>1018</v>
      </c>
      <c r="NSF4070" s="76" t="s">
        <v>1018</v>
      </c>
      <c r="NSG4070" s="76" t="s">
        <v>1018</v>
      </c>
      <c r="NSH4070" s="76" t="s">
        <v>1018</v>
      </c>
      <c r="NSI4070" s="76" t="s">
        <v>1018</v>
      </c>
      <c r="NSJ4070" s="76" t="s">
        <v>1018</v>
      </c>
      <c r="NSK4070" s="76" t="s">
        <v>1018</v>
      </c>
      <c r="NSL4070" s="76" t="s">
        <v>1018</v>
      </c>
      <c r="NSM4070" s="76" t="s">
        <v>1018</v>
      </c>
      <c r="NSN4070" s="76" t="s">
        <v>1018</v>
      </c>
      <c r="NSO4070" s="76" t="s">
        <v>1018</v>
      </c>
      <c r="NSP4070" s="76" t="s">
        <v>1018</v>
      </c>
      <c r="NSQ4070" s="76" t="s">
        <v>1018</v>
      </c>
      <c r="NSR4070" s="76" t="s">
        <v>1018</v>
      </c>
      <c r="NSS4070" s="76" t="s">
        <v>1018</v>
      </c>
      <c r="NST4070" s="76" t="s">
        <v>1018</v>
      </c>
      <c r="NSU4070" s="76" t="s">
        <v>1018</v>
      </c>
      <c r="NSV4070" s="76" t="s">
        <v>1018</v>
      </c>
      <c r="NSW4070" s="76" t="s">
        <v>1018</v>
      </c>
      <c r="NSX4070" s="76" t="s">
        <v>1018</v>
      </c>
      <c r="NSY4070" s="76" t="s">
        <v>1018</v>
      </c>
      <c r="NSZ4070" s="76" t="s">
        <v>1018</v>
      </c>
      <c r="NTA4070" s="76" t="s">
        <v>1018</v>
      </c>
      <c r="NTB4070" s="76" t="s">
        <v>1018</v>
      </c>
      <c r="NTC4070" s="76" t="s">
        <v>1018</v>
      </c>
      <c r="NTD4070" s="76" t="s">
        <v>1018</v>
      </c>
      <c r="NTE4070" s="76" t="s">
        <v>1018</v>
      </c>
      <c r="NTF4070" s="76" t="s">
        <v>1018</v>
      </c>
      <c r="NTG4070" s="76" t="s">
        <v>1018</v>
      </c>
      <c r="NTH4070" s="76" t="s">
        <v>1018</v>
      </c>
      <c r="NTI4070" s="76" t="s">
        <v>1018</v>
      </c>
      <c r="NTJ4070" s="76" t="s">
        <v>1018</v>
      </c>
      <c r="NTK4070" s="76" t="s">
        <v>1018</v>
      </c>
      <c r="NTL4070" s="76" t="s">
        <v>1018</v>
      </c>
      <c r="NTM4070" s="76" t="s">
        <v>1018</v>
      </c>
      <c r="NTN4070" s="76" t="s">
        <v>1018</v>
      </c>
      <c r="NTO4070" s="76" t="s">
        <v>1018</v>
      </c>
      <c r="NTP4070" s="76" t="s">
        <v>1018</v>
      </c>
      <c r="NTQ4070" s="76" t="s">
        <v>1018</v>
      </c>
      <c r="NTR4070" s="76" t="s">
        <v>1018</v>
      </c>
      <c r="NTS4070" s="76" t="s">
        <v>1018</v>
      </c>
      <c r="NTT4070" s="76" t="s">
        <v>1018</v>
      </c>
      <c r="NTU4070" s="76" t="s">
        <v>1018</v>
      </c>
      <c r="NTV4070" s="76" t="s">
        <v>1018</v>
      </c>
      <c r="NTW4070" s="76" t="s">
        <v>1018</v>
      </c>
      <c r="NTX4070" s="76" t="s">
        <v>1018</v>
      </c>
      <c r="NTY4070" s="76" t="s">
        <v>1018</v>
      </c>
      <c r="NTZ4070" s="76" t="s">
        <v>1018</v>
      </c>
      <c r="NUA4070" s="76" t="s">
        <v>1018</v>
      </c>
      <c r="NUB4070" s="76" t="s">
        <v>1018</v>
      </c>
      <c r="NUC4070" s="76" t="s">
        <v>1018</v>
      </c>
      <c r="NUD4070" s="76" t="s">
        <v>1018</v>
      </c>
      <c r="NUE4070" s="76" t="s">
        <v>1018</v>
      </c>
      <c r="NUF4070" s="76" t="s">
        <v>1018</v>
      </c>
      <c r="NUG4070" s="76" t="s">
        <v>1018</v>
      </c>
      <c r="NUH4070" s="76" t="s">
        <v>1018</v>
      </c>
      <c r="NUI4070" s="76" t="s">
        <v>1018</v>
      </c>
      <c r="NUJ4070" s="76" t="s">
        <v>1018</v>
      </c>
      <c r="NUK4070" s="76" t="s">
        <v>1018</v>
      </c>
      <c r="NUL4070" s="76" t="s">
        <v>1018</v>
      </c>
      <c r="NUM4070" s="76" t="s">
        <v>1018</v>
      </c>
      <c r="NUN4070" s="76" t="s">
        <v>1018</v>
      </c>
      <c r="NUO4070" s="76" t="s">
        <v>1018</v>
      </c>
      <c r="NUP4070" s="76" t="s">
        <v>1018</v>
      </c>
      <c r="NUQ4070" s="76" t="s">
        <v>1018</v>
      </c>
      <c r="NUR4070" s="76" t="s">
        <v>1018</v>
      </c>
      <c r="NUS4070" s="76" t="s">
        <v>1018</v>
      </c>
      <c r="NUT4070" s="76" t="s">
        <v>1018</v>
      </c>
      <c r="NUU4070" s="76" t="s">
        <v>1018</v>
      </c>
      <c r="NUV4070" s="76" t="s">
        <v>1018</v>
      </c>
      <c r="NUW4070" s="76" t="s">
        <v>1018</v>
      </c>
      <c r="NUX4070" s="76" t="s">
        <v>1018</v>
      </c>
      <c r="NUY4070" s="76" t="s">
        <v>1018</v>
      </c>
      <c r="NUZ4070" s="76" t="s">
        <v>1018</v>
      </c>
      <c r="NVA4070" s="76" t="s">
        <v>1018</v>
      </c>
      <c r="NVB4070" s="76" t="s">
        <v>1018</v>
      </c>
      <c r="NVC4070" s="76" t="s">
        <v>1018</v>
      </c>
      <c r="NVD4070" s="76" t="s">
        <v>1018</v>
      </c>
      <c r="NVE4070" s="76" t="s">
        <v>1018</v>
      </c>
      <c r="NVF4070" s="76" t="s">
        <v>1018</v>
      </c>
      <c r="NVG4070" s="76" t="s">
        <v>1018</v>
      </c>
      <c r="NVH4070" s="76" t="s">
        <v>1018</v>
      </c>
      <c r="NVI4070" s="76" t="s">
        <v>1018</v>
      </c>
      <c r="NVJ4070" s="76" t="s">
        <v>1018</v>
      </c>
      <c r="NVK4070" s="76" t="s">
        <v>1018</v>
      </c>
      <c r="NVL4070" s="76" t="s">
        <v>1018</v>
      </c>
      <c r="NVM4070" s="76" t="s">
        <v>1018</v>
      </c>
      <c r="NVN4070" s="76" t="s">
        <v>1018</v>
      </c>
      <c r="NVO4070" s="76" t="s">
        <v>1018</v>
      </c>
      <c r="NVP4070" s="76" t="s">
        <v>1018</v>
      </c>
      <c r="NVQ4070" s="76" t="s">
        <v>1018</v>
      </c>
      <c r="NVR4070" s="76" t="s">
        <v>1018</v>
      </c>
      <c r="NVS4070" s="76" t="s">
        <v>1018</v>
      </c>
      <c r="NVT4070" s="76" t="s">
        <v>1018</v>
      </c>
      <c r="NVU4070" s="76" t="s">
        <v>1018</v>
      </c>
      <c r="NVV4070" s="76" t="s">
        <v>1018</v>
      </c>
      <c r="NVW4070" s="76" t="s">
        <v>1018</v>
      </c>
      <c r="NVX4070" s="76" t="s">
        <v>1018</v>
      </c>
      <c r="NVY4070" s="76" t="s">
        <v>1018</v>
      </c>
      <c r="NVZ4070" s="76" t="s">
        <v>1018</v>
      </c>
      <c r="NWA4070" s="76" t="s">
        <v>1018</v>
      </c>
      <c r="NWB4070" s="76" t="s">
        <v>1018</v>
      </c>
      <c r="NWC4070" s="76" t="s">
        <v>1018</v>
      </c>
      <c r="NWD4070" s="76" t="s">
        <v>1018</v>
      </c>
      <c r="NWE4070" s="76" t="s">
        <v>1018</v>
      </c>
      <c r="NWF4070" s="76" t="s">
        <v>1018</v>
      </c>
      <c r="NWG4070" s="76" t="s">
        <v>1018</v>
      </c>
      <c r="NWH4070" s="76" t="s">
        <v>1018</v>
      </c>
      <c r="NWI4070" s="76" t="s">
        <v>1018</v>
      </c>
      <c r="NWJ4070" s="76" t="s">
        <v>1018</v>
      </c>
      <c r="NWK4070" s="76" t="s">
        <v>1018</v>
      </c>
      <c r="NWL4070" s="76" t="s">
        <v>1018</v>
      </c>
      <c r="NWM4070" s="76" t="s">
        <v>1018</v>
      </c>
      <c r="NWN4070" s="76" t="s">
        <v>1018</v>
      </c>
      <c r="NWO4070" s="76" t="s">
        <v>1018</v>
      </c>
      <c r="NWP4070" s="76" t="s">
        <v>1018</v>
      </c>
      <c r="NWQ4070" s="76" t="s">
        <v>1018</v>
      </c>
      <c r="NWR4070" s="76" t="s">
        <v>1018</v>
      </c>
      <c r="NWS4070" s="76" t="s">
        <v>1018</v>
      </c>
      <c r="NWT4070" s="76" t="s">
        <v>1018</v>
      </c>
      <c r="NWU4070" s="76" t="s">
        <v>1018</v>
      </c>
      <c r="NWV4070" s="76" t="s">
        <v>1018</v>
      </c>
      <c r="NWW4070" s="76" t="s">
        <v>1018</v>
      </c>
      <c r="NWX4070" s="76" t="s">
        <v>1018</v>
      </c>
      <c r="NWY4070" s="76" t="s">
        <v>1018</v>
      </c>
      <c r="NWZ4070" s="76" t="s">
        <v>1018</v>
      </c>
      <c r="NXA4070" s="76" t="s">
        <v>1018</v>
      </c>
      <c r="NXB4070" s="76" t="s">
        <v>1018</v>
      </c>
      <c r="NXC4070" s="76" t="s">
        <v>1018</v>
      </c>
      <c r="NXD4070" s="76" t="s">
        <v>1018</v>
      </c>
      <c r="NXE4070" s="76" t="s">
        <v>1018</v>
      </c>
      <c r="NXF4070" s="76" t="s">
        <v>1018</v>
      </c>
      <c r="NXG4070" s="76" t="s">
        <v>1018</v>
      </c>
      <c r="NXH4070" s="76" t="s">
        <v>1018</v>
      </c>
      <c r="NXI4070" s="76" t="s">
        <v>1018</v>
      </c>
      <c r="NXJ4070" s="76" t="s">
        <v>1018</v>
      </c>
      <c r="NXK4070" s="76" t="s">
        <v>1018</v>
      </c>
      <c r="NXL4070" s="76" t="s">
        <v>1018</v>
      </c>
      <c r="NXM4070" s="76" t="s">
        <v>1018</v>
      </c>
      <c r="NXN4070" s="76" t="s">
        <v>1018</v>
      </c>
      <c r="NXO4070" s="76" t="s">
        <v>1018</v>
      </c>
      <c r="NXP4070" s="76" t="s">
        <v>1018</v>
      </c>
      <c r="NXQ4070" s="76" t="s">
        <v>1018</v>
      </c>
      <c r="NXR4070" s="76" t="s">
        <v>1018</v>
      </c>
      <c r="NXS4070" s="76" t="s">
        <v>1018</v>
      </c>
      <c r="NXT4070" s="76" t="s">
        <v>1018</v>
      </c>
      <c r="NXU4070" s="76" t="s">
        <v>1018</v>
      </c>
      <c r="NXV4070" s="76" t="s">
        <v>1018</v>
      </c>
      <c r="NXW4070" s="76" t="s">
        <v>1018</v>
      </c>
      <c r="NXX4070" s="76" t="s">
        <v>1018</v>
      </c>
      <c r="NXY4070" s="76" t="s">
        <v>1018</v>
      </c>
      <c r="NXZ4070" s="76" t="s">
        <v>1018</v>
      </c>
      <c r="NYA4070" s="76" t="s">
        <v>1018</v>
      </c>
      <c r="NYB4070" s="76" t="s">
        <v>1018</v>
      </c>
      <c r="NYC4070" s="76" t="s">
        <v>1018</v>
      </c>
      <c r="NYD4070" s="76" t="s">
        <v>1018</v>
      </c>
      <c r="NYE4070" s="76" t="s">
        <v>1018</v>
      </c>
      <c r="NYF4070" s="76" t="s">
        <v>1018</v>
      </c>
      <c r="NYG4070" s="76" t="s">
        <v>1018</v>
      </c>
      <c r="NYH4070" s="76" t="s">
        <v>1018</v>
      </c>
      <c r="NYI4070" s="76" t="s">
        <v>1018</v>
      </c>
      <c r="NYJ4070" s="76" t="s">
        <v>1018</v>
      </c>
      <c r="NYK4070" s="76" t="s">
        <v>1018</v>
      </c>
      <c r="NYL4070" s="76" t="s">
        <v>1018</v>
      </c>
      <c r="NYM4070" s="76" t="s">
        <v>1018</v>
      </c>
      <c r="NYN4070" s="76" t="s">
        <v>1018</v>
      </c>
      <c r="NYO4070" s="76" t="s">
        <v>1018</v>
      </c>
      <c r="NYP4070" s="76" t="s">
        <v>1018</v>
      </c>
      <c r="NYQ4070" s="76" t="s">
        <v>1018</v>
      </c>
      <c r="NYR4070" s="76" t="s">
        <v>1018</v>
      </c>
      <c r="NYS4070" s="76" t="s">
        <v>1018</v>
      </c>
      <c r="NYT4070" s="76" t="s">
        <v>1018</v>
      </c>
      <c r="NYU4070" s="76" t="s">
        <v>1018</v>
      </c>
      <c r="NYV4070" s="76" t="s">
        <v>1018</v>
      </c>
      <c r="NYW4070" s="76" t="s">
        <v>1018</v>
      </c>
      <c r="NYX4070" s="76" t="s">
        <v>1018</v>
      </c>
      <c r="NYY4070" s="76" t="s">
        <v>1018</v>
      </c>
      <c r="NYZ4070" s="76" t="s">
        <v>1018</v>
      </c>
      <c r="NZA4070" s="76" t="s">
        <v>1018</v>
      </c>
      <c r="NZB4070" s="76" t="s">
        <v>1018</v>
      </c>
      <c r="NZC4070" s="76" t="s">
        <v>1018</v>
      </c>
      <c r="NZD4070" s="76" t="s">
        <v>1018</v>
      </c>
      <c r="NZE4070" s="76" t="s">
        <v>1018</v>
      </c>
      <c r="NZF4070" s="76" t="s">
        <v>1018</v>
      </c>
      <c r="NZG4070" s="76" t="s">
        <v>1018</v>
      </c>
      <c r="NZH4070" s="76" t="s">
        <v>1018</v>
      </c>
      <c r="NZI4070" s="76" t="s">
        <v>1018</v>
      </c>
      <c r="NZJ4070" s="76" t="s">
        <v>1018</v>
      </c>
      <c r="NZK4070" s="76" t="s">
        <v>1018</v>
      </c>
      <c r="NZL4070" s="76" t="s">
        <v>1018</v>
      </c>
      <c r="NZM4070" s="76" t="s">
        <v>1018</v>
      </c>
      <c r="NZN4070" s="76" t="s">
        <v>1018</v>
      </c>
      <c r="NZO4070" s="76" t="s">
        <v>1018</v>
      </c>
      <c r="NZP4070" s="76" t="s">
        <v>1018</v>
      </c>
      <c r="NZQ4070" s="76" t="s">
        <v>1018</v>
      </c>
      <c r="NZR4070" s="76" t="s">
        <v>1018</v>
      </c>
      <c r="NZS4070" s="76" t="s">
        <v>1018</v>
      </c>
      <c r="NZT4070" s="76" t="s">
        <v>1018</v>
      </c>
      <c r="NZU4070" s="76" t="s">
        <v>1018</v>
      </c>
      <c r="NZV4070" s="76" t="s">
        <v>1018</v>
      </c>
      <c r="NZW4070" s="76" t="s">
        <v>1018</v>
      </c>
      <c r="NZX4070" s="76" t="s">
        <v>1018</v>
      </c>
      <c r="NZY4070" s="76" t="s">
        <v>1018</v>
      </c>
      <c r="NZZ4070" s="76" t="s">
        <v>1018</v>
      </c>
      <c r="OAA4070" s="76" t="s">
        <v>1018</v>
      </c>
      <c r="OAB4070" s="76" t="s">
        <v>1018</v>
      </c>
      <c r="OAC4070" s="76" t="s">
        <v>1018</v>
      </c>
      <c r="OAD4070" s="76" t="s">
        <v>1018</v>
      </c>
      <c r="OAE4070" s="76" t="s">
        <v>1018</v>
      </c>
      <c r="OAF4070" s="76" t="s">
        <v>1018</v>
      </c>
      <c r="OAG4070" s="76" t="s">
        <v>1018</v>
      </c>
      <c r="OAH4070" s="76" t="s">
        <v>1018</v>
      </c>
      <c r="OAI4070" s="76" t="s">
        <v>1018</v>
      </c>
      <c r="OAJ4070" s="76" t="s">
        <v>1018</v>
      </c>
      <c r="OAK4070" s="76" t="s">
        <v>1018</v>
      </c>
      <c r="OAL4070" s="76" t="s">
        <v>1018</v>
      </c>
      <c r="OAM4070" s="76" t="s">
        <v>1018</v>
      </c>
      <c r="OAN4070" s="76" t="s">
        <v>1018</v>
      </c>
      <c r="OAO4070" s="76" t="s">
        <v>1018</v>
      </c>
      <c r="OAP4070" s="76" t="s">
        <v>1018</v>
      </c>
      <c r="OAQ4070" s="76" t="s">
        <v>1018</v>
      </c>
      <c r="OAR4070" s="76" t="s">
        <v>1018</v>
      </c>
      <c r="OAS4070" s="76" t="s">
        <v>1018</v>
      </c>
      <c r="OAT4070" s="76" t="s">
        <v>1018</v>
      </c>
      <c r="OAU4070" s="76" t="s">
        <v>1018</v>
      </c>
      <c r="OAV4070" s="76" t="s">
        <v>1018</v>
      </c>
      <c r="OAW4070" s="76" t="s">
        <v>1018</v>
      </c>
      <c r="OAX4070" s="76" t="s">
        <v>1018</v>
      </c>
      <c r="OAY4070" s="76" t="s">
        <v>1018</v>
      </c>
      <c r="OAZ4070" s="76" t="s">
        <v>1018</v>
      </c>
      <c r="OBA4070" s="76" t="s">
        <v>1018</v>
      </c>
      <c r="OBB4070" s="76" t="s">
        <v>1018</v>
      </c>
      <c r="OBC4070" s="76" t="s">
        <v>1018</v>
      </c>
      <c r="OBD4070" s="76" t="s">
        <v>1018</v>
      </c>
      <c r="OBE4070" s="76" t="s">
        <v>1018</v>
      </c>
      <c r="OBF4070" s="76" t="s">
        <v>1018</v>
      </c>
      <c r="OBG4070" s="76" t="s">
        <v>1018</v>
      </c>
      <c r="OBH4070" s="76" t="s">
        <v>1018</v>
      </c>
      <c r="OBI4070" s="76" t="s">
        <v>1018</v>
      </c>
      <c r="OBJ4070" s="76" t="s">
        <v>1018</v>
      </c>
      <c r="OBK4070" s="76" t="s">
        <v>1018</v>
      </c>
      <c r="OBL4070" s="76" t="s">
        <v>1018</v>
      </c>
      <c r="OBM4070" s="76" t="s">
        <v>1018</v>
      </c>
      <c r="OBN4070" s="76" t="s">
        <v>1018</v>
      </c>
      <c r="OBO4070" s="76" t="s">
        <v>1018</v>
      </c>
      <c r="OBP4070" s="76" t="s">
        <v>1018</v>
      </c>
      <c r="OBQ4070" s="76" t="s">
        <v>1018</v>
      </c>
      <c r="OBR4070" s="76" t="s">
        <v>1018</v>
      </c>
      <c r="OBS4070" s="76" t="s">
        <v>1018</v>
      </c>
      <c r="OBT4070" s="76" t="s">
        <v>1018</v>
      </c>
      <c r="OBU4070" s="76" t="s">
        <v>1018</v>
      </c>
      <c r="OBV4070" s="76" t="s">
        <v>1018</v>
      </c>
      <c r="OBW4070" s="76" t="s">
        <v>1018</v>
      </c>
      <c r="OBX4070" s="76" t="s">
        <v>1018</v>
      </c>
      <c r="OBY4070" s="76" t="s">
        <v>1018</v>
      </c>
      <c r="OBZ4070" s="76" t="s">
        <v>1018</v>
      </c>
      <c r="OCA4070" s="76" t="s">
        <v>1018</v>
      </c>
      <c r="OCB4070" s="76" t="s">
        <v>1018</v>
      </c>
      <c r="OCC4070" s="76" t="s">
        <v>1018</v>
      </c>
      <c r="OCD4070" s="76" t="s">
        <v>1018</v>
      </c>
      <c r="OCE4070" s="76" t="s">
        <v>1018</v>
      </c>
      <c r="OCF4070" s="76" t="s">
        <v>1018</v>
      </c>
      <c r="OCG4070" s="76" t="s">
        <v>1018</v>
      </c>
      <c r="OCH4070" s="76" t="s">
        <v>1018</v>
      </c>
      <c r="OCI4070" s="76" t="s">
        <v>1018</v>
      </c>
      <c r="OCJ4070" s="76" t="s">
        <v>1018</v>
      </c>
      <c r="OCK4070" s="76" t="s">
        <v>1018</v>
      </c>
      <c r="OCL4070" s="76" t="s">
        <v>1018</v>
      </c>
      <c r="OCM4070" s="76" t="s">
        <v>1018</v>
      </c>
      <c r="OCN4070" s="76" t="s">
        <v>1018</v>
      </c>
      <c r="OCO4070" s="76" t="s">
        <v>1018</v>
      </c>
      <c r="OCP4070" s="76" t="s">
        <v>1018</v>
      </c>
      <c r="OCQ4070" s="76" t="s">
        <v>1018</v>
      </c>
      <c r="OCR4070" s="76" t="s">
        <v>1018</v>
      </c>
      <c r="OCS4070" s="76" t="s">
        <v>1018</v>
      </c>
      <c r="OCT4070" s="76" t="s">
        <v>1018</v>
      </c>
      <c r="OCU4070" s="76" t="s">
        <v>1018</v>
      </c>
      <c r="OCV4070" s="76" t="s">
        <v>1018</v>
      </c>
      <c r="OCW4070" s="76" t="s">
        <v>1018</v>
      </c>
      <c r="OCX4070" s="76" t="s">
        <v>1018</v>
      </c>
      <c r="OCY4070" s="76" t="s">
        <v>1018</v>
      </c>
      <c r="OCZ4070" s="76" t="s">
        <v>1018</v>
      </c>
      <c r="ODA4070" s="76" t="s">
        <v>1018</v>
      </c>
      <c r="ODB4070" s="76" t="s">
        <v>1018</v>
      </c>
      <c r="ODC4070" s="76" t="s">
        <v>1018</v>
      </c>
      <c r="ODD4070" s="76" t="s">
        <v>1018</v>
      </c>
      <c r="ODE4070" s="76" t="s">
        <v>1018</v>
      </c>
      <c r="ODF4070" s="76" t="s">
        <v>1018</v>
      </c>
      <c r="ODG4070" s="76" t="s">
        <v>1018</v>
      </c>
      <c r="ODH4070" s="76" t="s">
        <v>1018</v>
      </c>
      <c r="ODI4070" s="76" t="s">
        <v>1018</v>
      </c>
      <c r="ODJ4070" s="76" t="s">
        <v>1018</v>
      </c>
      <c r="ODK4070" s="76" t="s">
        <v>1018</v>
      </c>
      <c r="ODL4070" s="76" t="s">
        <v>1018</v>
      </c>
      <c r="ODM4070" s="76" t="s">
        <v>1018</v>
      </c>
      <c r="ODN4070" s="76" t="s">
        <v>1018</v>
      </c>
      <c r="ODO4070" s="76" t="s">
        <v>1018</v>
      </c>
      <c r="ODP4070" s="76" t="s">
        <v>1018</v>
      </c>
      <c r="ODQ4070" s="76" t="s">
        <v>1018</v>
      </c>
      <c r="ODR4070" s="76" t="s">
        <v>1018</v>
      </c>
      <c r="ODS4070" s="76" t="s">
        <v>1018</v>
      </c>
      <c r="ODT4070" s="76" t="s">
        <v>1018</v>
      </c>
      <c r="ODU4070" s="76" t="s">
        <v>1018</v>
      </c>
      <c r="ODV4070" s="76" t="s">
        <v>1018</v>
      </c>
      <c r="ODW4070" s="76" t="s">
        <v>1018</v>
      </c>
      <c r="ODX4070" s="76" t="s">
        <v>1018</v>
      </c>
      <c r="ODY4070" s="76" t="s">
        <v>1018</v>
      </c>
      <c r="ODZ4070" s="76" t="s">
        <v>1018</v>
      </c>
      <c r="OEA4070" s="76" t="s">
        <v>1018</v>
      </c>
      <c r="OEB4070" s="76" t="s">
        <v>1018</v>
      </c>
      <c r="OEC4070" s="76" t="s">
        <v>1018</v>
      </c>
      <c r="OED4070" s="76" t="s">
        <v>1018</v>
      </c>
      <c r="OEE4070" s="76" t="s">
        <v>1018</v>
      </c>
      <c r="OEF4070" s="76" t="s">
        <v>1018</v>
      </c>
      <c r="OEG4070" s="76" t="s">
        <v>1018</v>
      </c>
      <c r="OEH4070" s="76" t="s">
        <v>1018</v>
      </c>
      <c r="OEI4070" s="76" t="s">
        <v>1018</v>
      </c>
      <c r="OEJ4070" s="76" t="s">
        <v>1018</v>
      </c>
      <c r="OEK4070" s="76" t="s">
        <v>1018</v>
      </c>
      <c r="OEL4070" s="76" t="s">
        <v>1018</v>
      </c>
      <c r="OEM4070" s="76" t="s">
        <v>1018</v>
      </c>
      <c r="OEN4070" s="76" t="s">
        <v>1018</v>
      </c>
      <c r="OEO4070" s="76" t="s">
        <v>1018</v>
      </c>
      <c r="OEP4070" s="76" t="s">
        <v>1018</v>
      </c>
      <c r="OEQ4070" s="76" t="s">
        <v>1018</v>
      </c>
      <c r="OER4070" s="76" t="s">
        <v>1018</v>
      </c>
      <c r="OES4070" s="76" t="s">
        <v>1018</v>
      </c>
      <c r="OET4070" s="76" t="s">
        <v>1018</v>
      </c>
      <c r="OEU4070" s="76" t="s">
        <v>1018</v>
      </c>
      <c r="OEV4070" s="76" t="s">
        <v>1018</v>
      </c>
      <c r="OEW4070" s="76" t="s">
        <v>1018</v>
      </c>
      <c r="OEX4070" s="76" t="s">
        <v>1018</v>
      </c>
      <c r="OEY4070" s="76" t="s">
        <v>1018</v>
      </c>
      <c r="OEZ4070" s="76" t="s">
        <v>1018</v>
      </c>
      <c r="OFA4070" s="76" t="s">
        <v>1018</v>
      </c>
      <c r="OFB4070" s="76" t="s">
        <v>1018</v>
      </c>
      <c r="OFC4070" s="76" t="s">
        <v>1018</v>
      </c>
      <c r="OFD4070" s="76" t="s">
        <v>1018</v>
      </c>
      <c r="OFE4070" s="76" t="s">
        <v>1018</v>
      </c>
      <c r="OFF4070" s="76" t="s">
        <v>1018</v>
      </c>
      <c r="OFG4070" s="76" t="s">
        <v>1018</v>
      </c>
      <c r="OFH4070" s="76" t="s">
        <v>1018</v>
      </c>
      <c r="OFI4070" s="76" t="s">
        <v>1018</v>
      </c>
      <c r="OFJ4070" s="76" t="s">
        <v>1018</v>
      </c>
      <c r="OFK4070" s="76" t="s">
        <v>1018</v>
      </c>
      <c r="OFL4070" s="76" t="s">
        <v>1018</v>
      </c>
      <c r="OFM4070" s="76" t="s">
        <v>1018</v>
      </c>
      <c r="OFN4070" s="76" t="s">
        <v>1018</v>
      </c>
      <c r="OFO4070" s="76" t="s">
        <v>1018</v>
      </c>
      <c r="OFP4070" s="76" t="s">
        <v>1018</v>
      </c>
      <c r="OFQ4070" s="76" t="s">
        <v>1018</v>
      </c>
      <c r="OFR4070" s="76" t="s">
        <v>1018</v>
      </c>
      <c r="OFS4070" s="76" t="s">
        <v>1018</v>
      </c>
      <c r="OFT4070" s="76" t="s">
        <v>1018</v>
      </c>
      <c r="OFU4070" s="76" t="s">
        <v>1018</v>
      </c>
      <c r="OFV4070" s="76" t="s">
        <v>1018</v>
      </c>
      <c r="OFW4070" s="76" t="s">
        <v>1018</v>
      </c>
      <c r="OFX4070" s="76" t="s">
        <v>1018</v>
      </c>
      <c r="OFY4070" s="76" t="s">
        <v>1018</v>
      </c>
      <c r="OFZ4070" s="76" t="s">
        <v>1018</v>
      </c>
      <c r="OGA4070" s="76" t="s">
        <v>1018</v>
      </c>
      <c r="OGB4070" s="76" t="s">
        <v>1018</v>
      </c>
      <c r="OGC4070" s="76" t="s">
        <v>1018</v>
      </c>
      <c r="OGD4070" s="76" t="s">
        <v>1018</v>
      </c>
      <c r="OGE4070" s="76" t="s">
        <v>1018</v>
      </c>
      <c r="OGF4070" s="76" t="s">
        <v>1018</v>
      </c>
      <c r="OGG4070" s="76" t="s">
        <v>1018</v>
      </c>
      <c r="OGH4070" s="76" t="s">
        <v>1018</v>
      </c>
      <c r="OGI4070" s="76" t="s">
        <v>1018</v>
      </c>
      <c r="OGJ4070" s="76" t="s">
        <v>1018</v>
      </c>
      <c r="OGK4070" s="76" t="s">
        <v>1018</v>
      </c>
      <c r="OGL4070" s="76" t="s">
        <v>1018</v>
      </c>
      <c r="OGM4070" s="76" t="s">
        <v>1018</v>
      </c>
      <c r="OGN4070" s="76" t="s">
        <v>1018</v>
      </c>
      <c r="OGO4070" s="76" t="s">
        <v>1018</v>
      </c>
      <c r="OGP4070" s="76" t="s">
        <v>1018</v>
      </c>
      <c r="OGQ4070" s="76" t="s">
        <v>1018</v>
      </c>
      <c r="OGR4070" s="76" t="s">
        <v>1018</v>
      </c>
      <c r="OGS4070" s="76" t="s">
        <v>1018</v>
      </c>
      <c r="OGT4070" s="76" t="s">
        <v>1018</v>
      </c>
      <c r="OGU4070" s="76" t="s">
        <v>1018</v>
      </c>
      <c r="OGV4070" s="76" t="s">
        <v>1018</v>
      </c>
      <c r="OGW4070" s="76" t="s">
        <v>1018</v>
      </c>
      <c r="OGX4070" s="76" t="s">
        <v>1018</v>
      </c>
      <c r="OGY4070" s="76" t="s">
        <v>1018</v>
      </c>
      <c r="OGZ4070" s="76" t="s">
        <v>1018</v>
      </c>
      <c r="OHA4070" s="76" t="s">
        <v>1018</v>
      </c>
      <c r="OHB4070" s="76" t="s">
        <v>1018</v>
      </c>
      <c r="OHC4070" s="76" t="s">
        <v>1018</v>
      </c>
      <c r="OHD4070" s="76" t="s">
        <v>1018</v>
      </c>
      <c r="OHE4070" s="76" t="s">
        <v>1018</v>
      </c>
      <c r="OHF4070" s="76" t="s">
        <v>1018</v>
      </c>
      <c r="OHG4070" s="76" t="s">
        <v>1018</v>
      </c>
      <c r="OHH4070" s="76" t="s">
        <v>1018</v>
      </c>
      <c r="OHI4070" s="76" t="s">
        <v>1018</v>
      </c>
      <c r="OHJ4070" s="76" t="s">
        <v>1018</v>
      </c>
      <c r="OHK4070" s="76" t="s">
        <v>1018</v>
      </c>
      <c r="OHL4070" s="76" t="s">
        <v>1018</v>
      </c>
      <c r="OHM4070" s="76" t="s">
        <v>1018</v>
      </c>
      <c r="OHN4070" s="76" t="s">
        <v>1018</v>
      </c>
      <c r="OHO4070" s="76" t="s">
        <v>1018</v>
      </c>
      <c r="OHP4070" s="76" t="s">
        <v>1018</v>
      </c>
      <c r="OHQ4070" s="76" t="s">
        <v>1018</v>
      </c>
      <c r="OHR4070" s="76" t="s">
        <v>1018</v>
      </c>
      <c r="OHS4070" s="76" t="s">
        <v>1018</v>
      </c>
      <c r="OHT4070" s="76" t="s">
        <v>1018</v>
      </c>
      <c r="OHU4070" s="76" t="s">
        <v>1018</v>
      </c>
      <c r="OHV4070" s="76" t="s">
        <v>1018</v>
      </c>
      <c r="OHW4070" s="76" t="s">
        <v>1018</v>
      </c>
      <c r="OHX4070" s="76" t="s">
        <v>1018</v>
      </c>
      <c r="OHY4070" s="76" t="s">
        <v>1018</v>
      </c>
      <c r="OHZ4070" s="76" t="s">
        <v>1018</v>
      </c>
      <c r="OIA4070" s="76" t="s">
        <v>1018</v>
      </c>
      <c r="OIB4070" s="76" t="s">
        <v>1018</v>
      </c>
      <c r="OIC4070" s="76" t="s">
        <v>1018</v>
      </c>
      <c r="OID4070" s="76" t="s">
        <v>1018</v>
      </c>
      <c r="OIE4070" s="76" t="s">
        <v>1018</v>
      </c>
      <c r="OIF4070" s="76" t="s">
        <v>1018</v>
      </c>
      <c r="OIG4070" s="76" t="s">
        <v>1018</v>
      </c>
      <c r="OIH4070" s="76" t="s">
        <v>1018</v>
      </c>
      <c r="OII4070" s="76" t="s">
        <v>1018</v>
      </c>
      <c r="OIJ4070" s="76" t="s">
        <v>1018</v>
      </c>
      <c r="OIK4070" s="76" t="s">
        <v>1018</v>
      </c>
      <c r="OIL4070" s="76" t="s">
        <v>1018</v>
      </c>
      <c r="OIM4070" s="76" t="s">
        <v>1018</v>
      </c>
      <c r="OIN4070" s="76" t="s">
        <v>1018</v>
      </c>
      <c r="OIO4070" s="76" t="s">
        <v>1018</v>
      </c>
      <c r="OIP4070" s="76" t="s">
        <v>1018</v>
      </c>
      <c r="OIQ4070" s="76" t="s">
        <v>1018</v>
      </c>
      <c r="OIR4070" s="76" t="s">
        <v>1018</v>
      </c>
      <c r="OIS4070" s="76" t="s">
        <v>1018</v>
      </c>
      <c r="OIT4070" s="76" t="s">
        <v>1018</v>
      </c>
      <c r="OIU4070" s="76" t="s">
        <v>1018</v>
      </c>
      <c r="OIV4070" s="76" t="s">
        <v>1018</v>
      </c>
      <c r="OIW4070" s="76" t="s">
        <v>1018</v>
      </c>
      <c r="OIX4070" s="76" t="s">
        <v>1018</v>
      </c>
      <c r="OIY4070" s="76" t="s">
        <v>1018</v>
      </c>
      <c r="OIZ4070" s="76" t="s">
        <v>1018</v>
      </c>
      <c r="OJA4070" s="76" t="s">
        <v>1018</v>
      </c>
      <c r="OJB4070" s="76" t="s">
        <v>1018</v>
      </c>
      <c r="OJC4070" s="76" t="s">
        <v>1018</v>
      </c>
      <c r="OJD4070" s="76" t="s">
        <v>1018</v>
      </c>
      <c r="OJE4070" s="76" t="s">
        <v>1018</v>
      </c>
      <c r="OJF4070" s="76" t="s">
        <v>1018</v>
      </c>
      <c r="OJG4070" s="76" t="s">
        <v>1018</v>
      </c>
      <c r="OJH4070" s="76" t="s">
        <v>1018</v>
      </c>
      <c r="OJI4070" s="76" t="s">
        <v>1018</v>
      </c>
      <c r="OJJ4070" s="76" t="s">
        <v>1018</v>
      </c>
      <c r="OJK4070" s="76" t="s">
        <v>1018</v>
      </c>
      <c r="OJL4070" s="76" t="s">
        <v>1018</v>
      </c>
      <c r="OJM4070" s="76" t="s">
        <v>1018</v>
      </c>
      <c r="OJN4070" s="76" t="s">
        <v>1018</v>
      </c>
      <c r="OJO4070" s="76" t="s">
        <v>1018</v>
      </c>
      <c r="OJP4070" s="76" t="s">
        <v>1018</v>
      </c>
      <c r="OJQ4070" s="76" t="s">
        <v>1018</v>
      </c>
      <c r="OJR4070" s="76" t="s">
        <v>1018</v>
      </c>
      <c r="OJS4070" s="76" t="s">
        <v>1018</v>
      </c>
      <c r="OJT4070" s="76" t="s">
        <v>1018</v>
      </c>
      <c r="OJU4070" s="76" t="s">
        <v>1018</v>
      </c>
      <c r="OJV4070" s="76" t="s">
        <v>1018</v>
      </c>
      <c r="OJW4070" s="76" t="s">
        <v>1018</v>
      </c>
      <c r="OJX4070" s="76" t="s">
        <v>1018</v>
      </c>
      <c r="OJY4070" s="76" t="s">
        <v>1018</v>
      </c>
      <c r="OJZ4070" s="76" t="s">
        <v>1018</v>
      </c>
      <c r="OKA4070" s="76" t="s">
        <v>1018</v>
      </c>
      <c r="OKB4070" s="76" t="s">
        <v>1018</v>
      </c>
      <c r="OKC4070" s="76" t="s">
        <v>1018</v>
      </c>
      <c r="OKD4070" s="76" t="s">
        <v>1018</v>
      </c>
      <c r="OKE4070" s="76" t="s">
        <v>1018</v>
      </c>
      <c r="OKF4070" s="76" t="s">
        <v>1018</v>
      </c>
      <c r="OKG4070" s="76" t="s">
        <v>1018</v>
      </c>
      <c r="OKH4070" s="76" t="s">
        <v>1018</v>
      </c>
      <c r="OKI4070" s="76" t="s">
        <v>1018</v>
      </c>
      <c r="OKJ4070" s="76" t="s">
        <v>1018</v>
      </c>
      <c r="OKK4070" s="76" t="s">
        <v>1018</v>
      </c>
      <c r="OKL4070" s="76" t="s">
        <v>1018</v>
      </c>
      <c r="OKM4070" s="76" t="s">
        <v>1018</v>
      </c>
      <c r="OKN4070" s="76" t="s">
        <v>1018</v>
      </c>
      <c r="OKO4070" s="76" t="s">
        <v>1018</v>
      </c>
      <c r="OKP4070" s="76" t="s">
        <v>1018</v>
      </c>
      <c r="OKQ4070" s="76" t="s">
        <v>1018</v>
      </c>
      <c r="OKR4070" s="76" t="s">
        <v>1018</v>
      </c>
      <c r="OKS4070" s="76" t="s">
        <v>1018</v>
      </c>
      <c r="OKT4070" s="76" t="s">
        <v>1018</v>
      </c>
      <c r="OKU4070" s="76" t="s">
        <v>1018</v>
      </c>
      <c r="OKV4070" s="76" t="s">
        <v>1018</v>
      </c>
      <c r="OKW4070" s="76" t="s">
        <v>1018</v>
      </c>
      <c r="OKX4070" s="76" t="s">
        <v>1018</v>
      </c>
      <c r="OKY4070" s="76" t="s">
        <v>1018</v>
      </c>
      <c r="OKZ4070" s="76" t="s">
        <v>1018</v>
      </c>
      <c r="OLA4070" s="76" t="s">
        <v>1018</v>
      </c>
      <c r="OLB4070" s="76" t="s">
        <v>1018</v>
      </c>
      <c r="OLC4070" s="76" t="s">
        <v>1018</v>
      </c>
      <c r="OLD4070" s="76" t="s">
        <v>1018</v>
      </c>
      <c r="OLE4070" s="76" t="s">
        <v>1018</v>
      </c>
      <c r="OLF4070" s="76" t="s">
        <v>1018</v>
      </c>
      <c r="OLG4070" s="76" t="s">
        <v>1018</v>
      </c>
      <c r="OLH4070" s="76" t="s">
        <v>1018</v>
      </c>
      <c r="OLI4070" s="76" t="s">
        <v>1018</v>
      </c>
      <c r="OLJ4070" s="76" t="s">
        <v>1018</v>
      </c>
      <c r="OLK4070" s="76" t="s">
        <v>1018</v>
      </c>
      <c r="OLL4070" s="76" t="s">
        <v>1018</v>
      </c>
      <c r="OLM4070" s="76" t="s">
        <v>1018</v>
      </c>
      <c r="OLN4070" s="76" t="s">
        <v>1018</v>
      </c>
      <c r="OLO4070" s="76" t="s">
        <v>1018</v>
      </c>
      <c r="OLP4070" s="76" t="s">
        <v>1018</v>
      </c>
      <c r="OLQ4070" s="76" t="s">
        <v>1018</v>
      </c>
      <c r="OLR4070" s="76" t="s">
        <v>1018</v>
      </c>
      <c r="OLS4070" s="76" t="s">
        <v>1018</v>
      </c>
      <c r="OLT4070" s="76" t="s">
        <v>1018</v>
      </c>
      <c r="OLU4070" s="76" t="s">
        <v>1018</v>
      </c>
      <c r="OLV4070" s="76" t="s">
        <v>1018</v>
      </c>
      <c r="OLW4070" s="76" t="s">
        <v>1018</v>
      </c>
      <c r="OLX4070" s="76" t="s">
        <v>1018</v>
      </c>
      <c r="OLY4070" s="76" t="s">
        <v>1018</v>
      </c>
      <c r="OLZ4070" s="76" t="s">
        <v>1018</v>
      </c>
      <c r="OMA4070" s="76" t="s">
        <v>1018</v>
      </c>
      <c r="OMB4070" s="76" t="s">
        <v>1018</v>
      </c>
      <c r="OMC4070" s="76" t="s">
        <v>1018</v>
      </c>
      <c r="OMD4070" s="76" t="s">
        <v>1018</v>
      </c>
      <c r="OME4070" s="76" t="s">
        <v>1018</v>
      </c>
      <c r="OMF4070" s="76" t="s">
        <v>1018</v>
      </c>
      <c r="OMG4070" s="76" t="s">
        <v>1018</v>
      </c>
      <c r="OMH4070" s="76" t="s">
        <v>1018</v>
      </c>
      <c r="OMI4070" s="76" t="s">
        <v>1018</v>
      </c>
      <c r="OMJ4070" s="76" t="s">
        <v>1018</v>
      </c>
      <c r="OMK4070" s="76" t="s">
        <v>1018</v>
      </c>
      <c r="OML4070" s="76" t="s">
        <v>1018</v>
      </c>
      <c r="OMM4070" s="76" t="s">
        <v>1018</v>
      </c>
      <c r="OMN4070" s="76" t="s">
        <v>1018</v>
      </c>
      <c r="OMO4070" s="76" t="s">
        <v>1018</v>
      </c>
      <c r="OMP4070" s="76" t="s">
        <v>1018</v>
      </c>
      <c r="OMQ4070" s="76" t="s">
        <v>1018</v>
      </c>
      <c r="OMR4070" s="76" t="s">
        <v>1018</v>
      </c>
      <c r="OMS4070" s="76" t="s">
        <v>1018</v>
      </c>
      <c r="OMT4070" s="76" t="s">
        <v>1018</v>
      </c>
      <c r="OMU4070" s="76" t="s">
        <v>1018</v>
      </c>
      <c r="OMV4070" s="76" t="s">
        <v>1018</v>
      </c>
      <c r="OMW4070" s="76" t="s">
        <v>1018</v>
      </c>
      <c r="OMX4070" s="76" t="s">
        <v>1018</v>
      </c>
      <c r="OMY4070" s="76" t="s">
        <v>1018</v>
      </c>
      <c r="OMZ4070" s="76" t="s">
        <v>1018</v>
      </c>
      <c r="ONA4070" s="76" t="s">
        <v>1018</v>
      </c>
      <c r="ONB4070" s="76" t="s">
        <v>1018</v>
      </c>
      <c r="ONC4070" s="76" t="s">
        <v>1018</v>
      </c>
      <c r="OND4070" s="76" t="s">
        <v>1018</v>
      </c>
      <c r="ONE4070" s="76" t="s">
        <v>1018</v>
      </c>
      <c r="ONF4070" s="76" t="s">
        <v>1018</v>
      </c>
      <c r="ONG4070" s="76" t="s">
        <v>1018</v>
      </c>
      <c r="ONH4070" s="76" t="s">
        <v>1018</v>
      </c>
      <c r="ONI4070" s="76" t="s">
        <v>1018</v>
      </c>
      <c r="ONJ4070" s="76" t="s">
        <v>1018</v>
      </c>
      <c r="ONK4070" s="76" t="s">
        <v>1018</v>
      </c>
      <c r="ONL4070" s="76" t="s">
        <v>1018</v>
      </c>
      <c r="ONM4070" s="76" t="s">
        <v>1018</v>
      </c>
      <c r="ONN4070" s="76" t="s">
        <v>1018</v>
      </c>
      <c r="ONO4070" s="76" t="s">
        <v>1018</v>
      </c>
      <c r="ONP4070" s="76" t="s">
        <v>1018</v>
      </c>
      <c r="ONQ4070" s="76" t="s">
        <v>1018</v>
      </c>
      <c r="ONR4070" s="76" t="s">
        <v>1018</v>
      </c>
      <c r="ONS4070" s="76" t="s">
        <v>1018</v>
      </c>
      <c r="ONT4070" s="76" t="s">
        <v>1018</v>
      </c>
      <c r="ONU4070" s="76" t="s">
        <v>1018</v>
      </c>
      <c r="ONV4070" s="76" t="s">
        <v>1018</v>
      </c>
      <c r="ONW4070" s="76" t="s">
        <v>1018</v>
      </c>
      <c r="ONX4070" s="76" t="s">
        <v>1018</v>
      </c>
      <c r="ONY4070" s="76" t="s">
        <v>1018</v>
      </c>
      <c r="ONZ4070" s="76" t="s">
        <v>1018</v>
      </c>
      <c r="OOA4070" s="76" t="s">
        <v>1018</v>
      </c>
      <c r="OOB4070" s="76" t="s">
        <v>1018</v>
      </c>
      <c r="OOC4070" s="76" t="s">
        <v>1018</v>
      </c>
      <c r="OOD4070" s="76" t="s">
        <v>1018</v>
      </c>
      <c r="OOE4070" s="76" t="s">
        <v>1018</v>
      </c>
      <c r="OOF4070" s="76" t="s">
        <v>1018</v>
      </c>
      <c r="OOG4070" s="76" t="s">
        <v>1018</v>
      </c>
      <c r="OOH4070" s="76" t="s">
        <v>1018</v>
      </c>
      <c r="OOI4070" s="76" t="s">
        <v>1018</v>
      </c>
      <c r="OOJ4070" s="76" t="s">
        <v>1018</v>
      </c>
      <c r="OOK4070" s="76" t="s">
        <v>1018</v>
      </c>
      <c r="OOL4070" s="76" t="s">
        <v>1018</v>
      </c>
      <c r="OOM4070" s="76" t="s">
        <v>1018</v>
      </c>
      <c r="OON4070" s="76" t="s">
        <v>1018</v>
      </c>
      <c r="OOO4070" s="76" t="s">
        <v>1018</v>
      </c>
      <c r="OOP4070" s="76" t="s">
        <v>1018</v>
      </c>
      <c r="OOQ4070" s="76" t="s">
        <v>1018</v>
      </c>
      <c r="OOR4070" s="76" t="s">
        <v>1018</v>
      </c>
      <c r="OOS4070" s="76" t="s">
        <v>1018</v>
      </c>
      <c r="OOT4070" s="76" t="s">
        <v>1018</v>
      </c>
      <c r="OOU4070" s="76" t="s">
        <v>1018</v>
      </c>
      <c r="OOV4070" s="76" t="s">
        <v>1018</v>
      </c>
      <c r="OOW4070" s="76" t="s">
        <v>1018</v>
      </c>
      <c r="OOX4070" s="76" t="s">
        <v>1018</v>
      </c>
      <c r="OOY4070" s="76" t="s">
        <v>1018</v>
      </c>
      <c r="OOZ4070" s="76" t="s">
        <v>1018</v>
      </c>
      <c r="OPA4070" s="76" t="s">
        <v>1018</v>
      </c>
      <c r="OPB4070" s="76" t="s">
        <v>1018</v>
      </c>
      <c r="OPC4070" s="76" t="s">
        <v>1018</v>
      </c>
      <c r="OPD4070" s="76" t="s">
        <v>1018</v>
      </c>
      <c r="OPE4070" s="76" t="s">
        <v>1018</v>
      </c>
      <c r="OPF4070" s="76" t="s">
        <v>1018</v>
      </c>
      <c r="OPG4070" s="76" t="s">
        <v>1018</v>
      </c>
      <c r="OPH4070" s="76" t="s">
        <v>1018</v>
      </c>
      <c r="OPI4070" s="76" t="s">
        <v>1018</v>
      </c>
      <c r="OPJ4070" s="76" t="s">
        <v>1018</v>
      </c>
      <c r="OPK4070" s="76" t="s">
        <v>1018</v>
      </c>
      <c r="OPL4070" s="76" t="s">
        <v>1018</v>
      </c>
      <c r="OPM4070" s="76" t="s">
        <v>1018</v>
      </c>
      <c r="OPN4070" s="76" t="s">
        <v>1018</v>
      </c>
      <c r="OPO4070" s="76" t="s">
        <v>1018</v>
      </c>
      <c r="OPP4070" s="76" t="s">
        <v>1018</v>
      </c>
      <c r="OPQ4070" s="76" t="s">
        <v>1018</v>
      </c>
      <c r="OPR4070" s="76" t="s">
        <v>1018</v>
      </c>
      <c r="OPS4070" s="76" t="s">
        <v>1018</v>
      </c>
      <c r="OPT4070" s="76" t="s">
        <v>1018</v>
      </c>
      <c r="OPU4070" s="76" t="s">
        <v>1018</v>
      </c>
      <c r="OPV4070" s="76" t="s">
        <v>1018</v>
      </c>
      <c r="OPW4070" s="76" t="s">
        <v>1018</v>
      </c>
      <c r="OPX4070" s="76" t="s">
        <v>1018</v>
      </c>
      <c r="OPY4070" s="76" t="s">
        <v>1018</v>
      </c>
      <c r="OPZ4070" s="76" t="s">
        <v>1018</v>
      </c>
      <c r="OQA4070" s="76" t="s">
        <v>1018</v>
      </c>
      <c r="OQB4070" s="76" t="s">
        <v>1018</v>
      </c>
      <c r="OQC4070" s="76" t="s">
        <v>1018</v>
      </c>
      <c r="OQD4070" s="76" t="s">
        <v>1018</v>
      </c>
      <c r="OQE4070" s="76" t="s">
        <v>1018</v>
      </c>
      <c r="OQF4070" s="76" t="s">
        <v>1018</v>
      </c>
      <c r="OQG4070" s="76" t="s">
        <v>1018</v>
      </c>
      <c r="OQH4070" s="76" t="s">
        <v>1018</v>
      </c>
      <c r="OQI4070" s="76" t="s">
        <v>1018</v>
      </c>
      <c r="OQJ4070" s="76" t="s">
        <v>1018</v>
      </c>
      <c r="OQK4070" s="76" t="s">
        <v>1018</v>
      </c>
      <c r="OQL4070" s="76" t="s">
        <v>1018</v>
      </c>
      <c r="OQM4070" s="76" t="s">
        <v>1018</v>
      </c>
      <c r="OQN4070" s="76" t="s">
        <v>1018</v>
      </c>
      <c r="OQO4070" s="76" t="s">
        <v>1018</v>
      </c>
      <c r="OQP4070" s="76" t="s">
        <v>1018</v>
      </c>
      <c r="OQQ4070" s="76" t="s">
        <v>1018</v>
      </c>
      <c r="OQR4070" s="76" t="s">
        <v>1018</v>
      </c>
      <c r="OQS4070" s="76" t="s">
        <v>1018</v>
      </c>
      <c r="OQT4070" s="76" t="s">
        <v>1018</v>
      </c>
      <c r="OQU4070" s="76" t="s">
        <v>1018</v>
      </c>
      <c r="OQV4070" s="76" t="s">
        <v>1018</v>
      </c>
      <c r="OQW4070" s="76" t="s">
        <v>1018</v>
      </c>
      <c r="OQX4070" s="76" t="s">
        <v>1018</v>
      </c>
      <c r="OQY4070" s="76" t="s">
        <v>1018</v>
      </c>
      <c r="OQZ4070" s="76" t="s">
        <v>1018</v>
      </c>
      <c r="ORA4070" s="76" t="s">
        <v>1018</v>
      </c>
      <c r="ORB4070" s="76" t="s">
        <v>1018</v>
      </c>
      <c r="ORC4070" s="76" t="s">
        <v>1018</v>
      </c>
      <c r="ORD4070" s="76" t="s">
        <v>1018</v>
      </c>
      <c r="ORE4070" s="76" t="s">
        <v>1018</v>
      </c>
      <c r="ORF4070" s="76" t="s">
        <v>1018</v>
      </c>
      <c r="ORG4070" s="76" t="s">
        <v>1018</v>
      </c>
      <c r="ORH4070" s="76" t="s">
        <v>1018</v>
      </c>
      <c r="ORI4070" s="76" t="s">
        <v>1018</v>
      </c>
      <c r="ORJ4070" s="76" t="s">
        <v>1018</v>
      </c>
      <c r="ORK4070" s="76" t="s">
        <v>1018</v>
      </c>
      <c r="ORL4070" s="76" t="s">
        <v>1018</v>
      </c>
      <c r="ORM4070" s="76" t="s">
        <v>1018</v>
      </c>
      <c r="ORN4070" s="76" t="s">
        <v>1018</v>
      </c>
      <c r="ORO4070" s="76" t="s">
        <v>1018</v>
      </c>
      <c r="ORP4070" s="76" t="s">
        <v>1018</v>
      </c>
      <c r="ORQ4070" s="76" t="s">
        <v>1018</v>
      </c>
      <c r="ORR4070" s="76" t="s">
        <v>1018</v>
      </c>
      <c r="ORS4070" s="76" t="s">
        <v>1018</v>
      </c>
      <c r="ORT4070" s="76" t="s">
        <v>1018</v>
      </c>
      <c r="ORU4070" s="76" t="s">
        <v>1018</v>
      </c>
      <c r="ORV4070" s="76" t="s">
        <v>1018</v>
      </c>
      <c r="ORW4070" s="76" t="s">
        <v>1018</v>
      </c>
      <c r="ORX4070" s="76" t="s">
        <v>1018</v>
      </c>
      <c r="ORY4070" s="76" t="s">
        <v>1018</v>
      </c>
      <c r="ORZ4070" s="76" t="s">
        <v>1018</v>
      </c>
      <c r="OSA4070" s="76" t="s">
        <v>1018</v>
      </c>
      <c r="OSB4070" s="76" t="s">
        <v>1018</v>
      </c>
      <c r="OSC4070" s="76" t="s">
        <v>1018</v>
      </c>
      <c r="OSD4070" s="76" t="s">
        <v>1018</v>
      </c>
      <c r="OSE4070" s="76" t="s">
        <v>1018</v>
      </c>
      <c r="OSF4070" s="76" t="s">
        <v>1018</v>
      </c>
      <c r="OSG4070" s="76" t="s">
        <v>1018</v>
      </c>
      <c r="OSH4070" s="76" t="s">
        <v>1018</v>
      </c>
      <c r="OSI4070" s="76" t="s">
        <v>1018</v>
      </c>
      <c r="OSJ4070" s="76" t="s">
        <v>1018</v>
      </c>
      <c r="OSK4070" s="76" t="s">
        <v>1018</v>
      </c>
      <c r="OSL4070" s="76" t="s">
        <v>1018</v>
      </c>
      <c r="OSM4070" s="76" t="s">
        <v>1018</v>
      </c>
      <c r="OSN4070" s="76" t="s">
        <v>1018</v>
      </c>
      <c r="OSO4070" s="76" t="s">
        <v>1018</v>
      </c>
      <c r="OSP4070" s="76" t="s">
        <v>1018</v>
      </c>
      <c r="OSQ4070" s="76" t="s">
        <v>1018</v>
      </c>
      <c r="OSR4070" s="76" t="s">
        <v>1018</v>
      </c>
      <c r="OSS4070" s="76" t="s">
        <v>1018</v>
      </c>
      <c r="OST4070" s="76" t="s">
        <v>1018</v>
      </c>
      <c r="OSU4070" s="76" t="s">
        <v>1018</v>
      </c>
      <c r="OSV4070" s="76" t="s">
        <v>1018</v>
      </c>
      <c r="OSW4070" s="76" t="s">
        <v>1018</v>
      </c>
      <c r="OSX4070" s="76" t="s">
        <v>1018</v>
      </c>
      <c r="OSY4070" s="76" t="s">
        <v>1018</v>
      </c>
      <c r="OSZ4070" s="76" t="s">
        <v>1018</v>
      </c>
      <c r="OTA4070" s="76" t="s">
        <v>1018</v>
      </c>
      <c r="OTB4070" s="76" t="s">
        <v>1018</v>
      </c>
      <c r="OTC4070" s="76" t="s">
        <v>1018</v>
      </c>
      <c r="OTD4070" s="76" t="s">
        <v>1018</v>
      </c>
      <c r="OTE4070" s="76" t="s">
        <v>1018</v>
      </c>
      <c r="OTF4070" s="76" t="s">
        <v>1018</v>
      </c>
      <c r="OTG4070" s="76" t="s">
        <v>1018</v>
      </c>
      <c r="OTH4070" s="76" t="s">
        <v>1018</v>
      </c>
      <c r="OTI4070" s="76" t="s">
        <v>1018</v>
      </c>
      <c r="OTJ4070" s="76" t="s">
        <v>1018</v>
      </c>
      <c r="OTK4070" s="76" t="s">
        <v>1018</v>
      </c>
      <c r="OTL4070" s="76" t="s">
        <v>1018</v>
      </c>
      <c r="OTM4070" s="76" t="s">
        <v>1018</v>
      </c>
      <c r="OTN4070" s="76" t="s">
        <v>1018</v>
      </c>
      <c r="OTO4070" s="76" t="s">
        <v>1018</v>
      </c>
      <c r="OTP4070" s="76" t="s">
        <v>1018</v>
      </c>
      <c r="OTQ4070" s="76" t="s">
        <v>1018</v>
      </c>
      <c r="OTR4070" s="76" t="s">
        <v>1018</v>
      </c>
      <c r="OTS4070" s="76" t="s">
        <v>1018</v>
      </c>
      <c r="OTT4070" s="76" t="s">
        <v>1018</v>
      </c>
      <c r="OTU4070" s="76" t="s">
        <v>1018</v>
      </c>
      <c r="OTV4070" s="76" t="s">
        <v>1018</v>
      </c>
      <c r="OTW4070" s="76" t="s">
        <v>1018</v>
      </c>
      <c r="OTX4070" s="76" t="s">
        <v>1018</v>
      </c>
      <c r="OTY4070" s="76" t="s">
        <v>1018</v>
      </c>
      <c r="OTZ4070" s="76" t="s">
        <v>1018</v>
      </c>
      <c r="OUA4070" s="76" t="s">
        <v>1018</v>
      </c>
      <c r="OUB4070" s="76" t="s">
        <v>1018</v>
      </c>
      <c r="OUC4070" s="76" t="s">
        <v>1018</v>
      </c>
      <c r="OUD4070" s="76" t="s">
        <v>1018</v>
      </c>
      <c r="OUE4070" s="76" t="s">
        <v>1018</v>
      </c>
      <c r="OUF4070" s="76" t="s">
        <v>1018</v>
      </c>
      <c r="OUG4070" s="76" t="s">
        <v>1018</v>
      </c>
      <c r="OUH4070" s="76" t="s">
        <v>1018</v>
      </c>
      <c r="OUI4070" s="76" t="s">
        <v>1018</v>
      </c>
      <c r="OUJ4070" s="76" t="s">
        <v>1018</v>
      </c>
      <c r="OUK4070" s="76" t="s">
        <v>1018</v>
      </c>
      <c r="OUL4070" s="76" t="s">
        <v>1018</v>
      </c>
      <c r="OUM4070" s="76" t="s">
        <v>1018</v>
      </c>
      <c r="OUN4070" s="76" t="s">
        <v>1018</v>
      </c>
      <c r="OUO4070" s="76" t="s">
        <v>1018</v>
      </c>
      <c r="OUP4070" s="76" t="s">
        <v>1018</v>
      </c>
      <c r="OUQ4070" s="76" t="s">
        <v>1018</v>
      </c>
      <c r="OUR4070" s="76" t="s">
        <v>1018</v>
      </c>
      <c r="OUS4070" s="76" t="s">
        <v>1018</v>
      </c>
      <c r="OUT4070" s="76" t="s">
        <v>1018</v>
      </c>
      <c r="OUU4070" s="76" t="s">
        <v>1018</v>
      </c>
      <c r="OUV4070" s="76" t="s">
        <v>1018</v>
      </c>
      <c r="OUW4070" s="76" t="s">
        <v>1018</v>
      </c>
      <c r="OUX4070" s="76" t="s">
        <v>1018</v>
      </c>
      <c r="OUY4070" s="76" t="s">
        <v>1018</v>
      </c>
      <c r="OUZ4070" s="76" t="s">
        <v>1018</v>
      </c>
      <c r="OVA4070" s="76" t="s">
        <v>1018</v>
      </c>
      <c r="OVB4070" s="76" t="s">
        <v>1018</v>
      </c>
      <c r="OVC4070" s="76" t="s">
        <v>1018</v>
      </c>
      <c r="OVD4070" s="76" t="s">
        <v>1018</v>
      </c>
      <c r="OVE4070" s="76" t="s">
        <v>1018</v>
      </c>
      <c r="OVF4070" s="76" t="s">
        <v>1018</v>
      </c>
      <c r="OVG4070" s="76" t="s">
        <v>1018</v>
      </c>
      <c r="OVH4070" s="76" t="s">
        <v>1018</v>
      </c>
      <c r="OVI4070" s="76" t="s">
        <v>1018</v>
      </c>
      <c r="OVJ4070" s="76" t="s">
        <v>1018</v>
      </c>
      <c r="OVK4070" s="76" t="s">
        <v>1018</v>
      </c>
      <c r="OVL4070" s="76" t="s">
        <v>1018</v>
      </c>
      <c r="OVM4070" s="76" t="s">
        <v>1018</v>
      </c>
      <c r="OVN4070" s="76" t="s">
        <v>1018</v>
      </c>
      <c r="OVO4070" s="76" t="s">
        <v>1018</v>
      </c>
      <c r="OVP4070" s="76" t="s">
        <v>1018</v>
      </c>
      <c r="OVQ4070" s="76" t="s">
        <v>1018</v>
      </c>
      <c r="OVR4070" s="76" t="s">
        <v>1018</v>
      </c>
      <c r="OVS4070" s="76" t="s">
        <v>1018</v>
      </c>
      <c r="OVT4070" s="76" t="s">
        <v>1018</v>
      </c>
      <c r="OVU4070" s="76" t="s">
        <v>1018</v>
      </c>
      <c r="OVV4070" s="76" t="s">
        <v>1018</v>
      </c>
      <c r="OVW4070" s="76" t="s">
        <v>1018</v>
      </c>
      <c r="OVX4070" s="76" t="s">
        <v>1018</v>
      </c>
      <c r="OVY4070" s="76" t="s">
        <v>1018</v>
      </c>
      <c r="OVZ4070" s="76" t="s">
        <v>1018</v>
      </c>
      <c r="OWA4070" s="76" t="s">
        <v>1018</v>
      </c>
      <c r="OWB4070" s="76" t="s">
        <v>1018</v>
      </c>
      <c r="OWC4070" s="76" t="s">
        <v>1018</v>
      </c>
      <c r="OWD4070" s="76" t="s">
        <v>1018</v>
      </c>
      <c r="OWE4070" s="76" t="s">
        <v>1018</v>
      </c>
      <c r="OWF4070" s="76" t="s">
        <v>1018</v>
      </c>
      <c r="OWG4070" s="76" t="s">
        <v>1018</v>
      </c>
      <c r="OWH4070" s="76" t="s">
        <v>1018</v>
      </c>
      <c r="OWI4070" s="76" t="s">
        <v>1018</v>
      </c>
      <c r="OWJ4070" s="76" t="s">
        <v>1018</v>
      </c>
      <c r="OWK4070" s="76" t="s">
        <v>1018</v>
      </c>
      <c r="OWL4070" s="76" t="s">
        <v>1018</v>
      </c>
      <c r="OWM4070" s="76" t="s">
        <v>1018</v>
      </c>
      <c r="OWN4070" s="76" t="s">
        <v>1018</v>
      </c>
      <c r="OWO4070" s="76" t="s">
        <v>1018</v>
      </c>
      <c r="OWP4070" s="76" t="s">
        <v>1018</v>
      </c>
      <c r="OWQ4070" s="76" t="s">
        <v>1018</v>
      </c>
      <c r="OWR4070" s="76" t="s">
        <v>1018</v>
      </c>
      <c r="OWS4070" s="76" t="s">
        <v>1018</v>
      </c>
      <c r="OWT4070" s="76" t="s">
        <v>1018</v>
      </c>
      <c r="OWU4070" s="76" t="s">
        <v>1018</v>
      </c>
      <c r="OWV4070" s="76" t="s">
        <v>1018</v>
      </c>
      <c r="OWW4070" s="76" t="s">
        <v>1018</v>
      </c>
      <c r="OWX4070" s="76" t="s">
        <v>1018</v>
      </c>
      <c r="OWY4070" s="76" t="s">
        <v>1018</v>
      </c>
      <c r="OWZ4070" s="76" t="s">
        <v>1018</v>
      </c>
      <c r="OXA4070" s="76" t="s">
        <v>1018</v>
      </c>
      <c r="OXB4070" s="76" t="s">
        <v>1018</v>
      </c>
      <c r="OXC4070" s="76" t="s">
        <v>1018</v>
      </c>
      <c r="OXD4070" s="76" t="s">
        <v>1018</v>
      </c>
      <c r="OXE4070" s="76" t="s">
        <v>1018</v>
      </c>
      <c r="OXF4070" s="76" t="s">
        <v>1018</v>
      </c>
      <c r="OXG4070" s="76" t="s">
        <v>1018</v>
      </c>
      <c r="OXH4070" s="76" t="s">
        <v>1018</v>
      </c>
      <c r="OXI4070" s="76" t="s">
        <v>1018</v>
      </c>
      <c r="OXJ4070" s="76" t="s">
        <v>1018</v>
      </c>
      <c r="OXK4070" s="76" t="s">
        <v>1018</v>
      </c>
      <c r="OXL4070" s="76" t="s">
        <v>1018</v>
      </c>
      <c r="OXM4070" s="76" t="s">
        <v>1018</v>
      </c>
      <c r="OXN4070" s="76" t="s">
        <v>1018</v>
      </c>
      <c r="OXO4070" s="76" t="s">
        <v>1018</v>
      </c>
      <c r="OXP4070" s="76" t="s">
        <v>1018</v>
      </c>
      <c r="OXQ4070" s="76" t="s">
        <v>1018</v>
      </c>
      <c r="OXR4070" s="76" t="s">
        <v>1018</v>
      </c>
      <c r="OXS4070" s="76" t="s">
        <v>1018</v>
      </c>
      <c r="OXT4070" s="76" t="s">
        <v>1018</v>
      </c>
      <c r="OXU4070" s="76" t="s">
        <v>1018</v>
      </c>
      <c r="OXV4070" s="76" t="s">
        <v>1018</v>
      </c>
      <c r="OXW4070" s="76" t="s">
        <v>1018</v>
      </c>
      <c r="OXX4070" s="76" t="s">
        <v>1018</v>
      </c>
      <c r="OXY4070" s="76" t="s">
        <v>1018</v>
      </c>
      <c r="OXZ4070" s="76" t="s">
        <v>1018</v>
      </c>
      <c r="OYA4070" s="76" t="s">
        <v>1018</v>
      </c>
      <c r="OYB4070" s="76" t="s">
        <v>1018</v>
      </c>
      <c r="OYC4070" s="76" t="s">
        <v>1018</v>
      </c>
      <c r="OYD4070" s="76" t="s">
        <v>1018</v>
      </c>
      <c r="OYE4070" s="76" t="s">
        <v>1018</v>
      </c>
      <c r="OYF4070" s="76" t="s">
        <v>1018</v>
      </c>
      <c r="OYG4070" s="76" t="s">
        <v>1018</v>
      </c>
      <c r="OYH4070" s="76" t="s">
        <v>1018</v>
      </c>
      <c r="OYI4070" s="76" t="s">
        <v>1018</v>
      </c>
      <c r="OYJ4070" s="76" t="s">
        <v>1018</v>
      </c>
      <c r="OYK4070" s="76" t="s">
        <v>1018</v>
      </c>
      <c r="OYL4070" s="76" t="s">
        <v>1018</v>
      </c>
      <c r="OYM4070" s="76" t="s">
        <v>1018</v>
      </c>
      <c r="OYN4070" s="76" t="s">
        <v>1018</v>
      </c>
      <c r="OYO4070" s="76" t="s">
        <v>1018</v>
      </c>
      <c r="OYP4070" s="76" t="s">
        <v>1018</v>
      </c>
      <c r="OYQ4070" s="76" t="s">
        <v>1018</v>
      </c>
      <c r="OYR4070" s="76" t="s">
        <v>1018</v>
      </c>
      <c r="OYS4070" s="76" t="s">
        <v>1018</v>
      </c>
      <c r="OYT4070" s="76" t="s">
        <v>1018</v>
      </c>
      <c r="OYU4070" s="76" t="s">
        <v>1018</v>
      </c>
      <c r="OYV4070" s="76" t="s">
        <v>1018</v>
      </c>
      <c r="OYW4070" s="76" t="s">
        <v>1018</v>
      </c>
      <c r="OYX4070" s="76" t="s">
        <v>1018</v>
      </c>
      <c r="OYY4070" s="76" t="s">
        <v>1018</v>
      </c>
      <c r="OYZ4070" s="76" t="s">
        <v>1018</v>
      </c>
      <c r="OZA4070" s="76" t="s">
        <v>1018</v>
      </c>
      <c r="OZB4070" s="76" t="s">
        <v>1018</v>
      </c>
      <c r="OZC4070" s="76" t="s">
        <v>1018</v>
      </c>
      <c r="OZD4070" s="76" t="s">
        <v>1018</v>
      </c>
      <c r="OZE4070" s="76" t="s">
        <v>1018</v>
      </c>
      <c r="OZF4070" s="76" t="s">
        <v>1018</v>
      </c>
      <c r="OZG4070" s="76" t="s">
        <v>1018</v>
      </c>
      <c r="OZH4070" s="76" t="s">
        <v>1018</v>
      </c>
      <c r="OZI4070" s="76" t="s">
        <v>1018</v>
      </c>
      <c r="OZJ4070" s="76" t="s">
        <v>1018</v>
      </c>
      <c r="OZK4070" s="76" t="s">
        <v>1018</v>
      </c>
      <c r="OZL4070" s="76" t="s">
        <v>1018</v>
      </c>
      <c r="OZM4070" s="76" t="s">
        <v>1018</v>
      </c>
      <c r="OZN4070" s="76" t="s">
        <v>1018</v>
      </c>
      <c r="OZO4070" s="76" t="s">
        <v>1018</v>
      </c>
      <c r="OZP4070" s="76" t="s">
        <v>1018</v>
      </c>
      <c r="OZQ4070" s="76" t="s">
        <v>1018</v>
      </c>
      <c r="OZR4070" s="76" t="s">
        <v>1018</v>
      </c>
      <c r="OZS4070" s="76" t="s">
        <v>1018</v>
      </c>
      <c r="OZT4070" s="76" t="s">
        <v>1018</v>
      </c>
      <c r="OZU4070" s="76" t="s">
        <v>1018</v>
      </c>
      <c r="OZV4070" s="76" t="s">
        <v>1018</v>
      </c>
      <c r="OZW4070" s="76" t="s">
        <v>1018</v>
      </c>
      <c r="OZX4070" s="76" t="s">
        <v>1018</v>
      </c>
      <c r="OZY4070" s="76" t="s">
        <v>1018</v>
      </c>
      <c r="OZZ4070" s="76" t="s">
        <v>1018</v>
      </c>
      <c r="PAA4070" s="76" t="s">
        <v>1018</v>
      </c>
      <c r="PAB4070" s="76" t="s">
        <v>1018</v>
      </c>
      <c r="PAC4070" s="76" t="s">
        <v>1018</v>
      </c>
      <c r="PAD4070" s="76" t="s">
        <v>1018</v>
      </c>
      <c r="PAE4070" s="76" t="s">
        <v>1018</v>
      </c>
      <c r="PAF4070" s="76" t="s">
        <v>1018</v>
      </c>
      <c r="PAG4070" s="76" t="s">
        <v>1018</v>
      </c>
      <c r="PAH4070" s="76" t="s">
        <v>1018</v>
      </c>
      <c r="PAI4070" s="76" t="s">
        <v>1018</v>
      </c>
      <c r="PAJ4070" s="76" t="s">
        <v>1018</v>
      </c>
      <c r="PAK4070" s="76" t="s">
        <v>1018</v>
      </c>
      <c r="PAL4070" s="76" t="s">
        <v>1018</v>
      </c>
      <c r="PAM4070" s="76" t="s">
        <v>1018</v>
      </c>
      <c r="PAN4070" s="76" t="s">
        <v>1018</v>
      </c>
      <c r="PAO4070" s="76" t="s">
        <v>1018</v>
      </c>
      <c r="PAP4070" s="76" t="s">
        <v>1018</v>
      </c>
      <c r="PAQ4070" s="76" t="s">
        <v>1018</v>
      </c>
      <c r="PAR4070" s="76" t="s">
        <v>1018</v>
      </c>
      <c r="PAS4070" s="76" t="s">
        <v>1018</v>
      </c>
      <c r="PAT4070" s="76" t="s">
        <v>1018</v>
      </c>
      <c r="PAU4070" s="76" t="s">
        <v>1018</v>
      </c>
      <c r="PAV4070" s="76" t="s">
        <v>1018</v>
      </c>
      <c r="PAW4070" s="76" t="s">
        <v>1018</v>
      </c>
      <c r="PAX4070" s="76" t="s">
        <v>1018</v>
      </c>
      <c r="PAY4070" s="76" t="s">
        <v>1018</v>
      </c>
      <c r="PAZ4070" s="76" t="s">
        <v>1018</v>
      </c>
      <c r="PBA4070" s="76" t="s">
        <v>1018</v>
      </c>
      <c r="PBB4070" s="76" t="s">
        <v>1018</v>
      </c>
      <c r="PBC4070" s="76" t="s">
        <v>1018</v>
      </c>
      <c r="PBD4070" s="76" t="s">
        <v>1018</v>
      </c>
      <c r="PBE4070" s="76" t="s">
        <v>1018</v>
      </c>
      <c r="PBF4070" s="76" t="s">
        <v>1018</v>
      </c>
      <c r="PBG4070" s="76" t="s">
        <v>1018</v>
      </c>
      <c r="PBH4070" s="76" t="s">
        <v>1018</v>
      </c>
      <c r="PBI4070" s="76" t="s">
        <v>1018</v>
      </c>
      <c r="PBJ4070" s="76" t="s">
        <v>1018</v>
      </c>
      <c r="PBK4070" s="76" t="s">
        <v>1018</v>
      </c>
      <c r="PBL4070" s="76" t="s">
        <v>1018</v>
      </c>
      <c r="PBM4070" s="76" t="s">
        <v>1018</v>
      </c>
      <c r="PBN4070" s="76" t="s">
        <v>1018</v>
      </c>
      <c r="PBO4070" s="76" t="s">
        <v>1018</v>
      </c>
      <c r="PBP4070" s="76" t="s">
        <v>1018</v>
      </c>
      <c r="PBQ4070" s="76" t="s">
        <v>1018</v>
      </c>
      <c r="PBR4070" s="76" t="s">
        <v>1018</v>
      </c>
      <c r="PBS4070" s="76" t="s">
        <v>1018</v>
      </c>
      <c r="PBT4070" s="76" t="s">
        <v>1018</v>
      </c>
      <c r="PBU4070" s="76" t="s">
        <v>1018</v>
      </c>
      <c r="PBV4070" s="76" t="s">
        <v>1018</v>
      </c>
      <c r="PBW4070" s="76" t="s">
        <v>1018</v>
      </c>
      <c r="PBX4070" s="76" t="s">
        <v>1018</v>
      </c>
      <c r="PBY4070" s="76" t="s">
        <v>1018</v>
      </c>
      <c r="PBZ4070" s="76" t="s">
        <v>1018</v>
      </c>
      <c r="PCA4070" s="76" t="s">
        <v>1018</v>
      </c>
      <c r="PCB4070" s="76" t="s">
        <v>1018</v>
      </c>
      <c r="PCC4070" s="76" t="s">
        <v>1018</v>
      </c>
      <c r="PCD4070" s="76" t="s">
        <v>1018</v>
      </c>
      <c r="PCE4070" s="76" t="s">
        <v>1018</v>
      </c>
      <c r="PCF4070" s="76" t="s">
        <v>1018</v>
      </c>
      <c r="PCG4070" s="76" t="s">
        <v>1018</v>
      </c>
      <c r="PCH4070" s="76" t="s">
        <v>1018</v>
      </c>
      <c r="PCI4070" s="76" t="s">
        <v>1018</v>
      </c>
      <c r="PCJ4070" s="76" t="s">
        <v>1018</v>
      </c>
      <c r="PCK4070" s="76" t="s">
        <v>1018</v>
      </c>
      <c r="PCL4070" s="76" t="s">
        <v>1018</v>
      </c>
      <c r="PCM4070" s="76" t="s">
        <v>1018</v>
      </c>
      <c r="PCN4070" s="76" t="s">
        <v>1018</v>
      </c>
      <c r="PCO4070" s="76" t="s">
        <v>1018</v>
      </c>
      <c r="PCP4070" s="76" t="s">
        <v>1018</v>
      </c>
      <c r="PCQ4070" s="76" t="s">
        <v>1018</v>
      </c>
      <c r="PCR4070" s="76" t="s">
        <v>1018</v>
      </c>
      <c r="PCS4070" s="76" t="s">
        <v>1018</v>
      </c>
      <c r="PCT4070" s="76" t="s">
        <v>1018</v>
      </c>
      <c r="PCU4070" s="76" t="s">
        <v>1018</v>
      </c>
      <c r="PCV4070" s="76" t="s">
        <v>1018</v>
      </c>
      <c r="PCW4070" s="76" t="s">
        <v>1018</v>
      </c>
      <c r="PCX4070" s="76" t="s">
        <v>1018</v>
      </c>
      <c r="PCY4070" s="76" t="s">
        <v>1018</v>
      </c>
      <c r="PCZ4070" s="76" t="s">
        <v>1018</v>
      </c>
      <c r="PDA4070" s="76" t="s">
        <v>1018</v>
      </c>
      <c r="PDB4070" s="76" t="s">
        <v>1018</v>
      </c>
      <c r="PDC4070" s="76" t="s">
        <v>1018</v>
      </c>
      <c r="PDD4070" s="76" t="s">
        <v>1018</v>
      </c>
      <c r="PDE4070" s="76" t="s">
        <v>1018</v>
      </c>
      <c r="PDF4070" s="76" t="s">
        <v>1018</v>
      </c>
      <c r="PDG4070" s="76" t="s">
        <v>1018</v>
      </c>
      <c r="PDH4070" s="76" t="s">
        <v>1018</v>
      </c>
      <c r="PDI4070" s="76" t="s">
        <v>1018</v>
      </c>
      <c r="PDJ4070" s="76" t="s">
        <v>1018</v>
      </c>
      <c r="PDK4070" s="76" t="s">
        <v>1018</v>
      </c>
      <c r="PDL4070" s="76" t="s">
        <v>1018</v>
      </c>
      <c r="PDM4070" s="76" t="s">
        <v>1018</v>
      </c>
      <c r="PDN4070" s="76" t="s">
        <v>1018</v>
      </c>
      <c r="PDO4070" s="76" t="s">
        <v>1018</v>
      </c>
      <c r="PDP4070" s="76" t="s">
        <v>1018</v>
      </c>
      <c r="PDQ4070" s="76" t="s">
        <v>1018</v>
      </c>
      <c r="PDR4070" s="76" t="s">
        <v>1018</v>
      </c>
      <c r="PDS4070" s="76" t="s">
        <v>1018</v>
      </c>
      <c r="PDT4070" s="76" t="s">
        <v>1018</v>
      </c>
      <c r="PDU4070" s="76" t="s">
        <v>1018</v>
      </c>
      <c r="PDV4070" s="76" t="s">
        <v>1018</v>
      </c>
      <c r="PDW4070" s="76" t="s">
        <v>1018</v>
      </c>
      <c r="PDX4070" s="76" t="s">
        <v>1018</v>
      </c>
      <c r="PDY4070" s="76" t="s">
        <v>1018</v>
      </c>
      <c r="PDZ4070" s="76" t="s">
        <v>1018</v>
      </c>
      <c r="PEA4070" s="76" t="s">
        <v>1018</v>
      </c>
      <c r="PEB4070" s="76" t="s">
        <v>1018</v>
      </c>
      <c r="PEC4070" s="76" t="s">
        <v>1018</v>
      </c>
      <c r="PED4070" s="76" t="s">
        <v>1018</v>
      </c>
      <c r="PEE4070" s="76" t="s">
        <v>1018</v>
      </c>
      <c r="PEF4070" s="76" t="s">
        <v>1018</v>
      </c>
      <c r="PEG4070" s="76" t="s">
        <v>1018</v>
      </c>
      <c r="PEH4070" s="76" t="s">
        <v>1018</v>
      </c>
      <c r="PEI4070" s="76" t="s">
        <v>1018</v>
      </c>
      <c r="PEJ4070" s="76" t="s">
        <v>1018</v>
      </c>
      <c r="PEK4070" s="76" t="s">
        <v>1018</v>
      </c>
      <c r="PEL4070" s="76" t="s">
        <v>1018</v>
      </c>
      <c r="PEM4070" s="76" t="s">
        <v>1018</v>
      </c>
      <c r="PEN4070" s="76" t="s">
        <v>1018</v>
      </c>
      <c r="PEO4070" s="76" t="s">
        <v>1018</v>
      </c>
      <c r="PEP4070" s="76" t="s">
        <v>1018</v>
      </c>
      <c r="PEQ4070" s="76" t="s">
        <v>1018</v>
      </c>
      <c r="PER4070" s="76" t="s">
        <v>1018</v>
      </c>
      <c r="PES4070" s="76" t="s">
        <v>1018</v>
      </c>
      <c r="PET4070" s="76" t="s">
        <v>1018</v>
      </c>
      <c r="PEU4070" s="76" t="s">
        <v>1018</v>
      </c>
      <c r="PEV4070" s="76" t="s">
        <v>1018</v>
      </c>
      <c r="PEW4070" s="76" t="s">
        <v>1018</v>
      </c>
      <c r="PEX4070" s="76" t="s">
        <v>1018</v>
      </c>
      <c r="PEY4070" s="76" t="s">
        <v>1018</v>
      </c>
      <c r="PEZ4070" s="76" t="s">
        <v>1018</v>
      </c>
      <c r="PFA4070" s="76" t="s">
        <v>1018</v>
      </c>
      <c r="PFB4070" s="76" t="s">
        <v>1018</v>
      </c>
      <c r="PFC4070" s="76" t="s">
        <v>1018</v>
      </c>
      <c r="PFD4070" s="76" t="s">
        <v>1018</v>
      </c>
      <c r="PFE4070" s="76" t="s">
        <v>1018</v>
      </c>
      <c r="PFF4070" s="76" t="s">
        <v>1018</v>
      </c>
      <c r="PFG4070" s="76" t="s">
        <v>1018</v>
      </c>
      <c r="PFH4070" s="76" t="s">
        <v>1018</v>
      </c>
      <c r="PFI4070" s="76" t="s">
        <v>1018</v>
      </c>
      <c r="PFJ4070" s="76" t="s">
        <v>1018</v>
      </c>
      <c r="PFK4070" s="76" t="s">
        <v>1018</v>
      </c>
      <c r="PFL4070" s="76" t="s">
        <v>1018</v>
      </c>
      <c r="PFM4070" s="76" t="s">
        <v>1018</v>
      </c>
      <c r="PFN4070" s="76" t="s">
        <v>1018</v>
      </c>
      <c r="PFO4070" s="76" t="s">
        <v>1018</v>
      </c>
      <c r="PFP4070" s="76" t="s">
        <v>1018</v>
      </c>
      <c r="PFQ4070" s="76" t="s">
        <v>1018</v>
      </c>
      <c r="PFR4070" s="76" t="s">
        <v>1018</v>
      </c>
      <c r="PFS4070" s="76" t="s">
        <v>1018</v>
      </c>
      <c r="PFT4070" s="76" t="s">
        <v>1018</v>
      </c>
      <c r="PFU4070" s="76" t="s">
        <v>1018</v>
      </c>
      <c r="PFV4070" s="76" t="s">
        <v>1018</v>
      </c>
      <c r="PFW4070" s="76" t="s">
        <v>1018</v>
      </c>
      <c r="PFX4070" s="76" t="s">
        <v>1018</v>
      </c>
      <c r="PFY4070" s="76" t="s">
        <v>1018</v>
      </c>
      <c r="PFZ4070" s="76" t="s">
        <v>1018</v>
      </c>
      <c r="PGA4070" s="76" t="s">
        <v>1018</v>
      </c>
      <c r="PGB4070" s="76" t="s">
        <v>1018</v>
      </c>
      <c r="PGC4070" s="76" t="s">
        <v>1018</v>
      </c>
      <c r="PGD4070" s="76" t="s">
        <v>1018</v>
      </c>
      <c r="PGE4070" s="76" t="s">
        <v>1018</v>
      </c>
      <c r="PGF4070" s="76" t="s">
        <v>1018</v>
      </c>
      <c r="PGG4070" s="76" t="s">
        <v>1018</v>
      </c>
      <c r="PGH4070" s="76" t="s">
        <v>1018</v>
      </c>
      <c r="PGI4070" s="76" t="s">
        <v>1018</v>
      </c>
      <c r="PGJ4070" s="76" t="s">
        <v>1018</v>
      </c>
      <c r="PGK4070" s="76" t="s">
        <v>1018</v>
      </c>
      <c r="PGL4070" s="76" t="s">
        <v>1018</v>
      </c>
      <c r="PGM4070" s="76" t="s">
        <v>1018</v>
      </c>
      <c r="PGN4070" s="76" t="s">
        <v>1018</v>
      </c>
      <c r="PGO4070" s="76" t="s">
        <v>1018</v>
      </c>
      <c r="PGP4070" s="76" t="s">
        <v>1018</v>
      </c>
      <c r="PGQ4070" s="76" t="s">
        <v>1018</v>
      </c>
      <c r="PGR4070" s="76" t="s">
        <v>1018</v>
      </c>
      <c r="PGS4070" s="76" t="s">
        <v>1018</v>
      </c>
      <c r="PGT4070" s="76" t="s">
        <v>1018</v>
      </c>
      <c r="PGU4070" s="76" t="s">
        <v>1018</v>
      </c>
      <c r="PGV4070" s="76" t="s">
        <v>1018</v>
      </c>
      <c r="PGW4070" s="76" t="s">
        <v>1018</v>
      </c>
      <c r="PGX4070" s="76" t="s">
        <v>1018</v>
      </c>
      <c r="PGY4070" s="76" t="s">
        <v>1018</v>
      </c>
      <c r="PGZ4070" s="76" t="s">
        <v>1018</v>
      </c>
      <c r="PHA4070" s="76" t="s">
        <v>1018</v>
      </c>
      <c r="PHB4070" s="76" t="s">
        <v>1018</v>
      </c>
      <c r="PHC4070" s="76" t="s">
        <v>1018</v>
      </c>
      <c r="PHD4070" s="76" t="s">
        <v>1018</v>
      </c>
      <c r="PHE4070" s="76" t="s">
        <v>1018</v>
      </c>
      <c r="PHF4070" s="76" t="s">
        <v>1018</v>
      </c>
      <c r="PHG4070" s="76" t="s">
        <v>1018</v>
      </c>
      <c r="PHH4070" s="76" t="s">
        <v>1018</v>
      </c>
      <c r="PHI4070" s="76" t="s">
        <v>1018</v>
      </c>
      <c r="PHJ4070" s="76" t="s">
        <v>1018</v>
      </c>
      <c r="PHK4070" s="76" t="s">
        <v>1018</v>
      </c>
      <c r="PHL4070" s="76" t="s">
        <v>1018</v>
      </c>
      <c r="PHM4070" s="76" t="s">
        <v>1018</v>
      </c>
      <c r="PHN4070" s="76" t="s">
        <v>1018</v>
      </c>
      <c r="PHO4070" s="76" t="s">
        <v>1018</v>
      </c>
      <c r="PHP4070" s="76" t="s">
        <v>1018</v>
      </c>
      <c r="PHQ4070" s="76" t="s">
        <v>1018</v>
      </c>
      <c r="PHR4070" s="76" t="s">
        <v>1018</v>
      </c>
      <c r="PHS4070" s="76" t="s">
        <v>1018</v>
      </c>
      <c r="PHT4070" s="76" t="s">
        <v>1018</v>
      </c>
      <c r="PHU4070" s="76" t="s">
        <v>1018</v>
      </c>
      <c r="PHV4070" s="76" t="s">
        <v>1018</v>
      </c>
      <c r="PHW4070" s="76" t="s">
        <v>1018</v>
      </c>
      <c r="PHX4070" s="76" t="s">
        <v>1018</v>
      </c>
      <c r="PHY4070" s="76" t="s">
        <v>1018</v>
      </c>
      <c r="PHZ4070" s="76" t="s">
        <v>1018</v>
      </c>
      <c r="PIA4070" s="76" t="s">
        <v>1018</v>
      </c>
      <c r="PIB4070" s="76" t="s">
        <v>1018</v>
      </c>
      <c r="PIC4070" s="76" t="s">
        <v>1018</v>
      </c>
      <c r="PID4070" s="76" t="s">
        <v>1018</v>
      </c>
      <c r="PIE4070" s="76" t="s">
        <v>1018</v>
      </c>
      <c r="PIF4070" s="76" t="s">
        <v>1018</v>
      </c>
      <c r="PIG4070" s="76" t="s">
        <v>1018</v>
      </c>
      <c r="PIH4070" s="76" t="s">
        <v>1018</v>
      </c>
      <c r="PII4070" s="76" t="s">
        <v>1018</v>
      </c>
      <c r="PIJ4070" s="76" t="s">
        <v>1018</v>
      </c>
      <c r="PIK4070" s="76" t="s">
        <v>1018</v>
      </c>
      <c r="PIL4070" s="76" t="s">
        <v>1018</v>
      </c>
      <c r="PIM4070" s="76" t="s">
        <v>1018</v>
      </c>
      <c r="PIN4070" s="76" t="s">
        <v>1018</v>
      </c>
      <c r="PIO4070" s="76" t="s">
        <v>1018</v>
      </c>
      <c r="PIP4070" s="76" t="s">
        <v>1018</v>
      </c>
      <c r="PIQ4070" s="76" t="s">
        <v>1018</v>
      </c>
      <c r="PIR4070" s="76" t="s">
        <v>1018</v>
      </c>
      <c r="PIS4070" s="76" t="s">
        <v>1018</v>
      </c>
      <c r="PIT4070" s="76" t="s">
        <v>1018</v>
      </c>
      <c r="PIU4070" s="76" t="s">
        <v>1018</v>
      </c>
      <c r="PIV4070" s="76" t="s">
        <v>1018</v>
      </c>
      <c r="PIW4070" s="76" t="s">
        <v>1018</v>
      </c>
      <c r="PIX4070" s="76" t="s">
        <v>1018</v>
      </c>
      <c r="PIY4070" s="76" t="s">
        <v>1018</v>
      </c>
      <c r="PIZ4070" s="76" t="s">
        <v>1018</v>
      </c>
      <c r="PJA4070" s="76" t="s">
        <v>1018</v>
      </c>
      <c r="PJB4070" s="76" t="s">
        <v>1018</v>
      </c>
      <c r="PJC4070" s="76" t="s">
        <v>1018</v>
      </c>
      <c r="PJD4070" s="76" t="s">
        <v>1018</v>
      </c>
      <c r="PJE4070" s="76" t="s">
        <v>1018</v>
      </c>
      <c r="PJF4070" s="76" t="s">
        <v>1018</v>
      </c>
      <c r="PJG4070" s="76" t="s">
        <v>1018</v>
      </c>
      <c r="PJH4070" s="76" t="s">
        <v>1018</v>
      </c>
      <c r="PJI4070" s="76" t="s">
        <v>1018</v>
      </c>
      <c r="PJJ4070" s="76" t="s">
        <v>1018</v>
      </c>
      <c r="PJK4070" s="76" t="s">
        <v>1018</v>
      </c>
      <c r="PJL4070" s="76" t="s">
        <v>1018</v>
      </c>
      <c r="PJM4070" s="76" t="s">
        <v>1018</v>
      </c>
      <c r="PJN4070" s="76" t="s">
        <v>1018</v>
      </c>
      <c r="PJO4070" s="76" t="s">
        <v>1018</v>
      </c>
      <c r="PJP4070" s="76" t="s">
        <v>1018</v>
      </c>
      <c r="PJQ4070" s="76" t="s">
        <v>1018</v>
      </c>
      <c r="PJR4070" s="76" t="s">
        <v>1018</v>
      </c>
      <c r="PJS4070" s="76" t="s">
        <v>1018</v>
      </c>
      <c r="PJT4070" s="76" t="s">
        <v>1018</v>
      </c>
      <c r="PJU4070" s="76" t="s">
        <v>1018</v>
      </c>
      <c r="PJV4070" s="76" t="s">
        <v>1018</v>
      </c>
      <c r="PJW4070" s="76" t="s">
        <v>1018</v>
      </c>
      <c r="PJX4070" s="76" t="s">
        <v>1018</v>
      </c>
      <c r="PJY4070" s="76" t="s">
        <v>1018</v>
      </c>
      <c r="PJZ4070" s="76" t="s">
        <v>1018</v>
      </c>
      <c r="PKA4070" s="76" t="s">
        <v>1018</v>
      </c>
      <c r="PKB4070" s="76" t="s">
        <v>1018</v>
      </c>
      <c r="PKC4070" s="76" t="s">
        <v>1018</v>
      </c>
      <c r="PKD4070" s="76" t="s">
        <v>1018</v>
      </c>
      <c r="PKE4070" s="76" t="s">
        <v>1018</v>
      </c>
      <c r="PKF4070" s="76" t="s">
        <v>1018</v>
      </c>
      <c r="PKG4070" s="76" t="s">
        <v>1018</v>
      </c>
      <c r="PKH4070" s="76" t="s">
        <v>1018</v>
      </c>
      <c r="PKI4070" s="76" t="s">
        <v>1018</v>
      </c>
      <c r="PKJ4070" s="76" t="s">
        <v>1018</v>
      </c>
      <c r="PKK4070" s="76" t="s">
        <v>1018</v>
      </c>
      <c r="PKL4070" s="76" t="s">
        <v>1018</v>
      </c>
      <c r="PKM4070" s="76" t="s">
        <v>1018</v>
      </c>
      <c r="PKN4070" s="76" t="s">
        <v>1018</v>
      </c>
      <c r="PKO4070" s="76" t="s">
        <v>1018</v>
      </c>
      <c r="PKP4070" s="76" t="s">
        <v>1018</v>
      </c>
      <c r="PKQ4070" s="76" t="s">
        <v>1018</v>
      </c>
      <c r="PKR4070" s="76" t="s">
        <v>1018</v>
      </c>
      <c r="PKS4070" s="76" t="s">
        <v>1018</v>
      </c>
      <c r="PKT4070" s="76" t="s">
        <v>1018</v>
      </c>
      <c r="PKU4070" s="76" t="s">
        <v>1018</v>
      </c>
      <c r="PKV4070" s="76" t="s">
        <v>1018</v>
      </c>
      <c r="PKW4070" s="76" t="s">
        <v>1018</v>
      </c>
      <c r="PKX4070" s="76" t="s">
        <v>1018</v>
      </c>
      <c r="PKY4070" s="76" t="s">
        <v>1018</v>
      </c>
      <c r="PKZ4070" s="76" t="s">
        <v>1018</v>
      </c>
      <c r="PLA4070" s="76" t="s">
        <v>1018</v>
      </c>
      <c r="PLB4070" s="76" t="s">
        <v>1018</v>
      </c>
      <c r="PLC4070" s="76" t="s">
        <v>1018</v>
      </c>
      <c r="PLD4070" s="76" t="s">
        <v>1018</v>
      </c>
      <c r="PLE4070" s="76" t="s">
        <v>1018</v>
      </c>
      <c r="PLF4070" s="76" t="s">
        <v>1018</v>
      </c>
      <c r="PLG4070" s="76" t="s">
        <v>1018</v>
      </c>
      <c r="PLH4070" s="76" t="s">
        <v>1018</v>
      </c>
      <c r="PLI4070" s="76" t="s">
        <v>1018</v>
      </c>
      <c r="PLJ4070" s="76" t="s">
        <v>1018</v>
      </c>
      <c r="PLK4070" s="76" t="s">
        <v>1018</v>
      </c>
      <c r="PLL4070" s="76" t="s">
        <v>1018</v>
      </c>
      <c r="PLM4070" s="76" t="s">
        <v>1018</v>
      </c>
      <c r="PLN4070" s="76" t="s">
        <v>1018</v>
      </c>
      <c r="PLO4070" s="76" t="s">
        <v>1018</v>
      </c>
      <c r="PLP4070" s="76" t="s">
        <v>1018</v>
      </c>
      <c r="PLQ4070" s="76" t="s">
        <v>1018</v>
      </c>
      <c r="PLR4070" s="76" t="s">
        <v>1018</v>
      </c>
      <c r="PLS4070" s="76" t="s">
        <v>1018</v>
      </c>
      <c r="PLT4070" s="76" t="s">
        <v>1018</v>
      </c>
      <c r="PLU4070" s="76" t="s">
        <v>1018</v>
      </c>
      <c r="PLV4070" s="76" t="s">
        <v>1018</v>
      </c>
      <c r="PLW4070" s="76" t="s">
        <v>1018</v>
      </c>
      <c r="PLX4070" s="76" t="s">
        <v>1018</v>
      </c>
      <c r="PLY4070" s="76" t="s">
        <v>1018</v>
      </c>
      <c r="PLZ4070" s="76" t="s">
        <v>1018</v>
      </c>
      <c r="PMA4070" s="76" t="s">
        <v>1018</v>
      </c>
      <c r="PMB4070" s="76" t="s">
        <v>1018</v>
      </c>
      <c r="PMC4070" s="76" t="s">
        <v>1018</v>
      </c>
      <c r="PMD4070" s="76" t="s">
        <v>1018</v>
      </c>
      <c r="PME4070" s="76" t="s">
        <v>1018</v>
      </c>
      <c r="PMF4070" s="76" t="s">
        <v>1018</v>
      </c>
      <c r="PMG4070" s="76" t="s">
        <v>1018</v>
      </c>
      <c r="PMH4070" s="76" t="s">
        <v>1018</v>
      </c>
      <c r="PMI4070" s="76" t="s">
        <v>1018</v>
      </c>
      <c r="PMJ4070" s="76" t="s">
        <v>1018</v>
      </c>
      <c r="PMK4070" s="76" t="s">
        <v>1018</v>
      </c>
      <c r="PML4070" s="76" t="s">
        <v>1018</v>
      </c>
      <c r="PMM4070" s="76" t="s">
        <v>1018</v>
      </c>
      <c r="PMN4070" s="76" t="s">
        <v>1018</v>
      </c>
      <c r="PMO4070" s="76" t="s">
        <v>1018</v>
      </c>
      <c r="PMP4070" s="76" t="s">
        <v>1018</v>
      </c>
      <c r="PMQ4070" s="76" t="s">
        <v>1018</v>
      </c>
      <c r="PMR4070" s="76" t="s">
        <v>1018</v>
      </c>
      <c r="PMS4070" s="76" t="s">
        <v>1018</v>
      </c>
      <c r="PMT4070" s="76" t="s">
        <v>1018</v>
      </c>
      <c r="PMU4070" s="76" t="s">
        <v>1018</v>
      </c>
      <c r="PMV4070" s="76" t="s">
        <v>1018</v>
      </c>
      <c r="PMW4070" s="76" t="s">
        <v>1018</v>
      </c>
      <c r="PMX4070" s="76" t="s">
        <v>1018</v>
      </c>
      <c r="PMY4070" s="76" t="s">
        <v>1018</v>
      </c>
      <c r="PMZ4070" s="76" t="s">
        <v>1018</v>
      </c>
      <c r="PNA4070" s="76" t="s">
        <v>1018</v>
      </c>
      <c r="PNB4070" s="76" t="s">
        <v>1018</v>
      </c>
      <c r="PNC4070" s="76" t="s">
        <v>1018</v>
      </c>
      <c r="PND4070" s="76" t="s">
        <v>1018</v>
      </c>
      <c r="PNE4070" s="76" t="s">
        <v>1018</v>
      </c>
      <c r="PNF4070" s="76" t="s">
        <v>1018</v>
      </c>
      <c r="PNG4070" s="76" t="s">
        <v>1018</v>
      </c>
      <c r="PNH4070" s="76" t="s">
        <v>1018</v>
      </c>
      <c r="PNI4070" s="76" t="s">
        <v>1018</v>
      </c>
      <c r="PNJ4070" s="76" t="s">
        <v>1018</v>
      </c>
      <c r="PNK4070" s="76" t="s">
        <v>1018</v>
      </c>
      <c r="PNL4070" s="76" t="s">
        <v>1018</v>
      </c>
      <c r="PNM4070" s="76" t="s">
        <v>1018</v>
      </c>
      <c r="PNN4070" s="76" t="s">
        <v>1018</v>
      </c>
      <c r="PNO4070" s="76" t="s">
        <v>1018</v>
      </c>
      <c r="PNP4070" s="76" t="s">
        <v>1018</v>
      </c>
      <c r="PNQ4070" s="76" t="s">
        <v>1018</v>
      </c>
      <c r="PNR4070" s="76" t="s">
        <v>1018</v>
      </c>
      <c r="PNS4070" s="76" t="s">
        <v>1018</v>
      </c>
      <c r="PNT4070" s="76" t="s">
        <v>1018</v>
      </c>
      <c r="PNU4070" s="76" t="s">
        <v>1018</v>
      </c>
      <c r="PNV4070" s="76" t="s">
        <v>1018</v>
      </c>
      <c r="PNW4070" s="76" t="s">
        <v>1018</v>
      </c>
      <c r="PNX4070" s="76" t="s">
        <v>1018</v>
      </c>
      <c r="PNY4070" s="76" t="s">
        <v>1018</v>
      </c>
      <c r="PNZ4070" s="76" t="s">
        <v>1018</v>
      </c>
      <c r="POA4070" s="76" t="s">
        <v>1018</v>
      </c>
      <c r="POB4070" s="76" t="s">
        <v>1018</v>
      </c>
      <c r="POC4070" s="76" t="s">
        <v>1018</v>
      </c>
      <c r="POD4070" s="76" t="s">
        <v>1018</v>
      </c>
      <c r="POE4070" s="76" t="s">
        <v>1018</v>
      </c>
      <c r="POF4070" s="76" t="s">
        <v>1018</v>
      </c>
      <c r="POG4070" s="76" t="s">
        <v>1018</v>
      </c>
      <c r="POH4070" s="76" t="s">
        <v>1018</v>
      </c>
      <c r="POI4070" s="76" t="s">
        <v>1018</v>
      </c>
      <c r="POJ4070" s="76" t="s">
        <v>1018</v>
      </c>
      <c r="POK4070" s="76" t="s">
        <v>1018</v>
      </c>
      <c r="POL4070" s="76" t="s">
        <v>1018</v>
      </c>
      <c r="POM4070" s="76" t="s">
        <v>1018</v>
      </c>
      <c r="PON4070" s="76" t="s">
        <v>1018</v>
      </c>
      <c r="POO4070" s="76" t="s">
        <v>1018</v>
      </c>
      <c r="POP4070" s="76" t="s">
        <v>1018</v>
      </c>
      <c r="POQ4070" s="76" t="s">
        <v>1018</v>
      </c>
      <c r="POR4070" s="76" t="s">
        <v>1018</v>
      </c>
      <c r="POS4070" s="76" t="s">
        <v>1018</v>
      </c>
      <c r="POT4070" s="76" t="s">
        <v>1018</v>
      </c>
      <c r="POU4070" s="76" t="s">
        <v>1018</v>
      </c>
      <c r="POV4070" s="76" t="s">
        <v>1018</v>
      </c>
      <c r="POW4070" s="76" t="s">
        <v>1018</v>
      </c>
      <c r="POX4070" s="76" t="s">
        <v>1018</v>
      </c>
      <c r="POY4070" s="76" t="s">
        <v>1018</v>
      </c>
      <c r="POZ4070" s="76" t="s">
        <v>1018</v>
      </c>
      <c r="PPA4070" s="76" t="s">
        <v>1018</v>
      </c>
      <c r="PPB4070" s="76" t="s">
        <v>1018</v>
      </c>
      <c r="PPC4070" s="76" t="s">
        <v>1018</v>
      </c>
      <c r="PPD4070" s="76" t="s">
        <v>1018</v>
      </c>
      <c r="PPE4070" s="76" t="s">
        <v>1018</v>
      </c>
      <c r="PPF4070" s="76" t="s">
        <v>1018</v>
      </c>
      <c r="PPG4070" s="76" t="s">
        <v>1018</v>
      </c>
      <c r="PPH4070" s="76" t="s">
        <v>1018</v>
      </c>
      <c r="PPI4070" s="76" t="s">
        <v>1018</v>
      </c>
      <c r="PPJ4070" s="76" t="s">
        <v>1018</v>
      </c>
      <c r="PPK4070" s="76" t="s">
        <v>1018</v>
      </c>
      <c r="PPL4070" s="76" t="s">
        <v>1018</v>
      </c>
      <c r="PPM4070" s="76" t="s">
        <v>1018</v>
      </c>
      <c r="PPN4070" s="76" t="s">
        <v>1018</v>
      </c>
      <c r="PPO4070" s="76" t="s">
        <v>1018</v>
      </c>
      <c r="PPP4070" s="76" t="s">
        <v>1018</v>
      </c>
      <c r="PPQ4070" s="76" t="s">
        <v>1018</v>
      </c>
      <c r="PPR4070" s="76" t="s">
        <v>1018</v>
      </c>
      <c r="PPS4070" s="76" t="s">
        <v>1018</v>
      </c>
      <c r="PPT4070" s="76" t="s">
        <v>1018</v>
      </c>
      <c r="PPU4070" s="76" t="s">
        <v>1018</v>
      </c>
      <c r="PPV4070" s="76" t="s">
        <v>1018</v>
      </c>
      <c r="PPW4070" s="76" t="s">
        <v>1018</v>
      </c>
      <c r="PPX4070" s="76" t="s">
        <v>1018</v>
      </c>
      <c r="PPY4070" s="76" t="s">
        <v>1018</v>
      </c>
      <c r="PPZ4070" s="76" t="s">
        <v>1018</v>
      </c>
      <c r="PQA4070" s="76" t="s">
        <v>1018</v>
      </c>
      <c r="PQB4070" s="76" t="s">
        <v>1018</v>
      </c>
      <c r="PQC4070" s="76" t="s">
        <v>1018</v>
      </c>
      <c r="PQD4070" s="76" t="s">
        <v>1018</v>
      </c>
      <c r="PQE4070" s="76" t="s">
        <v>1018</v>
      </c>
      <c r="PQF4070" s="76" t="s">
        <v>1018</v>
      </c>
      <c r="PQG4070" s="76" t="s">
        <v>1018</v>
      </c>
      <c r="PQH4070" s="76" t="s">
        <v>1018</v>
      </c>
      <c r="PQI4070" s="76" t="s">
        <v>1018</v>
      </c>
      <c r="PQJ4070" s="76" t="s">
        <v>1018</v>
      </c>
      <c r="PQK4070" s="76" t="s">
        <v>1018</v>
      </c>
      <c r="PQL4070" s="76" t="s">
        <v>1018</v>
      </c>
      <c r="PQM4070" s="76" t="s">
        <v>1018</v>
      </c>
      <c r="PQN4070" s="76" t="s">
        <v>1018</v>
      </c>
      <c r="PQO4070" s="76" t="s">
        <v>1018</v>
      </c>
      <c r="PQP4070" s="76" t="s">
        <v>1018</v>
      </c>
      <c r="PQQ4070" s="76" t="s">
        <v>1018</v>
      </c>
      <c r="PQR4070" s="76" t="s">
        <v>1018</v>
      </c>
      <c r="PQS4070" s="76" t="s">
        <v>1018</v>
      </c>
      <c r="PQT4070" s="76" t="s">
        <v>1018</v>
      </c>
      <c r="PQU4070" s="76" t="s">
        <v>1018</v>
      </c>
      <c r="PQV4070" s="76" t="s">
        <v>1018</v>
      </c>
      <c r="PQW4070" s="76" t="s">
        <v>1018</v>
      </c>
      <c r="PQX4070" s="76" t="s">
        <v>1018</v>
      </c>
      <c r="PQY4070" s="76" t="s">
        <v>1018</v>
      </c>
      <c r="PQZ4070" s="76" t="s">
        <v>1018</v>
      </c>
      <c r="PRA4070" s="76" t="s">
        <v>1018</v>
      </c>
      <c r="PRB4070" s="76" t="s">
        <v>1018</v>
      </c>
      <c r="PRC4070" s="76" t="s">
        <v>1018</v>
      </c>
      <c r="PRD4070" s="76" t="s">
        <v>1018</v>
      </c>
      <c r="PRE4070" s="76" t="s">
        <v>1018</v>
      </c>
      <c r="PRF4070" s="76" t="s">
        <v>1018</v>
      </c>
      <c r="PRG4070" s="76" t="s">
        <v>1018</v>
      </c>
      <c r="PRH4070" s="76" t="s">
        <v>1018</v>
      </c>
      <c r="PRI4070" s="76" t="s">
        <v>1018</v>
      </c>
      <c r="PRJ4070" s="76" t="s">
        <v>1018</v>
      </c>
      <c r="PRK4070" s="76" t="s">
        <v>1018</v>
      </c>
      <c r="PRL4070" s="76" t="s">
        <v>1018</v>
      </c>
      <c r="PRM4070" s="76" t="s">
        <v>1018</v>
      </c>
      <c r="PRN4070" s="76" t="s">
        <v>1018</v>
      </c>
      <c r="PRO4070" s="76" t="s">
        <v>1018</v>
      </c>
      <c r="PRP4070" s="76" t="s">
        <v>1018</v>
      </c>
      <c r="PRQ4070" s="76" t="s">
        <v>1018</v>
      </c>
      <c r="PRR4070" s="76" t="s">
        <v>1018</v>
      </c>
      <c r="PRS4070" s="76" t="s">
        <v>1018</v>
      </c>
      <c r="PRT4070" s="76" t="s">
        <v>1018</v>
      </c>
      <c r="PRU4070" s="76" t="s">
        <v>1018</v>
      </c>
      <c r="PRV4070" s="76" t="s">
        <v>1018</v>
      </c>
      <c r="PRW4070" s="76" t="s">
        <v>1018</v>
      </c>
      <c r="PRX4070" s="76" t="s">
        <v>1018</v>
      </c>
      <c r="PRY4070" s="76" t="s">
        <v>1018</v>
      </c>
      <c r="PRZ4070" s="76" t="s">
        <v>1018</v>
      </c>
      <c r="PSA4070" s="76" t="s">
        <v>1018</v>
      </c>
      <c r="PSB4070" s="76" t="s">
        <v>1018</v>
      </c>
      <c r="PSC4070" s="76" t="s">
        <v>1018</v>
      </c>
      <c r="PSD4070" s="76" t="s">
        <v>1018</v>
      </c>
      <c r="PSE4070" s="76" t="s">
        <v>1018</v>
      </c>
      <c r="PSF4070" s="76" t="s">
        <v>1018</v>
      </c>
      <c r="PSG4070" s="76" t="s">
        <v>1018</v>
      </c>
      <c r="PSH4070" s="76" t="s">
        <v>1018</v>
      </c>
      <c r="PSI4070" s="76" t="s">
        <v>1018</v>
      </c>
      <c r="PSJ4070" s="76" t="s">
        <v>1018</v>
      </c>
      <c r="PSK4070" s="76" t="s">
        <v>1018</v>
      </c>
      <c r="PSL4070" s="76" t="s">
        <v>1018</v>
      </c>
      <c r="PSM4070" s="76" t="s">
        <v>1018</v>
      </c>
      <c r="PSN4070" s="76" t="s">
        <v>1018</v>
      </c>
      <c r="PSO4070" s="76" t="s">
        <v>1018</v>
      </c>
      <c r="PSP4070" s="76" t="s">
        <v>1018</v>
      </c>
      <c r="PSQ4070" s="76" t="s">
        <v>1018</v>
      </c>
      <c r="PSR4070" s="76" t="s">
        <v>1018</v>
      </c>
      <c r="PSS4070" s="76" t="s">
        <v>1018</v>
      </c>
      <c r="PST4070" s="76" t="s">
        <v>1018</v>
      </c>
      <c r="PSU4070" s="76" t="s">
        <v>1018</v>
      </c>
      <c r="PSV4070" s="76" t="s">
        <v>1018</v>
      </c>
      <c r="PSW4070" s="76" t="s">
        <v>1018</v>
      </c>
      <c r="PSX4070" s="76" t="s">
        <v>1018</v>
      </c>
      <c r="PSY4070" s="76" t="s">
        <v>1018</v>
      </c>
      <c r="PSZ4070" s="76" t="s">
        <v>1018</v>
      </c>
      <c r="PTA4070" s="76" t="s">
        <v>1018</v>
      </c>
      <c r="PTB4070" s="76" t="s">
        <v>1018</v>
      </c>
      <c r="PTC4070" s="76" t="s">
        <v>1018</v>
      </c>
      <c r="PTD4070" s="76" t="s">
        <v>1018</v>
      </c>
      <c r="PTE4070" s="76" t="s">
        <v>1018</v>
      </c>
      <c r="PTF4070" s="76" t="s">
        <v>1018</v>
      </c>
      <c r="PTG4070" s="76" t="s">
        <v>1018</v>
      </c>
      <c r="PTH4070" s="76" t="s">
        <v>1018</v>
      </c>
      <c r="PTI4070" s="76" t="s">
        <v>1018</v>
      </c>
      <c r="PTJ4070" s="76" t="s">
        <v>1018</v>
      </c>
      <c r="PTK4070" s="76" t="s">
        <v>1018</v>
      </c>
      <c r="PTL4070" s="76" t="s">
        <v>1018</v>
      </c>
      <c r="PTM4070" s="76" t="s">
        <v>1018</v>
      </c>
      <c r="PTN4070" s="76" t="s">
        <v>1018</v>
      </c>
      <c r="PTO4070" s="76" t="s">
        <v>1018</v>
      </c>
      <c r="PTP4070" s="76" t="s">
        <v>1018</v>
      </c>
      <c r="PTQ4070" s="76" t="s">
        <v>1018</v>
      </c>
      <c r="PTR4070" s="76" t="s">
        <v>1018</v>
      </c>
      <c r="PTS4070" s="76" t="s">
        <v>1018</v>
      </c>
      <c r="PTT4070" s="76" t="s">
        <v>1018</v>
      </c>
      <c r="PTU4070" s="76" t="s">
        <v>1018</v>
      </c>
      <c r="PTV4070" s="76" t="s">
        <v>1018</v>
      </c>
      <c r="PTW4070" s="76" t="s">
        <v>1018</v>
      </c>
      <c r="PTX4070" s="76" t="s">
        <v>1018</v>
      </c>
      <c r="PTY4070" s="76" t="s">
        <v>1018</v>
      </c>
      <c r="PTZ4070" s="76" t="s">
        <v>1018</v>
      </c>
      <c r="PUA4070" s="76" t="s">
        <v>1018</v>
      </c>
      <c r="PUB4070" s="76" t="s">
        <v>1018</v>
      </c>
      <c r="PUC4070" s="76" t="s">
        <v>1018</v>
      </c>
      <c r="PUD4070" s="76" t="s">
        <v>1018</v>
      </c>
      <c r="PUE4070" s="76" t="s">
        <v>1018</v>
      </c>
      <c r="PUF4070" s="76" t="s">
        <v>1018</v>
      </c>
      <c r="PUG4070" s="76" t="s">
        <v>1018</v>
      </c>
      <c r="PUH4070" s="76" t="s">
        <v>1018</v>
      </c>
      <c r="PUI4070" s="76" t="s">
        <v>1018</v>
      </c>
      <c r="PUJ4070" s="76" t="s">
        <v>1018</v>
      </c>
      <c r="PUK4070" s="76" t="s">
        <v>1018</v>
      </c>
      <c r="PUL4070" s="76" t="s">
        <v>1018</v>
      </c>
      <c r="PUM4070" s="76" t="s">
        <v>1018</v>
      </c>
      <c r="PUN4070" s="76" t="s">
        <v>1018</v>
      </c>
      <c r="PUO4070" s="76" t="s">
        <v>1018</v>
      </c>
      <c r="PUP4070" s="76" t="s">
        <v>1018</v>
      </c>
      <c r="PUQ4070" s="76" t="s">
        <v>1018</v>
      </c>
      <c r="PUR4070" s="76" t="s">
        <v>1018</v>
      </c>
      <c r="PUS4070" s="76" t="s">
        <v>1018</v>
      </c>
      <c r="PUT4070" s="76" t="s">
        <v>1018</v>
      </c>
      <c r="PUU4070" s="76" t="s">
        <v>1018</v>
      </c>
      <c r="PUV4070" s="76" t="s">
        <v>1018</v>
      </c>
      <c r="PUW4070" s="76" t="s">
        <v>1018</v>
      </c>
      <c r="PUX4070" s="76" t="s">
        <v>1018</v>
      </c>
      <c r="PUY4070" s="76" t="s">
        <v>1018</v>
      </c>
      <c r="PUZ4070" s="76" t="s">
        <v>1018</v>
      </c>
      <c r="PVA4070" s="76" t="s">
        <v>1018</v>
      </c>
      <c r="PVB4070" s="76" t="s">
        <v>1018</v>
      </c>
      <c r="PVC4070" s="76" t="s">
        <v>1018</v>
      </c>
      <c r="PVD4070" s="76" t="s">
        <v>1018</v>
      </c>
      <c r="PVE4070" s="76" t="s">
        <v>1018</v>
      </c>
      <c r="PVF4070" s="76" t="s">
        <v>1018</v>
      </c>
      <c r="PVG4070" s="76" t="s">
        <v>1018</v>
      </c>
      <c r="PVH4070" s="76" t="s">
        <v>1018</v>
      </c>
      <c r="PVI4070" s="76" t="s">
        <v>1018</v>
      </c>
      <c r="PVJ4070" s="76" t="s">
        <v>1018</v>
      </c>
      <c r="PVK4070" s="76" t="s">
        <v>1018</v>
      </c>
      <c r="PVL4070" s="76" t="s">
        <v>1018</v>
      </c>
      <c r="PVM4070" s="76" t="s">
        <v>1018</v>
      </c>
      <c r="PVN4070" s="76" t="s">
        <v>1018</v>
      </c>
      <c r="PVO4070" s="76" t="s">
        <v>1018</v>
      </c>
      <c r="PVP4070" s="76" t="s">
        <v>1018</v>
      </c>
      <c r="PVQ4070" s="76" t="s">
        <v>1018</v>
      </c>
      <c r="PVR4070" s="76" t="s">
        <v>1018</v>
      </c>
      <c r="PVS4070" s="76" t="s">
        <v>1018</v>
      </c>
      <c r="PVT4070" s="76" t="s">
        <v>1018</v>
      </c>
      <c r="PVU4070" s="76" t="s">
        <v>1018</v>
      </c>
      <c r="PVV4070" s="76" t="s">
        <v>1018</v>
      </c>
      <c r="PVW4070" s="76" t="s">
        <v>1018</v>
      </c>
      <c r="PVX4070" s="76" t="s">
        <v>1018</v>
      </c>
      <c r="PVY4070" s="76" t="s">
        <v>1018</v>
      </c>
      <c r="PVZ4070" s="76" t="s">
        <v>1018</v>
      </c>
      <c r="PWA4070" s="76" t="s">
        <v>1018</v>
      </c>
      <c r="PWB4070" s="76" t="s">
        <v>1018</v>
      </c>
      <c r="PWC4070" s="76" t="s">
        <v>1018</v>
      </c>
      <c r="PWD4070" s="76" t="s">
        <v>1018</v>
      </c>
      <c r="PWE4070" s="76" t="s">
        <v>1018</v>
      </c>
      <c r="PWF4070" s="76" t="s">
        <v>1018</v>
      </c>
      <c r="PWG4070" s="76" t="s">
        <v>1018</v>
      </c>
      <c r="PWH4070" s="76" t="s">
        <v>1018</v>
      </c>
      <c r="PWI4070" s="76" t="s">
        <v>1018</v>
      </c>
      <c r="PWJ4070" s="76" t="s">
        <v>1018</v>
      </c>
      <c r="PWK4070" s="76" t="s">
        <v>1018</v>
      </c>
      <c r="PWL4070" s="76" t="s">
        <v>1018</v>
      </c>
      <c r="PWM4070" s="76" t="s">
        <v>1018</v>
      </c>
      <c r="PWN4070" s="76" t="s">
        <v>1018</v>
      </c>
      <c r="PWO4070" s="76" t="s">
        <v>1018</v>
      </c>
      <c r="PWP4070" s="76" t="s">
        <v>1018</v>
      </c>
      <c r="PWQ4070" s="76" t="s">
        <v>1018</v>
      </c>
      <c r="PWR4070" s="76" t="s">
        <v>1018</v>
      </c>
      <c r="PWS4070" s="76" t="s">
        <v>1018</v>
      </c>
      <c r="PWT4070" s="76" t="s">
        <v>1018</v>
      </c>
      <c r="PWU4070" s="76" t="s">
        <v>1018</v>
      </c>
      <c r="PWV4070" s="76" t="s">
        <v>1018</v>
      </c>
      <c r="PWW4070" s="76" t="s">
        <v>1018</v>
      </c>
      <c r="PWX4070" s="76" t="s">
        <v>1018</v>
      </c>
      <c r="PWY4070" s="76" t="s">
        <v>1018</v>
      </c>
      <c r="PWZ4070" s="76" t="s">
        <v>1018</v>
      </c>
      <c r="PXA4070" s="76" t="s">
        <v>1018</v>
      </c>
      <c r="PXB4070" s="76" t="s">
        <v>1018</v>
      </c>
      <c r="PXC4070" s="76" t="s">
        <v>1018</v>
      </c>
      <c r="PXD4070" s="76" t="s">
        <v>1018</v>
      </c>
      <c r="PXE4070" s="76" t="s">
        <v>1018</v>
      </c>
      <c r="PXF4070" s="76" t="s">
        <v>1018</v>
      </c>
      <c r="PXG4070" s="76" t="s">
        <v>1018</v>
      </c>
      <c r="PXH4070" s="76" t="s">
        <v>1018</v>
      </c>
      <c r="PXI4070" s="76" t="s">
        <v>1018</v>
      </c>
      <c r="PXJ4070" s="76" t="s">
        <v>1018</v>
      </c>
      <c r="PXK4070" s="76" t="s">
        <v>1018</v>
      </c>
      <c r="PXL4070" s="76" t="s">
        <v>1018</v>
      </c>
      <c r="PXM4070" s="76" t="s">
        <v>1018</v>
      </c>
      <c r="PXN4070" s="76" t="s">
        <v>1018</v>
      </c>
      <c r="PXO4070" s="76" t="s">
        <v>1018</v>
      </c>
      <c r="PXP4070" s="76" t="s">
        <v>1018</v>
      </c>
      <c r="PXQ4070" s="76" t="s">
        <v>1018</v>
      </c>
      <c r="PXR4070" s="76" t="s">
        <v>1018</v>
      </c>
      <c r="PXS4070" s="76" t="s">
        <v>1018</v>
      </c>
      <c r="PXT4070" s="76" t="s">
        <v>1018</v>
      </c>
      <c r="PXU4070" s="76" t="s">
        <v>1018</v>
      </c>
      <c r="PXV4070" s="76" t="s">
        <v>1018</v>
      </c>
      <c r="PXW4070" s="76" t="s">
        <v>1018</v>
      </c>
      <c r="PXX4070" s="76" t="s">
        <v>1018</v>
      </c>
      <c r="PXY4070" s="76" t="s">
        <v>1018</v>
      </c>
      <c r="PXZ4070" s="76" t="s">
        <v>1018</v>
      </c>
      <c r="PYA4070" s="76" t="s">
        <v>1018</v>
      </c>
      <c r="PYB4070" s="76" t="s">
        <v>1018</v>
      </c>
      <c r="PYC4070" s="76" t="s">
        <v>1018</v>
      </c>
      <c r="PYD4070" s="76" t="s">
        <v>1018</v>
      </c>
      <c r="PYE4070" s="76" t="s">
        <v>1018</v>
      </c>
      <c r="PYF4070" s="76" t="s">
        <v>1018</v>
      </c>
      <c r="PYG4070" s="76" t="s">
        <v>1018</v>
      </c>
      <c r="PYH4070" s="76" t="s">
        <v>1018</v>
      </c>
      <c r="PYI4070" s="76" t="s">
        <v>1018</v>
      </c>
      <c r="PYJ4070" s="76" t="s">
        <v>1018</v>
      </c>
      <c r="PYK4070" s="76" t="s">
        <v>1018</v>
      </c>
      <c r="PYL4070" s="76" t="s">
        <v>1018</v>
      </c>
      <c r="PYM4070" s="76" t="s">
        <v>1018</v>
      </c>
      <c r="PYN4070" s="76" t="s">
        <v>1018</v>
      </c>
      <c r="PYO4070" s="76" t="s">
        <v>1018</v>
      </c>
      <c r="PYP4070" s="76" t="s">
        <v>1018</v>
      </c>
      <c r="PYQ4070" s="76" t="s">
        <v>1018</v>
      </c>
      <c r="PYR4070" s="76" t="s">
        <v>1018</v>
      </c>
      <c r="PYS4070" s="76" t="s">
        <v>1018</v>
      </c>
      <c r="PYT4070" s="76" t="s">
        <v>1018</v>
      </c>
      <c r="PYU4070" s="76" t="s">
        <v>1018</v>
      </c>
      <c r="PYV4070" s="76" t="s">
        <v>1018</v>
      </c>
      <c r="PYW4070" s="76" t="s">
        <v>1018</v>
      </c>
      <c r="PYX4070" s="76" t="s">
        <v>1018</v>
      </c>
      <c r="PYY4070" s="76" t="s">
        <v>1018</v>
      </c>
      <c r="PYZ4070" s="76" t="s">
        <v>1018</v>
      </c>
      <c r="PZA4070" s="76" t="s">
        <v>1018</v>
      </c>
      <c r="PZB4070" s="76" t="s">
        <v>1018</v>
      </c>
      <c r="PZC4070" s="76" t="s">
        <v>1018</v>
      </c>
      <c r="PZD4070" s="76" t="s">
        <v>1018</v>
      </c>
      <c r="PZE4070" s="76" t="s">
        <v>1018</v>
      </c>
      <c r="PZF4070" s="76" t="s">
        <v>1018</v>
      </c>
      <c r="PZG4070" s="76" t="s">
        <v>1018</v>
      </c>
      <c r="PZH4070" s="76" t="s">
        <v>1018</v>
      </c>
      <c r="PZI4070" s="76" t="s">
        <v>1018</v>
      </c>
      <c r="PZJ4070" s="76" t="s">
        <v>1018</v>
      </c>
      <c r="PZK4070" s="76" t="s">
        <v>1018</v>
      </c>
      <c r="PZL4070" s="76" t="s">
        <v>1018</v>
      </c>
      <c r="PZM4070" s="76" t="s">
        <v>1018</v>
      </c>
      <c r="PZN4070" s="76" t="s">
        <v>1018</v>
      </c>
      <c r="PZO4070" s="76" t="s">
        <v>1018</v>
      </c>
      <c r="PZP4070" s="76" t="s">
        <v>1018</v>
      </c>
      <c r="PZQ4070" s="76" t="s">
        <v>1018</v>
      </c>
      <c r="PZR4070" s="76" t="s">
        <v>1018</v>
      </c>
      <c r="PZS4070" s="76" t="s">
        <v>1018</v>
      </c>
      <c r="PZT4070" s="76" t="s">
        <v>1018</v>
      </c>
      <c r="PZU4070" s="76" t="s">
        <v>1018</v>
      </c>
      <c r="PZV4070" s="76" t="s">
        <v>1018</v>
      </c>
      <c r="PZW4070" s="76" t="s">
        <v>1018</v>
      </c>
      <c r="PZX4070" s="76" t="s">
        <v>1018</v>
      </c>
      <c r="PZY4070" s="76" t="s">
        <v>1018</v>
      </c>
      <c r="PZZ4070" s="76" t="s">
        <v>1018</v>
      </c>
      <c r="QAA4070" s="76" t="s">
        <v>1018</v>
      </c>
      <c r="QAB4070" s="76" t="s">
        <v>1018</v>
      </c>
      <c r="QAC4070" s="76" t="s">
        <v>1018</v>
      </c>
      <c r="QAD4070" s="76" t="s">
        <v>1018</v>
      </c>
      <c r="QAE4070" s="76" t="s">
        <v>1018</v>
      </c>
      <c r="QAF4070" s="76" t="s">
        <v>1018</v>
      </c>
      <c r="QAG4070" s="76" t="s">
        <v>1018</v>
      </c>
      <c r="QAH4070" s="76" t="s">
        <v>1018</v>
      </c>
      <c r="QAI4070" s="76" t="s">
        <v>1018</v>
      </c>
      <c r="QAJ4070" s="76" t="s">
        <v>1018</v>
      </c>
      <c r="QAK4070" s="76" t="s">
        <v>1018</v>
      </c>
      <c r="QAL4070" s="76" t="s">
        <v>1018</v>
      </c>
      <c r="QAM4070" s="76" t="s">
        <v>1018</v>
      </c>
      <c r="QAN4070" s="76" t="s">
        <v>1018</v>
      </c>
      <c r="QAO4070" s="76" t="s">
        <v>1018</v>
      </c>
      <c r="QAP4070" s="76" t="s">
        <v>1018</v>
      </c>
      <c r="QAQ4070" s="76" t="s">
        <v>1018</v>
      </c>
      <c r="QAR4070" s="76" t="s">
        <v>1018</v>
      </c>
      <c r="QAS4070" s="76" t="s">
        <v>1018</v>
      </c>
      <c r="QAT4070" s="76" t="s">
        <v>1018</v>
      </c>
      <c r="QAU4070" s="76" t="s">
        <v>1018</v>
      </c>
      <c r="QAV4070" s="76" t="s">
        <v>1018</v>
      </c>
      <c r="QAW4070" s="76" t="s">
        <v>1018</v>
      </c>
      <c r="QAX4070" s="76" t="s">
        <v>1018</v>
      </c>
      <c r="QAY4070" s="76" t="s">
        <v>1018</v>
      </c>
      <c r="QAZ4070" s="76" t="s">
        <v>1018</v>
      </c>
      <c r="QBA4070" s="76" t="s">
        <v>1018</v>
      </c>
      <c r="QBB4070" s="76" t="s">
        <v>1018</v>
      </c>
      <c r="QBC4070" s="76" t="s">
        <v>1018</v>
      </c>
      <c r="QBD4070" s="76" t="s">
        <v>1018</v>
      </c>
      <c r="QBE4070" s="76" t="s">
        <v>1018</v>
      </c>
      <c r="QBF4070" s="76" t="s">
        <v>1018</v>
      </c>
      <c r="QBG4070" s="76" t="s">
        <v>1018</v>
      </c>
      <c r="QBH4070" s="76" t="s">
        <v>1018</v>
      </c>
      <c r="QBI4070" s="76" t="s">
        <v>1018</v>
      </c>
      <c r="QBJ4070" s="76" t="s">
        <v>1018</v>
      </c>
      <c r="QBK4070" s="76" t="s">
        <v>1018</v>
      </c>
      <c r="QBL4070" s="76" t="s">
        <v>1018</v>
      </c>
      <c r="QBM4070" s="76" t="s">
        <v>1018</v>
      </c>
      <c r="QBN4070" s="76" t="s">
        <v>1018</v>
      </c>
      <c r="QBO4070" s="76" t="s">
        <v>1018</v>
      </c>
      <c r="QBP4070" s="76" t="s">
        <v>1018</v>
      </c>
      <c r="QBQ4070" s="76" t="s">
        <v>1018</v>
      </c>
      <c r="QBR4070" s="76" t="s">
        <v>1018</v>
      </c>
      <c r="QBS4070" s="76" t="s">
        <v>1018</v>
      </c>
      <c r="QBT4070" s="76" t="s">
        <v>1018</v>
      </c>
      <c r="QBU4070" s="76" t="s">
        <v>1018</v>
      </c>
      <c r="QBV4070" s="76" t="s">
        <v>1018</v>
      </c>
      <c r="QBW4070" s="76" t="s">
        <v>1018</v>
      </c>
      <c r="QBX4070" s="76" t="s">
        <v>1018</v>
      </c>
      <c r="QBY4070" s="76" t="s">
        <v>1018</v>
      </c>
      <c r="QBZ4070" s="76" t="s">
        <v>1018</v>
      </c>
      <c r="QCA4070" s="76" t="s">
        <v>1018</v>
      </c>
      <c r="QCB4070" s="76" t="s">
        <v>1018</v>
      </c>
      <c r="QCC4070" s="76" t="s">
        <v>1018</v>
      </c>
      <c r="QCD4070" s="76" t="s">
        <v>1018</v>
      </c>
      <c r="QCE4070" s="76" t="s">
        <v>1018</v>
      </c>
      <c r="QCF4070" s="76" t="s">
        <v>1018</v>
      </c>
      <c r="QCG4070" s="76" t="s">
        <v>1018</v>
      </c>
      <c r="QCH4070" s="76" t="s">
        <v>1018</v>
      </c>
      <c r="QCI4070" s="76" t="s">
        <v>1018</v>
      </c>
      <c r="QCJ4070" s="76" t="s">
        <v>1018</v>
      </c>
      <c r="QCK4070" s="76" t="s">
        <v>1018</v>
      </c>
      <c r="QCL4070" s="76" t="s">
        <v>1018</v>
      </c>
      <c r="QCM4070" s="76" t="s">
        <v>1018</v>
      </c>
      <c r="QCN4070" s="76" t="s">
        <v>1018</v>
      </c>
      <c r="QCO4070" s="76" t="s">
        <v>1018</v>
      </c>
      <c r="QCP4070" s="76" t="s">
        <v>1018</v>
      </c>
      <c r="QCQ4070" s="76" t="s">
        <v>1018</v>
      </c>
      <c r="QCR4070" s="76" t="s">
        <v>1018</v>
      </c>
      <c r="QCS4070" s="76" t="s">
        <v>1018</v>
      </c>
      <c r="QCT4070" s="76" t="s">
        <v>1018</v>
      </c>
      <c r="QCU4070" s="76" t="s">
        <v>1018</v>
      </c>
      <c r="QCV4070" s="76" t="s">
        <v>1018</v>
      </c>
      <c r="QCW4070" s="76" t="s">
        <v>1018</v>
      </c>
      <c r="QCX4070" s="76" t="s">
        <v>1018</v>
      </c>
      <c r="QCY4070" s="76" t="s">
        <v>1018</v>
      </c>
      <c r="QCZ4070" s="76" t="s">
        <v>1018</v>
      </c>
      <c r="QDA4070" s="76" t="s">
        <v>1018</v>
      </c>
      <c r="QDB4070" s="76" t="s">
        <v>1018</v>
      </c>
      <c r="QDC4070" s="76" t="s">
        <v>1018</v>
      </c>
      <c r="QDD4070" s="76" t="s">
        <v>1018</v>
      </c>
      <c r="QDE4070" s="76" t="s">
        <v>1018</v>
      </c>
      <c r="QDF4070" s="76" t="s">
        <v>1018</v>
      </c>
      <c r="QDG4070" s="76" t="s">
        <v>1018</v>
      </c>
      <c r="QDH4070" s="76" t="s">
        <v>1018</v>
      </c>
      <c r="QDI4070" s="76" t="s">
        <v>1018</v>
      </c>
      <c r="QDJ4070" s="76" t="s">
        <v>1018</v>
      </c>
      <c r="QDK4070" s="76" t="s">
        <v>1018</v>
      </c>
      <c r="QDL4070" s="76" t="s">
        <v>1018</v>
      </c>
      <c r="QDM4070" s="76" t="s">
        <v>1018</v>
      </c>
      <c r="QDN4070" s="76" t="s">
        <v>1018</v>
      </c>
      <c r="QDO4070" s="76" t="s">
        <v>1018</v>
      </c>
      <c r="QDP4070" s="76" t="s">
        <v>1018</v>
      </c>
      <c r="QDQ4070" s="76" t="s">
        <v>1018</v>
      </c>
      <c r="QDR4070" s="76" t="s">
        <v>1018</v>
      </c>
      <c r="QDS4070" s="76" t="s">
        <v>1018</v>
      </c>
      <c r="QDT4070" s="76" t="s">
        <v>1018</v>
      </c>
      <c r="QDU4070" s="76" t="s">
        <v>1018</v>
      </c>
      <c r="QDV4070" s="76" t="s">
        <v>1018</v>
      </c>
      <c r="QDW4070" s="76" t="s">
        <v>1018</v>
      </c>
      <c r="QDX4070" s="76" t="s">
        <v>1018</v>
      </c>
      <c r="QDY4070" s="76" t="s">
        <v>1018</v>
      </c>
      <c r="QDZ4070" s="76" t="s">
        <v>1018</v>
      </c>
      <c r="QEA4070" s="76" t="s">
        <v>1018</v>
      </c>
      <c r="QEB4070" s="76" t="s">
        <v>1018</v>
      </c>
      <c r="QEC4070" s="76" t="s">
        <v>1018</v>
      </c>
      <c r="QED4070" s="76" t="s">
        <v>1018</v>
      </c>
      <c r="QEE4070" s="76" t="s">
        <v>1018</v>
      </c>
      <c r="QEF4070" s="76" t="s">
        <v>1018</v>
      </c>
      <c r="QEG4070" s="76" t="s">
        <v>1018</v>
      </c>
      <c r="QEH4070" s="76" t="s">
        <v>1018</v>
      </c>
      <c r="QEI4070" s="76" t="s">
        <v>1018</v>
      </c>
      <c r="QEJ4070" s="76" t="s">
        <v>1018</v>
      </c>
      <c r="QEK4070" s="76" t="s">
        <v>1018</v>
      </c>
      <c r="QEL4070" s="76" t="s">
        <v>1018</v>
      </c>
      <c r="QEM4070" s="76" t="s">
        <v>1018</v>
      </c>
      <c r="QEN4070" s="76" t="s">
        <v>1018</v>
      </c>
      <c r="QEO4070" s="76" t="s">
        <v>1018</v>
      </c>
      <c r="QEP4070" s="76" t="s">
        <v>1018</v>
      </c>
      <c r="QEQ4070" s="76" t="s">
        <v>1018</v>
      </c>
      <c r="QER4070" s="76" t="s">
        <v>1018</v>
      </c>
      <c r="QES4070" s="76" t="s">
        <v>1018</v>
      </c>
      <c r="QET4070" s="76" t="s">
        <v>1018</v>
      </c>
      <c r="QEU4070" s="76" t="s">
        <v>1018</v>
      </c>
      <c r="QEV4070" s="76" t="s">
        <v>1018</v>
      </c>
      <c r="QEW4070" s="76" t="s">
        <v>1018</v>
      </c>
      <c r="QEX4070" s="76" t="s">
        <v>1018</v>
      </c>
      <c r="QEY4070" s="76" t="s">
        <v>1018</v>
      </c>
      <c r="QEZ4070" s="76" t="s">
        <v>1018</v>
      </c>
      <c r="QFA4070" s="76" t="s">
        <v>1018</v>
      </c>
      <c r="QFB4070" s="76" t="s">
        <v>1018</v>
      </c>
      <c r="QFC4070" s="76" t="s">
        <v>1018</v>
      </c>
      <c r="QFD4070" s="76" t="s">
        <v>1018</v>
      </c>
      <c r="QFE4070" s="76" t="s">
        <v>1018</v>
      </c>
      <c r="QFF4070" s="76" t="s">
        <v>1018</v>
      </c>
      <c r="QFG4070" s="76" t="s">
        <v>1018</v>
      </c>
      <c r="QFH4070" s="76" t="s">
        <v>1018</v>
      </c>
      <c r="QFI4070" s="76" t="s">
        <v>1018</v>
      </c>
      <c r="QFJ4070" s="76" t="s">
        <v>1018</v>
      </c>
      <c r="QFK4070" s="76" t="s">
        <v>1018</v>
      </c>
      <c r="QFL4070" s="76" t="s">
        <v>1018</v>
      </c>
      <c r="QFM4070" s="76" t="s">
        <v>1018</v>
      </c>
      <c r="QFN4070" s="76" t="s">
        <v>1018</v>
      </c>
      <c r="QFO4070" s="76" t="s">
        <v>1018</v>
      </c>
      <c r="QFP4070" s="76" t="s">
        <v>1018</v>
      </c>
      <c r="QFQ4070" s="76" t="s">
        <v>1018</v>
      </c>
      <c r="QFR4070" s="76" t="s">
        <v>1018</v>
      </c>
      <c r="QFS4070" s="76" t="s">
        <v>1018</v>
      </c>
      <c r="QFT4070" s="76" t="s">
        <v>1018</v>
      </c>
      <c r="QFU4070" s="76" t="s">
        <v>1018</v>
      </c>
      <c r="QFV4070" s="76" t="s">
        <v>1018</v>
      </c>
      <c r="QFW4070" s="76" t="s">
        <v>1018</v>
      </c>
      <c r="QFX4070" s="76" t="s">
        <v>1018</v>
      </c>
      <c r="QFY4070" s="76" t="s">
        <v>1018</v>
      </c>
      <c r="QFZ4070" s="76" t="s">
        <v>1018</v>
      </c>
      <c r="QGA4070" s="76" t="s">
        <v>1018</v>
      </c>
      <c r="QGB4070" s="76" t="s">
        <v>1018</v>
      </c>
      <c r="QGC4070" s="76" t="s">
        <v>1018</v>
      </c>
      <c r="QGD4070" s="76" t="s">
        <v>1018</v>
      </c>
      <c r="QGE4070" s="76" t="s">
        <v>1018</v>
      </c>
      <c r="QGF4070" s="76" t="s">
        <v>1018</v>
      </c>
      <c r="QGG4070" s="76" t="s">
        <v>1018</v>
      </c>
      <c r="QGH4070" s="76" t="s">
        <v>1018</v>
      </c>
      <c r="QGI4070" s="76" t="s">
        <v>1018</v>
      </c>
      <c r="QGJ4070" s="76" t="s">
        <v>1018</v>
      </c>
      <c r="QGK4070" s="76" t="s">
        <v>1018</v>
      </c>
      <c r="QGL4070" s="76" t="s">
        <v>1018</v>
      </c>
      <c r="QGM4070" s="76" t="s">
        <v>1018</v>
      </c>
      <c r="QGN4070" s="76" t="s">
        <v>1018</v>
      </c>
      <c r="QGO4070" s="76" t="s">
        <v>1018</v>
      </c>
      <c r="QGP4070" s="76" t="s">
        <v>1018</v>
      </c>
      <c r="QGQ4070" s="76" t="s">
        <v>1018</v>
      </c>
      <c r="QGR4070" s="76" t="s">
        <v>1018</v>
      </c>
      <c r="QGS4070" s="76" t="s">
        <v>1018</v>
      </c>
      <c r="QGT4070" s="76" t="s">
        <v>1018</v>
      </c>
      <c r="QGU4070" s="76" t="s">
        <v>1018</v>
      </c>
      <c r="QGV4070" s="76" t="s">
        <v>1018</v>
      </c>
      <c r="QGW4070" s="76" t="s">
        <v>1018</v>
      </c>
      <c r="QGX4070" s="76" t="s">
        <v>1018</v>
      </c>
      <c r="QGY4070" s="76" t="s">
        <v>1018</v>
      </c>
      <c r="QGZ4070" s="76" t="s">
        <v>1018</v>
      </c>
      <c r="QHA4070" s="76" t="s">
        <v>1018</v>
      </c>
      <c r="QHB4070" s="76" t="s">
        <v>1018</v>
      </c>
      <c r="QHC4070" s="76" t="s">
        <v>1018</v>
      </c>
      <c r="QHD4070" s="76" t="s">
        <v>1018</v>
      </c>
      <c r="QHE4070" s="76" t="s">
        <v>1018</v>
      </c>
      <c r="QHF4070" s="76" t="s">
        <v>1018</v>
      </c>
      <c r="QHG4070" s="76" t="s">
        <v>1018</v>
      </c>
      <c r="QHH4070" s="76" t="s">
        <v>1018</v>
      </c>
      <c r="QHI4070" s="76" t="s">
        <v>1018</v>
      </c>
      <c r="QHJ4070" s="76" t="s">
        <v>1018</v>
      </c>
      <c r="QHK4070" s="76" t="s">
        <v>1018</v>
      </c>
      <c r="QHL4070" s="76" t="s">
        <v>1018</v>
      </c>
      <c r="QHM4070" s="76" t="s">
        <v>1018</v>
      </c>
      <c r="QHN4070" s="76" t="s">
        <v>1018</v>
      </c>
      <c r="QHO4070" s="76" t="s">
        <v>1018</v>
      </c>
      <c r="QHP4070" s="76" t="s">
        <v>1018</v>
      </c>
      <c r="QHQ4070" s="76" t="s">
        <v>1018</v>
      </c>
      <c r="QHR4070" s="76" t="s">
        <v>1018</v>
      </c>
      <c r="QHS4070" s="76" t="s">
        <v>1018</v>
      </c>
      <c r="QHT4070" s="76" t="s">
        <v>1018</v>
      </c>
      <c r="QHU4070" s="76" t="s">
        <v>1018</v>
      </c>
      <c r="QHV4070" s="76" t="s">
        <v>1018</v>
      </c>
      <c r="QHW4070" s="76" t="s">
        <v>1018</v>
      </c>
      <c r="QHX4070" s="76" t="s">
        <v>1018</v>
      </c>
      <c r="QHY4070" s="76" t="s">
        <v>1018</v>
      </c>
      <c r="QHZ4070" s="76" t="s">
        <v>1018</v>
      </c>
      <c r="QIA4070" s="76" t="s">
        <v>1018</v>
      </c>
      <c r="QIB4070" s="76" t="s">
        <v>1018</v>
      </c>
      <c r="QIC4070" s="76" t="s">
        <v>1018</v>
      </c>
      <c r="QID4070" s="76" t="s">
        <v>1018</v>
      </c>
      <c r="QIE4070" s="76" t="s">
        <v>1018</v>
      </c>
      <c r="QIF4070" s="76" t="s">
        <v>1018</v>
      </c>
      <c r="QIG4070" s="76" t="s">
        <v>1018</v>
      </c>
      <c r="QIH4070" s="76" t="s">
        <v>1018</v>
      </c>
      <c r="QII4070" s="76" t="s">
        <v>1018</v>
      </c>
      <c r="QIJ4070" s="76" t="s">
        <v>1018</v>
      </c>
      <c r="QIK4070" s="76" t="s">
        <v>1018</v>
      </c>
      <c r="QIL4070" s="76" t="s">
        <v>1018</v>
      </c>
      <c r="QIM4070" s="76" t="s">
        <v>1018</v>
      </c>
      <c r="QIN4070" s="76" t="s">
        <v>1018</v>
      </c>
      <c r="QIO4070" s="76" t="s">
        <v>1018</v>
      </c>
      <c r="QIP4070" s="76" t="s">
        <v>1018</v>
      </c>
      <c r="QIQ4070" s="76" t="s">
        <v>1018</v>
      </c>
      <c r="QIR4070" s="76" t="s">
        <v>1018</v>
      </c>
      <c r="QIS4070" s="76" t="s">
        <v>1018</v>
      </c>
      <c r="QIT4070" s="76" t="s">
        <v>1018</v>
      </c>
      <c r="QIU4070" s="76" t="s">
        <v>1018</v>
      </c>
      <c r="QIV4070" s="76" t="s">
        <v>1018</v>
      </c>
      <c r="QIW4070" s="76" t="s">
        <v>1018</v>
      </c>
      <c r="QIX4070" s="76" t="s">
        <v>1018</v>
      </c>
      <c r="QIY4070" s="76" t="s">
        <v>1018</v>
      </c>
      <c r="QIZ4070" s="76" t="s">
        <v>1018</v>
      </c>
      <c r="QJA4070" s="76" t="s">
        <v>1018</v>
      </c>
      <c r="QJB4070" s="76" t="s">
        <v>1018</v>
      </c>
      <c r="QJC4070" s="76" t="s">
        <v>1018</v>
      </c>
      <c r="QJD4070" s="76" t="s">
        <v>1018</v>
      </c>
      <c r="QJE4070" s="76" t="s">
        <v>1018</v>
      </c>
      <c r="QJF4070" s="76" t="s">
        <v>1018</v>
      </c>
      <c r="QJG4070" s="76" t="s">
        <v>1018</v>
      </c>
      <c r="QJH4070" s="76" t="s">
        <v>1018</v>
      </c>
      <c r="QJI4070" s="76" t="s">
        <v>1018</v>
      </c>
      <c r="QJJ4070" s="76" t="s">
        <v>1018</v>
      </c>
      <c r="QJK4070" s="76" t="s">
        <v>1018</v>
      </c>
      <c r="QJL4070" s="76" t="s">
        <v>1018</v>
      </c>
      <c r="QJM4070" s="76" t="s">
        <v>1018</v>
      </c>
      <c r="QJN4070" s="76" t="s">
        <v>1018</v>
      </c>
      <c r="QJO4070" s="76" t="s">
        <v>1018</v>
      </c>
      <c r="QJP4070" s="76" t="s">
        <v>1018</v>
      </c>
      <c r="QJQ4070" s="76" t="s">
        <v>1018</v>
      </c>
      <c r="QJR4070" s="76" t="s">
        <v>1018</v>
      </c>
      <c r="QJS4070" s="76" t="s">
        <v>1018</v>
      </c>
      <c r="QJT4070" s="76" t="s">
        <v>1018</v>
      </c>
      <c r="QJU4070" s="76" t="s">
        <v>1018</v>
      </c>
      <c r="QJV4070" s="76" t="s">
        <v>1018</v>
      </c>
      <c r="QJW4070" s="76" t="s">
        <v>1018</v>
      </c>
      <c r="QJX4070" s="76" t="s">
        <v>1018</v>
      </c>
      <c r="QJY4070" s="76" t="s">
        <v>1018</v>
      </c>
      <c r="QJZ4070" s="76" t="s">
        <v>1018</v>
      </c>
      <c r="QKA4070" s="76" t="s">
        <v>1018</v>
      </c>
      <c r="QKB4070" s="76" t="s">
        <v>1018</v>
      </c>
      <c r="QKC4070" s="76" t="s">
        <v>1018</v>
      </c>
      <c r="QKD4070" s="76" t="s">
        <v>1018</v>
      </c>
      <c r="QKE4070" s="76" t="s">
        <v>1018</v>
      </c>
      <c r="QKF4070" s="76" t="s">
        <v>1018</v>
      </c>
      <c r="QKG4070" s="76" t="s">
        <v>1018</v>
      </c>
      <c r="QKH4070" s="76" t="s">
        <v>1018</v>
      </c>
      <c r="QKI4070" s="76" t="s">
        <v>1018</v>
      </c>
      <c r="QKJ4070" s="76" t="s">
        <v>1018</v>
      </c>
      <c r="QKK4070" s="76" t="s">
        <v>1018</v>
      </c>
      <c r="QKL4070" s="76" t="s">
        <v>1018</v>
      </c>
      <c r="QKM4070" s="76" t="s">
        <v>1018</v>
      </c>
      <c r="QKN4070" s="76" t="s">
        <v>1018</v>
      </c>
      <c r="QKO4070" s="76" t="s">
        <v>1018</v>
      </c>
      <c r="QKP4070" s="76" t="s">
        <v>1018</v>
      </c>
      <c r="QKQ4070" s="76" t="s">
        <v>1018</v>
      </c>
      <c r="QKR4070" s="76" t="s">
        <v>1018</v>
      </c>
      <c r="QKS4070" s="76" t="s">
        <v>1018</v>
      </c>
      <c r="QKT4070" s="76" t="s">
        <v>1018</v>
      </c>
      <c r="QKU4070" s="76" t="s">
        <v>1018</v>
      </c>
      <c r="QKV4070" s="76" t="s">
        <v>1018</v>
      </c>
      <c r="QKW4070" s="76" t="s">
        <v>1018</v>
      </c>
      <c r="QKX4070" s="76" t="s">
        <v>1018</v>
      </c>
      <c r="QKY4070" s="76" t="s">
        <v>1018</v>
      </c>
      <c r="QKZ4070" s="76" t="s">
        <v>1018</v>
      </c>
      <c r="QLA4070" s="76" t="s">
        <v>1018</v>
      </c>
      <c r="QLB4070" s="76" t="s">
        <v>1018</v>
      </c>
      <c r="QLC4070" s="76" t="s">
        <v>1018</v>
      </c>
      <c r="QLD4070" s="76" t="s">
        <v>1018</v>
      </c>
      <c r="QLE4070" s="76" t="s">
        <v>1018</v>
      </c>
      <c r="QLF4070" s="76" t="s">
        <v>1018</v>
      </c>
      <c r="QLG4070" s="76" t="s">
        <v>1018</v>
      </c>
      <c r="QLH4070" s="76" t="s">
        <v>1018</v>
      </c>
      <c r="QLI4070" s="76" t="s">
        <v>1018</v>
      </c>
      <c r="QLJ4070" s="76" t="s">
        <v>1018</v>
      </c>
      <c r="QLK4070" s="76" t="s">
        <v>1018</v>
      </c>
      <c r="QLL4070" s="76" t="s">
        <v>1018</v>
      </c>
      <c r="QLM4070" s="76" t="s">
        <v>1018</v>
      </c>
      <c r="QLN4070" s="76" t="s">
        <v>1018</v>
      </c>
      <c r="QLO4070" s="76" t="s">
        <v>1018</v>
      </c>
      <c r="QLP4070" s="76" t="s">
        <v>1018</v>
      </c>
      <c r="QLQ4070" s="76" t="s">
        <v>1018</v>
      </c>
      <c r="QLR4070" s="76" t="s">
        <v>1018</v>
      </c>
      <c r="QLS4070" s="76" t="s">
        <v>1018</v>
      </c>
      <c r="QLT4070" s="76" t="s">
        <v>1018</v>
      </c>
      <c r="QLU4070" s="76" t="s">
        <v>1018</v>
      </c>
      <c r="QLV4070" s="76" t="s">
        <v>1018</v>
      </c>
      <c r="QLW4070" s="76" t="s">
        <v>1018</v>
      </c>
      <c r="QLX4070" s="76" t="s">
        <v>1018</v>
      </c>
      <c r="QLY4070" s="76" t="s">
        <v>1018</v>
      </c>
      <c r="QLZ4070" s="76" t="s">
        <v>1018</v>
      </c>
      <c r="QMA4070" s="76" t="s">
        <v>1018</v>
      </c>
      <c r="QMB4070" s="76" t="s">
        <v>1018</v>
      </c>
      <c r="QMC4070" s="76" t="s">
        <v>1018</v>
      </c>
      <c r="QMD4070" s="76" t="s">
        <v>1018</v>
      </c>
      <c r="QME4070" s="76" t="s">
        <v>1018</v>
      </c>
      <c r="QMF4070" s="76" t="s">
        <v>1018</v>
      </c>
      <c r="QMG4070" s="76" t="s">
        <v>1018</v>
      </c>
      <c r="QMH4070" s="76" t="s">
        <v>1018</v>
      </c>
      <c r="QMI4070" s="76" t="s">
        <v>1018</v>
      </c>
      <c r="QMJ4070" s="76" t="s">
        <v>1018</v>
      </c>
      <c r="QMK4070" s="76" t="s">
        <v>1018</v>
      </c>
      <c r="QML4070" s="76" t="s">
        <v>1018</v>
      </c>
      <c r="QMM4070" s="76" t="s">
        <v>1018</v>
      </c>
      <c r="QMN4070" s="76" t="s">
        <v>1018</v>
      </c>
      <c r="QMO4070" s="76" t="s">
        <v>1018</v>
      </c>
      <c r="QMP4070" s="76" t="s">
        <v>1018</v>
      </c>
      <c r="QMQ4070" s="76" t="s">
        <v>1018</v>
      </c>
      <c r="QMR4070" s="76" t="s">
        <v>1018</v>
      </c>
      <c r="QMS4070" s="76" t="s">
        <v>1018</v>
      </c>
      <c r="QMT4070" s="76" t="s">
        <v>1018</v>
      </c>
      <c r="QMU4070" s="76" t="s">
        <v>1018</v>
      </c>
      <c r="QMV4070" s="76" t="s">
        <v>1018</v>
      </c>
      <c r="QMW4070" s="76" t="s">
        <v>1018</v>
      </c>
      <c r="QMX4070" s="76" t="s">
        <v>1018</v>
      </c>
      <c r="QMY4070" s="76" t="s">
        <v>1018</v>
      </c>
      <c r="QMZ4070" s="76" t="s">
        <v>1018</v>
      </c>
      <c r="QNA4070" s="76" t="s">
        <v>1018</v>
      </c>
      <c r="QNB4070" s="76" t="s">
        <v>1018</v>
      </c>
      <c r="QNC4070" s="76" t="s">
        <v>1018</v>
      </c>
      <c r="QND4070" s="76" t="s">
        <v>1018</v>
      </c>
      <c r="QNE4070" s="76" t="s">
        <v>1018</v>
      </c>
      <c r="QNF4070" s="76" t="s">
        <v>1018</v>
      </c>
      <c r="QNG4070" s="76" t="s">
        <v>1018</v>
      </c>
      <c r="QNH4070" s="76" t="s">
        <v>1018</v>
      </c>
      <c r="QNI4070" s="76" t="s">
        <v>1018</v>
      </c>
      <c r="QNJ4070" s="76" t="s">
        <v>1018</v>
      </c>
      <c r="QNK4070" s="76" t="s">
        <v>1018</v>
      </c>
      <c r="QNL4070" s="76" t="s">
        <v>1018</v>
      </c>
      <c r="QNM4070" s="76" t="s">
        <v>1018</v>
      </c>
      <c r="QNN4070" s="76" t="s">
        <v>1018</v>
      </c>
      <c r="QNO4070" s="76" t="s">
        <v>1018</v>
      </c>
      <c r="QNP4070" s="76" t="s">
        <v>1018</v>
      </c>
      <c r="QNQ4070" s="76" t="s">
        <v>1018</v>
      </c>
      <c r="QNR4070" s="76" t="s">
        <v>1018</v>
      </c>
      <c r="QNS4070" s="76" t="s">
        <v>1018</v>
      </c>
      <c r="QNT4070" s="76" t="s">
        <v>1018</v>
      </c>
      <c r="QNU4070" s="76" t="s">
        <v>1018</v>
      </c>
      <c r="QNV4070" s="76" t="s">
        <v>1018</v>
      </c>
      <c r="QNW4070" s="76" t="s">
        <v>1018</v>
      </c>
      <c r="QNX4070" s="76" t="s">
        <v>1018</v>
      </c>
      <c r="QNY4070" s="76" t="s">
        <v>1018</v>
      </c>
      <c r="QNZ4070" s="76" t="s">
        <v>1018</v>
      </c>
      <c r="QOA4070" s="76" t="s">
        <v>1018</v>
      </c>
      <c r="QOB4070" s="76" t="s">
        <v>1018</v>
      </c>
      <c r="QOC4070" s="76" t="s">
        <v>1018</v>
      </c>
      <c r="QOD4070" s="76" t="s">
        <v>1018</v>
      </c>
      <c r="QOE4070" s="76" t="s">
        <v>1018</v>
      </c>
      <c r="QOF4070" s="76" t="s">
        <v>1018</v>
      </c>
      <c r="QOG4070" s="76" t="s">
        <v>1018</v>
      </c>
      <c r="QOH4070" s="76" t="s">
        <v>1018</v>
      </c>
      <c r="QOI4070" s="76" t="s">
        <v>1018</v>
      </c>
      <c r="QOJ4070" s="76" t="s">
        <v>1018</v>
      </c>
      <c r="QOK4070" s="76" t="s">
        <v>1018</v>
      </c>
      <c r="QOL4070" s="76" t="s">
        <v>1018</v>
      </c>
      <c r="QOM4070" s="76" t="s">
        <v>1018</v>
      </c>
      <c r="QON4070" s="76" t="s">
        <v>1018</v>
      </c>
      <c r="QOO4070" s="76" t="s">
        <v>1018</v>
      </c>
      <c r="QOP4070" s="76" t="s">
        <v>1018</v>
      </c>
      <c r="QOQ4070" s="76" t="s">
        <v>1018</v>
      </c>
      <c r="QOR4070" s="76" t="s">
        <v>1018</v>
      </c>
      <c r="QOS4070" s="76" t="s">
        <v>1018</v>
      </c>
      <c r="QOT4070" s="76" t="s">
        <v>1018</v>
      </c>
      <c r="QOU4070" s="76" t="s">
        <v>1018</v>
      </c>
      <c r="QOV4070" s="76" t="s">
        <v>1018</v>
      </c>
      <c r="QOW4070" s="76" t="s">
        <v>1018</v>
      </c>
      <c r="QOX4070" s="76" t="s">
        <v>1018</v>
      </c>
      <c r="QOY4070" s="76" t="s">
        <v>1018</v>
      </c>
      <c r="QOZ4070" s="76" t="s">
        <v>1018</v>
      </c>
      <c r="QPA4070" s="76" t="s">
        <v>1018</v>
      </c>
      <c r="QPB4070" s="76" t="s">
        <v>1018</v>
      </c>
      <c r="QPC4070" s="76" t="s">
        <v>1018</v>
      </c>
      <c r="QPD4070" s="76" t="s">
        <v>1018</v>
      </c>
      <c r="QPE4070" s="76" t="s">
        <v>1018</v>
      </c>
      <c r="QPF4070" s="76" t="s">
        <v>1018</v>
      </c>
      <c r="QPG4070" s="76" t="s">
        <v>1018</v>
      </c>
      <c r="QPH4070" s="76" t="s">
        <v>1018</v>
      </c>
      <c r="QPI4070" s="76" t="s">
        <v>1018</v>
      </c>
      <c r="QPJ4070" s="76" t="s">
        <v>1018</v>
      </c>
      <c r="QPK4070" s="76" t="s">
        <v>1018</v>
      </c>
      <c r="QPL4070" s="76" t="s">
        <v>1018</v>
      </c>
      <c r="QPM4070" s="76" t="s">
        <v>1018</v>
      </c>
      <c r="QPN4070" s="76" t="s">
        <v>1018</v>
      </c>
      <c r="QPO4070" s="76" t="s">
        <v>1018</v>
      </c>
      <c r="QPP4070" s="76" t="s">
        <v>1018</v>
      </c>
      <c r="QPQ4070" s="76" t="s">
        <v>1018</v>
      </c>
      <c r="QPR4070" s="76" t="s">
        <v>1018</v>
      </c>
      <c r="QPS4070" s="76" t="s">
        <v>1018</v>
      </c>
      <c r="QPT4070" s="76" t="s">
        <v>1018</v>
      </c>
      <c r="QPU4070" s="76" t="s">
        <v>1018</v>
      </c>
      <c r="QPV4070" s="76" t="s">
        <v>1018</v>
      </c>
      <c r="QPW4070" s="76" t="s">
        <v>1018</v>
      </c>
      <c r="QPX4070" s="76" t="s">
        <v>1018</v>
      </c>
      <c r="QPY4070" s="76" t="s">
        <v>1018</v>
      </c>
      <c r="QPZ4070" s="76" t="s">
        <v>1018</v>
      </c>
      <c r="QQA4070" s="76" t="s">
        <v>1018</v>
      </c>
      <c r="QQB4070" s="76" t="s">
        <v>1018</v>
      </c>
      <c r="QQC4070" s="76" t="s">
        <v>1018</v>
      </c>
      <c r="QQD4070" s="76" t="s">
        <v>1018</v>
      </c>
      <c r="QQE4070" s="76" t="s">
        <v>1018</v>
      </c>
      <c r="QQF4070" s="76" t="s">
        <v>1018</v>
      </c>
      <c r="QQG4070" s="76" t="s">
        <v>1018</v>
      </c>
      <c r="QQH4070" s="76" t="s">
        <v>1018</v>
      </c>
      <c r="QQI4070" s="76" t="s">
        <v>1018</v>
      </c>
      <c r="QQJ4070" s="76" t="s">
        <v>1018</v>
      </c>
      <c r="QQK4070" s="76" t="s">
        <v>1018</v>
      </c>
      <c r="QQL4070" s="76" t="s">
        <v>1018</v>
      </c>
      <c r="QQM4070" s="76" t="s">
        <v>1018</v>
      </c>
      <c r="QQN4070" s="76" t="s">
        <v>1018</v>
      </c>
      <c r="QQO4070" s="76" t="s">
        <v>1018</v>
      </c>
      <c r="QQP4070" s="76" t="s">
        <v>1018</v>
      </c>
      <c r="QQQ4070" s="76" t="s">
        <v>1018</v>
      </c>
      <c r="QQR4070" s="76" t="s">
        <v>1018</v>
      </c>
      <c r="QQS4070" s="76" t="s">
        <v>1018</v>
      </c>
      <c r="QQT4070" s="76" t="s">
        <v>1018</v>
      </c>
      <c r="QQU4070" s="76" t="s">
        <v>1018</v>
      </c>
      <c r="QQV4070" s="76" t="s">
        <v>1018</v>
      </c>
      <c r="QQW4070" s="76" t="s">
        <v>1018</v>
      </c>
      <c r="QQX4070" s="76" t="s">
        <v>1018</v>
      </c>
      <c r="QQY4070" s="76" t="s">
        <v>1018</v>
      </c>
      <c r="QQZ4070" s="76" t="s">
        <v>1018</v>
      </c>
      <c r="QRA4070" s="76" t="s">
        <v>1018</v>
      </c>
      <c r="QRB4070" s="76" t="s">
        <v>1018</v>
      </c>
      <c r="QRC4070" s="76" t="s">
        <v>1018</v>
      </c>
      <c r="QRD4070" s="76" t="s">
        <v>1018</v>
      </c>
      <c r="QRE4070" s="76" t="s">
        <v>1018</v>
      </c>
      <c r="QRF4070" s="76" t="s">
        <v>1018</v>
      </c>
      <c r="QRG4070" s="76" t="s">
        <v>1018</v>
      </c>
      <c r="QRH4070" s="76" t="s">
        <v>1018</v>
      </c>
      <c r="QRI4070" s="76" t="s">
        <v>1018</v>
      </c>
      <c r="QRJ4070" s="76" t="s">
        <v>1018</v>
      </c>
      <c r="QRK4070" s="76" t="s">
        <v>1018</v>
      </c>
      <c r="QRL4070" s="76" t="s">
        <v>1018</v>
      </c>
      <c r="QRM4070" s="76" t="s">
        <v>1018</v>
      </c>
      <c r="QRN4070" s="76" t="s">
        <v>1018</v>
      </c>
      <c r="QRO4070" s="76" t="s">
        <v>1018</v>
      </c>
      <c r="QRP4070" s="76" t="s">
        <v>1018</v>
      </c>
      <c r="QRQ4070" s="76" t="s">
        <v>1018</v>
      </c>
      <c r="QRR4070" s="76" t="s">
        <v>1018</v>
      </c>
      <c r="QRS4070" s="76" t="s">
        <v>1018</v>
      </c>
      <c r="QRT4070" s="76" t="s">
        <v>1018</v>
      </c>
      <c r="QRU4070" s="76" t="s">
        <v>1018</v>
      </c>
      <c r="QRV4070" s="76" t="s">
        <v>1018</v>
      </c>
      <c r="QRW4070" s="76" t="s">
        <v>1018</v>
      </c>
      <c r="QRX4070" s="76" t="s">
        <v>1018</v>
      </c>
      <c r="QRY4070" s="76" t="s">
        <v>1018</v>
      </c>
      <c r="QRZ4070" s="76" t="s">
        <v>1018</v>
      </c>
      <c r="QSA4070" s="76" t="s">
        <v>1018</v>
      </c>
      <c r="QSB4070" s="76" t="s">
        <v>1018</v>
      </c>
      <c r="QSC4070" s="76" t="s">
        <v>1018</v>
      </c>
      <c r="QSD4070" s="76" t="s">
        <v>1018</v>
      </c>
      <c r="QSE4070" s="76" t="s">
        <v>1018</v>
      </c>
      <c r="QSF4070" s="76" t="s">
        <v>1018</v>
      </c>
      <c r="QSG4070" s="76" t="s">
        <v>1018</v>
      </c>
      <c r="QSH4070" s="76" t="s">
        <v>1018</v>
      </c>
      <c r="QSI4070" s="76" t="s">
        <v>1018</v>
      </c>
      <c r="QSJ4070" s="76" t="s">
        <v>1018</v>
      </c>
      <c r="QSK4070" s="76" t="s">
        <v>1018</v>
      </c>
      <c r="QSL4070" s="76" t="s">
        <v>1018</v>
      </c>
      <c r="QSM4070" s="76" t="s">
        <v>1018</v>
      </c>
      <c r="QSN4070" s="76" t="s">
        <v>1018</v>
      </c>
      <c r="QSO4070" s="76" t="s">
        <v>1018</v>
      </c>
      <c r="QSP4070" s="76" t="s">
        <v>1018</v>
      </c>
      <c r="QSQ4070" s="76" t="s">
        <v>1018</v>
      </c>
      <c r="QSR4070" s="76" t="s">
        <v>1018</v>
      </c>
      <c r="QSS4070" s="76" t="s">
        <v>1018</v>
      </c>
      <c r="QST4070" s="76" t="s">
        <v>1018</v>
      </c>
      <c r="QSU4070" s="76" t="s">
        <v>1018</v>
      </c>
      <c r="QSV4070" s="76" t="s">
        <v>1018</v>
      </c>
      <c r="QSW4070" s="76" t="s">
        <v>1018</v>
      </c>
      <c r="QSX4070" s="76" t="s">
        <v>1018</v>
      </c>
      <c r="QSY4070" s="76" t="s">
        <v>1018</v>
      </c>
      <c r="QSZ4070" s="76" t="s">
        <v>1018</v>
      </c>
      <c r="QTA4070" s="76" t="s">
        <v>1018</v>
      </c>
      <c r="QTB4070" s="76" t="s">
        <v>1018</v>
      </c>
      <c r="QTC4070" s="76" t="s">
        <v>1018</v>
      </c>
      <c r="QTD4070" s="76" t="s">
        <v>1018</v>
      </c>
      <c r="QTE4070" s="76" t="s">
        <v>1018</v>
      </c>
      <c r="QTF4070" s="76" t="s">
        <v>1018</v>
      </c>
      <c r="QTG4070" s="76" t="s">
        <v>1018</v>
      </c>
      <c r="QTH4070" s="76" t="s">
        <v>1018</v>
      </c>
      <c r="QTI4070" s="76" t="s">
        <v>1018</v>
      </c>
      <c r="QTJ4070" s="76" t="s">
        <v>1018</v>
      </c>
      <c r="QTK4070" s="76" t="s">
        <v>1018</v>
      </c>
      <c r="QTL4070" s="76" t="s">
        <v>1018</v>
      </c>
      <c r="QTM4070" s="76" t="s">
        <v>1018</v>
      </c>
      <c r="QTN4070" s="76" t="s">
        <v>1018</v>
      </c>
      <c r="QTO4070" s="76" t="s">
        <v>1018</v>
      </c>
      <c r="QTP4070" s="76" t="s">
        <v>1018</v>
      </c>
      <c r="QTQ4070" s="76" t="s">
        <v>1018</v>
      </c>
      <c r="QTR4070" s="76" t="s">
        <v>1018</v>
      </c>
      <c r="QTS4070" s="76" t="s">
        <v>1018</v>
      </c>
      <c r="QTT4070" s="76" t="s">
        <v>1018</v>
      </c>
      <c r="QTU4070" s="76" t="s">
        <v>1018</v>
      </c>
      <c r="QTV4070" s="76" t="s">
        <v>1018</v>
      </c>
      <c r="QTW4070" s="76" t="s">
        <v>1018</v>
      </c>
      <c r="QTX4070" s="76" t="s">
        <v>1018</v>
      </c>
      <c r="QTY4070" s="76" t="s">
        <v>1018</v>
      </c>
      <c r="QTZ4070" s="76" t="s">
        <v>1018</v>
      </c>
      <c r="QUA4070" s="76" t="s">
        <v>1018</v>
      </c>
      <c r="QUB4070" s="76" t="s">
        <v>1018</v>
      </c>
      <c r="QUC4070" s="76" t="s">
        <v>1018</v>
      </c>
      <c r="QUD4070" s="76" t="s">
        <v>1018</v>
      </c>
      <c r="QUE4070" s="76" t="s">
        <v>1018</v>
      </c>
      <c r="QUF4070" s="76" t="s">
        <v>1018</v>
      </c>
      <c r="QUG4070" s="76" t="s">
        <v>1018</v>
      </c>
      <c r="QUH4070" s="76" t="s">
        <v>1018</v>
      </c>
      <c r="QUI4070" s="76" t="s">
        <v>1018</v>
      </c>
      <c r="QUJ4070" s="76" t="s">
        <v>1018</v>
      </c>
      <c r="QUK4070" s="76" t="s">
        <v>1018</v>
      </c>
      <c r="QUL4070" s="76" t="s">
        <v>1018</v>
      </c>
      <c r="QUM4070" s="76" t="s">
        <v>1018</v>
      </c>
      <c r="QUN4070" s="76" t="s">
        <v>1018</v>
      </c>
      <c r="QUO4070" s="76" t="s">
        <v>1018</v>
      </c>
      <c r="QUP4070" s="76" t="s">
        <v>1018</v>
      </c>
      <c r="QUQ4070" s="76" t="s">
        <v>1018</v>
      </c>
      <c r="QUR4070" s="76" t="s">
        <v>1018</v>
      </c>
      <c r="QUS4070" s="76" t="s">
        <v>1018</v>
      </c>
      <c r="QUT4070" s="76" t="s">
        <v>1018</v>
      </c>
      <c r="QUU4070" s="76" t="s">
        <v>1018</v>
      </c>
      <c r="QUV4070" s="76" t="s">
        <v>1018</v>
      </c>
      <c r="QUW4070" s="76" t="s">
        <v>1018</v>
      </c>
      <c r="QUX4070" s="76" t="s">
        <v>1018</v>
      </c>
      <c r="QUY4070" s="76" t="s">
        <v>1018</v>
      </c>
      <c r="QUZ4070" s="76" t="s">
        <v>1018</v>
      </c>
      <c r="QVA4070" s="76" t="s">
        <v>1018</v>
      </c>
      <c r="QVB4070" s="76" t="s">
        <v>1018</v>
      </c>
      <c r="QVC4070" s="76" t="s">
        <v>1018</v>
      </c>
      <c r="QVD4070" s="76" t="s">
        <v>1018</v>
      </c>
      <c r="QVE4070" s="76" t="s">
        <v>1018</v>
      </c>
      <c r="QVF4070" s="76" t="s">
        <v>1018</v>
      </c>
      <c r="QVG4070" s="76" t="s">
        <v>1018</v>
      </c>
      <c r="QVH4070" s="76" t="s">
        <v>1018</v>
      </c>
      <c r="QVI4070" s="76" t="s">
        <v>1018</v>
      </c>
      <c r="QVJ4070" s="76" t="s">
        <v>1018</v>
      </c>
      <c r="QVK4070" s="76" t="s">
        <v>1018</v>
      </c>
      <c r="QVL4070" s="76" t="s">
        <v>1018</v>
      </c>
      <c r="QVM4070" s="76" t="s">
        <v>1018</v>
      </c>
      <c r="QVN4070" s="76" t="s">
        <v>1018</v>
      </c>
      <c r="QVO4070" s="76" t="s">
        <v>1018</v>
      </c>
      <c r="QVP4070" s="76" t="s">
        <v>1018</v>
      </c>
      <c r="QVQ4070" s="76" t="s">
        <v>1018</v>
      </c>
      <c r="QVR4070" s="76" t="s">
        <v>1018</v>
      </c>
      <c r="QVS4070" s="76" t="s">
        <v>1018</v>
      </c>
      <c r="QVT4070" s="76" t="s">
        <v>1018</v>
      </c>
      <c r="QVU4070" s="76" t="s">
        <v>1018</v>
      </c>
      <c r="QVV4070" s="76" t="s">
        <v>1018</v>
      </c>
      <c r="QVW4070" s="76" t="s">
        <v>1018</v>
      </c>
      <c r="QVX4070" s="76" t="s">
        <v>1018</v>
      </c>
      <c r="QVY4070" s="76" t="s">
        <v>1018</v>
      </c>
      <c r="QVZ4070" s="76" t="s">
        <v>1018</v>
      </c>
      <c r="QWA4070" s="76" t="s">
        <v>1018</v>
      </c>
      <c r="QWB4070" s="76" t="s">
        <v>1018</v>
      </c>
      <c r="QWC4070" s="76" t="s">
        <v>1018</v>
      </c>
      <c r="QWD4070" s="76" t="s">
        <v>1018</v>
      </c>
      <c r="QWE4070" s="76" t="s">
        <v>1018</v>
      </c>
      <c r="QWF4070" s="76" t="s">
        <v>1018</v>
      </c>
      <c r="QWG4070" s="76" t="s">
        <v>1018</v>
      </c>
      <c r="QWH4070" s="76" t="s">
        <v>1018</v>
      </c>
      <c r="QWI4070" s="76" t="s">
        <v>1018</v>
      </c>
      <c r="QWJ4070" s="76" t="s">
        <v>1018</v>
      </c>
      <c r="QWK4070" s="76" t="s">
        <v>1018</v>
      </c>
      <c r="QWL4070" s="76" t="s">
        <v>1018</v>
      </c>
      <c r="QWM4070" s="76" t="s">
        <v>1018</v>
      </c>
      <c r="QWN4070" s="76" t="s">
        <v>1018</v>
      </c>
      <c r="QWO4070" s="76" t="s">
        <v>1018</v>
      </c>
      <c r="QWP4070" s="76" t="s">
        <v>1018</v>
      </c>
      <c r="QWQ4070" s="76" t="s">
        <v>1018</v>
      </c>
      <c r="QWR4070" s="76" t="s">
        <v>1018</v>
      </c>
      <c r="QWS4070" s="76" t="s">
        <v>1018</v>
      </c>
      <c r="QWT4070" s="76" t="s">
        <v>1018</v>
      </c>
      <c r="QWU4070" s="76" t="s">
        <v>1018</v>
      </c>
      <c r="QWV4070" s="76" t="s">
        <v>1018</v>
      </c>
      <c r="QWW4070" s="76" t="s">
        <v>1018</v>
      </c>
      <c r="QWX4070" s="76" t="s">
        <v>1018</v>
      </c>
      <c r="QWY4070" s="76" t="s">
        <v>1018</v>
      </c>
      <c r="QWZ4070" s="76" t="s">
        <v>1018</v>
      </c>
      <c r="QXA4070" s="76" t="s">
        <v>1018</v>
      </c>
      <c r="QXB4070" s="76" t="s">
        <v>1018</v>
      </c>
      <c r="QXC4070" s="76" t="s">
        <v>1018</v>
      </c>
      <c r="QXD4070" s="76" t="s">
        <v>1018</v>
      </c>
      <c r="QXE4070" s="76" t="s">
        <v>1018</v>
      </c>
      <c r="QXF4070" s="76" t="s">
        <v>1018</v>
      </c>
      <c r="QXG4070" s="76" t="s">
        <v>1018</v>
      </c>
      <c r="QXH4070" s="76" t="s">
        <v>1018</v>
      </c>
      <c r="QXI4070" s="76" t="s">
        <v>1018</v>
      </c>
      <c r="QXJ4070" s="76" t="s">
        <v>1018</v>
      </c>
      <c r="QXK4070" s="76" t="s">
        <v>1018</v>
      </c>
      <c r="QXL4070" s="76" t="s">
        <v>1018</v>
      </c>
      <c r="QXM4070" s="76" t="s">
        <v>1018</v>
      </c>
      <c r="QXN4070" s="76" t="s">
        <v>1018</v>
      </c>
      <c r="QXO4070" s="76" t="s">
        <v>1018</v>
      </c>
      <c r="QXP4070" s="76" t="s">
        <v>1018</v>
      </c>
      <c r="QXQ4070" s="76" t="s">
        <v>1018</v>
      </c>
      <c r="QXR4070" s="76" t="s">
        <v>1018</v>
      </c>
      <c r="QXS4070" s="76" t="s">
        <v>1018</v>
      </c>
      <c r="QXT4070" s="76" t="s">
        <v>1018</v>
      </c>
      <c r="QXU4070" s="76" t="s">
        <v>1018</v>
      </c>
      <c r="QXV4070" s="76" t="s">
        <v>1018</v>
      </c>
      <c r="QXW4070" s="76" t="s">
        <v>1018</v>
      </c>
      <c r="QXX4070" s="76" t="s">
        <v>1018</v>
      </c>
      <c r="QXY4070" s="76" t="s">
        <v>1018</v>
      </c>
      <c r="QXZ4070" s="76" t="s">
        <v>1018</v>
      </c>
      <c r="QYA4070" s="76" t="s">
        <v>1018</v>
      </c>
      <c r="QYB4070" s="76" t="s">
        <v>1018</v>
      </c>
      <c r="QYC4070" s="76" t="s">
        <v>1018</v>
      </c>
      <c r="QYD4070" s="76" t="s">
        <v>1018</v>
      </c>
      <c r="QYE4070" s="76" t="s">
        <v>1018</v>
      </c>
      <c r="QYF4070" s="76" t="s">
        <v>1018</v>
      </c>
      <c r="QYG4070" s="76" t="s">
        <v>1018</v>
      </c>
      <c r="QYH4070" s="76" t="s">
        <v>1018</v>
      </c>
      <c r="QYI4070" s="76" t="s">
        <v>1018</v>
      </c>
      <c r="QYJ4070" s="76" t="s">
        <v>1018</v>
      </c>
      <c r="QYK4070" s="76" t="s">
        <v>1018</v>
      </c>
      <c r="QYL4070" s="76" t="s">
        <v>1018</v>
      </c>
      <c r="QYM4070" s="76" t="s">
        <v>1018</v>
      </c>
      <c r="QYN4070" s="76" t="s">
        <v>1018</v>
      </c>
      <c r="QYO4070" s="76" t="s">
        <v>1018</v>
      </c>
      <c r="QYP4070" s="76" t="s">
        <v>1018</v>
      </c>
      <c r="QYQ4070" s="76" t="s">
        <v>1018</v>
      </c>
      <c r="QYR4070" s="76" t="s">
        <v>1018</v>
      </c>
      <c r="QYS4070" s="76" t="s">
        <v>1018</v>
      </c>
      <c r="QYT4070" s="76" t="s">
        <v>1018</v>
      </c>
      <c r="QYU4070" s="76" t="s">
        <v>1018</v>
      </c>
      <c r="QYV4070" s="76" t="s">
        <v>1018</v>
      </c>
      <c r="QYW4070" s="76" t="s">
        <v>1018</v>
      </c>
      <c r="QYX4070" s="76" t="s">
        <v>1018</v>
      </c>
      <c r="QYY4070" s="76" t="s">
        <v>1018</v>
      </c>
      <c r="QYZ4070" s="76" t="s">
        <v>1018</v>
      </c>
      <c r="QZA4070" s="76" t="s">
        <v>1018</v>
      </c>
      <c r="QZB4070" s="76" t="s">
        <v>1018</v>
      </c>
      <c r="QZC4070" s="76" t="s">
        <v>1018</v>
      </c>
      <c r="QZD4070" s="76" t="s">
        <v>1018</v>
      </c>
      <c r="QZE4070" s="76" t="s">
        <v>1018</v>
      </c>
      <c r="QZF4070" s="76" t="s">
        <v>1018</v>
      </c>
      <c r="QZG4070" s="76" t="s">
        <v>1018</v>
      </c>
      <c r="QZH4070" s="76" t="s">
        <v>1018</v>
      </c>
      <c r="QZI4070" s="76" t="s">
        <v>1018</v>
      </c>
      <c r="QZJ4070" s="76" t="s">
        <v>1018</v>
      </c>
      <c r="QZK4070" s="76" t="s">
        <v>1018</v>
      </c>
      <c r="QZL4070" s="76" t="s">
        <v>1018</v>
      </c>
      <c r="QZM4070" s="76" t="s">
        <v>1018</v>
      </c>
      <c r="QZN4070" s="76" t="s">
        <v>1018</v>
      </c>
      <c r="QZO4070" s="76" t="s">
        <v>1018</v>
      </c>
      <c r="QZP4070" s="76" t="s">
        <v>1018</v>
      </c>
      <c r="QZQ4070" s="76" t="s">
        <v>1018</v>
      </c>
      <c r="QZR4070" s="76" t="s">
        <v>1018</v>
      </c>
      <c r="QZS4070" s="76" t="s">
        <v>1018</v>
      </c>
      <c r="QZT4070" s="76" t="s">
        <v>1018</v>
      </c>
      <c r="QZU4070" s="76" t="s">
        <v>1018</v>
      </c>
      <c r="QZV4070" s="76" t="s">
        <v>1018</v>
      </c>
      <c r="QZW4070" s="76" t="s">
        <v>1018</v>
      </c>
      <c r="QZX4070" s="76" t="s">
        <v>1018</v>
      </c>
      <c r="QZY4070" s="76" t="s">
        <v>1018</v>
      </c>
      <c r="QZZ4070" s="76" t="s">
        <v>1018</v>
      </c>
      <c r="RAA4070" s="76" t="s">
        <v>1018</v>
      </c>
      <c r="RAB4070" s="76" t="s">
        <v>1018</v>
      </c>
      <c r="RAC4070" s="76" t="s">
        <v>1018</v>
      </c>
      <c r="RAD4070" s="76" t="s">
        <v>1018</v>
      </c>
      <c r="RAE4070" s="76" t="s">
        <v>1018</v>
      </c>
      <c r="RAF4070" s="76" t="s">
        <v>1018</v>
      </c>
      <c r="RAG4070" s="76" t="s">
        <v>1018</v>
      </c>
      <c r="RAH4070" s="76" t="s">
        <v>1018</v>
      </c>
      <c r="RAI4070" s="76" t="s">
        <v>1018</v>
      </c>
      <c r="RAJ4070" s="76" t="s">
        <v>1018</v>
      </c>
      <c r="RAK4070" s="76" t="s">
        <v>1018</v>
      </c>
      <c r="RAL4070" s="76" t="s">
        <v>1018</v>
      </c>
      <c r="RAM4070" s="76" t="s">
        <v>1018</v>
      </c>
      <c r="RAN4070" s="76" t="s">
        <v>1018</v>
      </c>
      <c r="RAO4070" s="76" t="s">
        <v>1018</v>
      </c>
      <c r="RAP4070" s="76" t="s">
        <v>1018</v>
      </c>
      <c r="RAQ4070" s="76" t="s">
        <v>1018</v>
      </c>
      <c r="RAR4070" s="76" t="s">
        <v>1018</v>
      </c>
      <c r="RAS4070" s="76" t="s">
        <v>1018</v>
      </c>
      <c r="RAT4070" s="76" t="s">
        <v>1018</v>
      </c>
      <c r="RAU4070" s="76" t="s">
        <v>1018</v>
      </c>
      <c r="RAV4070" s="76" t="s">
        <v>1018</v>
      </c>
      <c r="RAW4070" s="76" t="s">
        <v>1018</v>
      </c>
      <c r="RAX4070" s="76" t="s">
        <v>1018</v>
      </c>
      <c r="RAY4070" s="76" t="s">
        <v>1018</v>
      </c>
      <c r="RAZ4070" s="76" t="s">
        <v>1018</v>
      </c>
      <c r="RBA4070" s="76" t="s">
        <v>1018</v>
      </c>
      <c r="RBB4070" s="76" t="s">
        <v>1018</v>
      </c>
      <c r="RBC4070" s="76" t="s">
        <v>1018</v>
      </c>
      <c r="RBD4070" s="76" t="s">
        <v>1018</v>
      </c>
      <c r="RBE4070" s="76" t="s">
        <v>1018</v>
      </c>
      <c r="RBF4070" s="76" t="s">
        <v>1018</v>
      </c>
      <c r="RBG4070" s="76" t="s">
        <v>1018</v>
      </c>
      <c r="RBH4070" s="76" t="s">
        <v>1018</v>
      </c>
      <c r="RBI4070" s="76" t="s">
        <v>1018</v>
      </c>
      <c r="RBJ4070" s="76" t="s">
        <v>1018</v>
      </c>
      <c r="RBK4070" s="76" t="s">
        <v>1018</v>
      </c>
      <c r="RBL4070" s="76" t="s">
        <v>1018</v>
      </c>
      <c r="RBM4070" s="76" t="s">
        <v>1018</v>
      </c>
      <c r="RBN4070" s="76" t="s">
        <v>1018</v>
      </c>
      <c r="RBO4070" s="76" t="s">
        <v>1018</v>
      </c>
      <c r="RBP4070" s="76" t="s">
        <v>1018</v>
      </c>
      <c r="RBQ4070" s="76" t="s">
        <v>1018</v>
      </c>
      <c r="RBR4070" s="76" t="s">
        <v>1018</v>
      </c>
      <c r="RBS4070" s="76" t="s">
        <v>1018</v>
      </c>
      <c r="RBT4070" s="76" t="s">
        <v>1018</v>
      </c>
      <c r="RBU4070" s="76" t="s">
        <v>1018</v>
      </c>
      <c r="RBV4070" s="76" t="s">
        <v>1018</v>
      </c>
      <c r="RBW4070" s="76" t="s">
        <v>1018</v>
      </c>
      <c r="RBX4070" s="76" t="s">
        <v>1018</v>
      </c>
      <c r="RBY4070" s="76" t="s">
        <v>1018</v>
      </c>
      <c r="RBZ4070" s="76" t="s">
        <v>1018</v>
      </c>
      <c r="RCA4070" s="76" t="s">
        <v>1018</v>
      </c>
      <c r="RCB4070" s="76" t="s">
        <v>1018</v>
      </c>
      <c r="RCC4070" s="76" t="s">
        <v>1018</v>
      </c>
      <c r="RCD4070" s="76" t="s">
        <v>1018</v>
      </c>
      <c r="RCE4070" s="76" t="s">
        <v>1018</v>
      </c>
      <c r="RCF4070" s="76" t="s">
        <v>1018</v>
      </c>
      <c r="RCG4070" s="76" t="s">
        <v>1018</v>
      </c>
      <c r="RCH4070" s="76" t="s">
        <v>1018</v>
      </c>
      <c r="RCI4070" s="76" t="s">
        <v>1018</v>
      </c>
      <c r="RCJ4070" s="76" t="s">
        <v>1018</v>
      </c>
      <c r="RCK4070" s="76" t="s">
        <v>1018</v>
      </c>
      <c r="RCL4070" s="76" t="s">
        <v>1018</v>
      </c>
      <c r="RCM4070" s="76" t="s">
        <v>1018</v>
      </c>
      <c r="RCN4070" s="76" t="s">
        <v>1018</v>
      </c>
      <c r="RCO4070" s="76" t="s">
        <v>1018</v>
      </c>
      <c r="RCP4070" s="76" t="s">
        <v>1018</v>
      </c>
      <c r="RCQ4070" s="76" t="s">
        <v>1018</v>
      </c>
      <c r="RCR4070" s="76" t="s">
        <v>1018</v>
      </c>
      <c r="RCS4070" s="76" t="s">
        <v>1018</v>
      </c>
      <c r="RCT4070" s="76" t="s">
        <v>1018</v>
      </c>
      <c r="RCU4070" s="76" t="s">
        <v>1018</v>
      </c>
      <c r="RCV4070" s="76" t="s">
        <v>1018</v>
      </c>
      <c r="RCW4070" s="76" t="s">
        <v>1018</v>
      </c>
      <c r="RCX4070" s="76" t="s">
        <v>1018</v>
      </c>
      <c r="RCY4070" s="76" t="s">
        <v>1018</v>
      </c>
      <c r="RCZ4070" s="76" t="s">
        <v>1018</v>
      </c>
      <c r="RDA4070" s="76" t="s">
        <v>1018</v>
      </c>
      <c r="RDB4070" s="76" t="s">
        <v>1018</v>
      </c>
      <c r="RDC4070" s="76" t="s">
        <v>1018</v>
      </c>
      <c r="RDD4070" s="76" t="s">
        <v>1018</v>
      </c>
      <c r="RDE4070" s="76" t="s">
        <v>1018</v>
      </c>
      <c r="RDF4070" s="76" t="s">
        <v>1018</v>
      </c>
      <c r="RDG4070" s="76" t="s">
        <v>1018</v>
      </c>
      <c r="RDH4070" s="76" t="s">
        <v>1018</v>
      </c>
      <c r="RDI4070" s="76" t="s">
        <v>1018</v>
      </c>
      <c r="RDJ4070" s="76" t="s">
        <v>1018</v>
      </c>
      <c r="RDK4070" s="76" t="s">
        <v>1018</v>
      </c>
      <c r="RDL4070" s="76" t="s">
        <v>1018</v>
      </c>
      <c r="RDM4070" s="76" t="s">
        <v>1018</v>
      </c>
      <c r="RDN4070" s="76" t="s">
        <v>1018</v>
      </c>
      <c r="RDO4070" s="76" t="s">
        <v>1018</v>
      </c>
      <c r="RDP4070" s="76" t="s">
        <v>1018</v>
      </c>
      <c r="RDQ4070" s="76" t="s">
        <v>1018</v>
      </c>
      <c r="RDR4070" s="76" t="s">
        <v>1018</v>
      </c>
      <c r="RDS4070" s="76" t="s">
        <v>1018</v>
      </c>
      <c r="RDT4070" s="76" t="s">
        <v>1018</v>
      </c>
      <c r="RDU4070" s="76" t="s">
        <v>1018</v>
      </c>
      <c r="RDV4070" s="76" t="s">
        <v>1018</v>
      </c>
      <c r="RDW4070" s="76" t="s">
        <v>1018</v>
      </c>
      <c r="RDX4070" s="76" t="s">
        <v>1018</v>
      </c>
      <c r="RDY4070" s="76" t="s">
        <v>1018</v>
      </c>
      <c r="RDZ4070" s="76" t="s">
        <v>1018</v>
      </c>
      <c r="REA4070" s="76" t="s">
        <v>1018</v>
      </c>
      <c r="REB4070" s="76" t="s">
        <v>1018</v>
      </c>
      <c r="REC4070" s="76" t="s">
        <v>1018</v>
      </c>
      <c r="RED4070" s="76" t="s">
        <v>1018</v>
      </c>
      <c r="REE4070" s="76" t="s">
        <v>1018</v>
      </c>
      <c r="REF4070" s="76" t="s">
        <v>1018</v>
      </c>
      <c r="REG4070" s="76" t="s">
        <v>1018</v>
      </c>
      <c r="REH4070" s="76" t="s">
        <v>1018</v>
      </c>
      <c r="REI4070" s="76" t="s">
        <v>1018</v>
      </c>
      <c r="REJ4070" s="76" t="s">
        <v>1018</v>
      </c>
      <c r="REK4070" s="76" t="s">
        <v>1018</v>
      </c>
      <c r="REL4070" s="76" t="s">
        <v>1018</v>
      </c>
      <c r="REM4070" s="76" t="s">
        <v>1018</v>
      </c>
      <c r="REN4070" s="76" t="s">
        <v>1018</v>
      </c>
      <c r="REO4070" s="76" t="s">
        <v>1018</v>
      </c>
      <c r="REP4070" s="76" t="s">
        <v>1018</v>
      </c>
      <c r="REQ4070" s="76" t="s">
        <v>1018</v>
      </c>
      <c r="RER4070" s="76" t="s">
        <v>1018</v>
      </c>
      <c r="RES4070" s="76" t="s">
        <v>1018</v>
      </c>
      <c r="RET4070" s="76" t="s">
        <v>1018</v>
      </c>
      <c r="REU4070" s="76" t="s">
        <v>1018</v>
      </c>
      <c r="REV4070" s="76" t="s">
        <v>1018</v>
      </c>
      <c r="REW4070" s="76" t="s">
        <v>1018</v>
      </c>
      <c r="REX4070" s="76" t="s">
        <v>1018</v>
      </c>
      <c r="REY4070" s="76" t="s">
        <v>1018</v>
      </c>
      <c r="REZ4070" s="76" t="s">
        <v>1018</v>
      </c>
      <c r="RFA4070" s="76" t="s">
        <v>1018</v>
      </c>
      <c r="RFB4070" s="76" t="s">
        <v>1018</v>
      </c>
      <c r="RFC4070" s="76" t="s">
        <v>1018</v>
      </c>
      <c r="RFD4070" s="76" t="s">
        <v>1018</v>
      </c>
      <c r="RFE4070" s="76" t="s">
        <v>1018</v>
      </c>
      <c r="RFF4070" s="76" t="s">
        <v>1018</v>
      </c>
      <c r="RFG4070" s="76" t="s">
        <v>1018</v>
      </c>
      <c r="RFH4070" s="76" t="s">
        <v>1018</v>
      </c>
      <c r="RFI4070" s="76" t="s">
        <v>1018</v>
      </c>
      <c r="RFJ4070" s="76" t="s">
        <v>1018</v>
      </c>
      <c r="RFK4070" s="76" t="s">
        <v>1018</v>
      </c>
      <c r="RFL4070" s="76" t="s">
        <v>1018</v>
      </c>
      <c r="RFM4070" s="76" t="s">
        <v>1018</v>
      </c>
      <c r="RFN4070" s="76" t="s">
        <v>1018</v>
      </c>
      <c r="RFO4070" s="76" t="s">
        <v>1018</v>
      </c>
      <c r="RFP4070" s="76" t="s">
        <v>1018</v>
      </c>
      <c r="RFQ4070" s="76" t="s">
        <v>1018</v>
      </c>
      <c r="RFR4070" s="76" t="s">
        <v>1018</v>
      </c>
      <c r="RFS4070" s="76" t="s">
        <v>1018</v>
      </c>
      <c r="RFT4070" s="76" t="s">
        <v>1018</v>
      </c>
      <c r="RFU4070" s="76" t="s">
        <v>1018</v>
      </c>
      <c r="RFV4070" s="76" t="s">
        <v>1018</v>
      </c>
      <c r="RFW4070" s="76" t="s">
        <v>1018</v>
      </c>
      <c r="RFX4070" s="76" t="s">
        <v>1018</v>
      </c>
      <c r="RFY4070" s="76" t="s">
        <v>1018</v>
      </c>
      <c r="RFZ4070" s="76" t="s">
        <v>1018</v>
      </c>
      <c r="RGA4070" s="76" t="s">
        <v>1018</v>
      </c>
      <c r="RGB4070" s="76" t="s">
        <v>1018</v>
      </c>
      <c r="RGC4070" s="76" t="s">
        <v>1018</v>
      </c>
      <c r="RGD4070" s="76" t="s">
        <v>1018</v>
      </c>
      <c r="RGE4070" s="76" t="s">
        <v>1018</v>
      </c>
      <c r="RGF4070" s="76" t="s">
        <v>1018</v>
      </c>
      <c r="RGG4070" s="76" t="s">
        <v>1018</v>
      </c>
      <c r="RGH4070" s="76" t="s">
        <v>1018</v>
      </c>
      <c r="RGI4070" s="76" t="s">
        <v>1018</v>
      </c>
      <c r="RGJ4070" s="76" t="s">
        <v>1018</v>
      </c>
      <c r="RGK4070" s="76" t="s">
        <v>1018</v>
      </c>
      <c r="RGL4070" s="76" t="s">
        <v>1018</v>
      </c>
      <c r="RGM4070" s="76" t="s">
        <v>1018</v>
      </c>
      <c r="RGN4070" s="76" t="s">
        <v>1018</v>
      </c>
      <c r="RGO4070" s="76" t="s">
        <v>1018</v>
      </c>
      <c r="RGP4070" s="76" t="s">
        <v>1018</v>
      </c>
      <c r="RGQ4070" s="76" t="s">
        <v>1018</v>
      </c>
      <c r="RGR4070" s="76" t="s">
        <v>1018</v>
      </c>
      <c r="RGS4070" s="76" t="s">
        <v>1018</v>
      </c>
      <c r="RGT4070" s="76" t="s">
        <v>1018</v>
      </c>
      <c r="RGU4070" s="76" t="s">
        <v>1018</v>
      </c>
      <c r="RGV4070" s="76" t="s">
        <v>1018</v>
      </c>
      <c r="RGW4070" s="76" t="s">
        <v>1018</v>
      </c>
      <c r="RGX4070" s="76" t="s">
        <v>1018</v>
      </c>
      <c r="RGY4070" s="76" t="s">
        <v>1018</v>
      </c>
      <c r="RGZ4070" s="76" t="s">
        <v>1018</v>
      </c>
      <c r="RHA4070" s="76" t="s">
        <v>1018</v>
      </c>
      <c r="RHB4070" s="76" t="s">
        <v>1018</v>
      </c>
      <c r="RHC4070" s="76" t="s">
        <v>1018</v>
      </c>
      <c r="RHD4070" s="76" t="s">
        <v>1018</v>
      </c>
      <c r="RHE4070" s="76" t="s">
        <v>1018</v>
      </c>
      <c r="RHF4070" s="76" t="s">
        <v>1018</v>
      </c>
      <c r="RHG4070" s="76" t="s">
        <v>1018</v>
      </c>
      <c r="RHH4070" s="76" t="s">
        <v>1018</v>
      </c>
      <c r="RHI4070" s="76" t="s">
        <v>1018</v>
      </c>
      <c r="RHJ4070" s="76" t="s">
        <v>1018</v>
      </c>
      <c r="RHK4070" s="76" t="s">
        <v>1018</v>
      </c>
      <c r="RHL4070" s="76" t="s">
        <v>1018</v>
      </c>
      <c r="RHM4070" s="76" t="s">
        <v>1018</v>
      </c>
      <c r="RHN4070" s="76" t="s">
        <v>1018</v>
      </c>
      <c r="RHO4070" s="76" t="s">
        <v>1018</v>
      </c>
      <c r="RHP4070" s="76" t="s">
        <v>1018</v>
      </c>
      <c r="RHQ4070" s="76" t="s">
        <v>1018</v>
      </c>
      <c r="RHR4070" s="76" t="s">
        <v>1018</v>
      </c>
      <c r="RHS4070" s="76" t="s">
        <v>1018</v>
      </c>
      <c r="RHT4070" s="76" t="s">
        <v>1018</v>
      </c>
      <c r="RHU4070" s="76" t="s">
        <v>1018</v>
      </c>
      <c r="RHV4070" s="76" t="s">
        <v>1018</v>
      </c>
      <c r="RHW4070" s="76" t="s">
        <v>1018</v>
      </c>
      <c r="RHX4070" s="76" t="s">
        <v>1018</v>
      </c>
      <c r="RHY4070" s="76" t="s">
        <v>1018</v>
      </c>
      <c r="RHZ4070" s="76" t="s">
        <v>1018</v>
      </c>
      <c r="RIA4070" s="76" t="s">
        <v>1018</v>
      </c>
      <c r="RIB4070" s="76" t="s">
        <v>1018</v>
      </c>
      <c r="RIC4070" s="76" t="s">
        <v>1018</v>
      </c>
      <c r="RID4070" s="76" t="s">
        <v>1018</v>
      </c>
      <c r="RIE4070" s="76" t="s">
        <v>1018</v>
      </c>
      <c r="RIF4070" s="76" t="s">
        <v>1018</v>
      </c>
      <c r="RIG4070" s="76" t="s">
        <v>1018</v>
      </c>
      <c r="RIH4070" s="76" t="s">
        <v>1018</v>
      </c>
      <c r="RII4070" s="76" t="s">
        <v>1018</v>
      </c>
      <c r="RIJ4070" s="76" t="s">
        <v>1018</v>
      </c>
      <c r="RIK4070" s="76" t="s">
        <v>1018</v>
      </c>
      <c r="RIL4070" s="76" t="s">
        <v>1018</v>
      </c>
      <c r="RIM4070" s="76" t="s">
        <v>1018</v>
      </c>
      <c r="RIN4070" s="76" t="s">
        <v>1018</v>
      </c>
      <c r="RIO4070" s="76" t="s">
        <v>1018</v>
      </c>
      <c r="RIP4070" s="76" t="s">
        <v>1018</v>
      </c>
      <c r="RIQ4070" s="76" t="s">
        <v>1018</v>
      </c>
      <c r="RIR4070" s="76" t="s">
        <v>1018</v>
      </c>
      <c r="RIS4070" s="76" t="s">
        <v>1018</v>
      </c>
      <c r="RIT4070" s="76" t="s">
        <v>1018</v>
      </c>
      <c r="RIU4070" s="76" t="s">
        <v>1018</v>
      </c>
      <c r="RIV4070" s="76" t="s">
        <v>1018</v>
      </c>
      <c r="RIW4070" s="76" t="s">
        <v>1018</v>
      </c>
      <c r="RIX4070" s="76" t="s">
        <v>1018</v>
      </c>
      <c r="RIY4070" s="76" t="s">
        <v>1018</v>
      </c>
      <c r="RIZ4070" s="76" t="s">
        <v>1018</v>
      </c>
      <c r="RJA4070" s="76" t="s">
        <v>1018</v>
      </c>
      <c r="RJB4070" s="76" t="s">
        <v>1018</v>
      </c>
      <c r="RJC4070" s="76" t="s">
        <v>1018</v>
      </c>
      <c r="RJD4070" s="76" t="s">
        <v>1018</v>
      </c>
      <c r="RJE4070" s="76" t="s">
        <v>1018</v>
      </c>
      <c r="RJF4070" s="76" t="s">
        <v>1018</v>
      </c>
      <c r="RJG4070" s="76" t="s">
        <v>1018</v>
      </c>
      <c r="RJH4070" s="76" t="s">
        <v>1018</v>
      </c>
      <c r="RJI4070" s="76" t="s">
        <v>1018</v>
      </c>
      <c r="RJJ4070" s="76" t="s">
        <v>1018</v>
      </c>
      <c r="RJK4070" s="76" t="s">
        <v>1018</v>
      </c>
      <c r="RJL4070" s="76" t="s">
        <v>1018</v>
      </c>
      <c r="RJM4070" s="76" t="s">
        <v>1018</v>
      </c>
      <c r="RJN4070" s="76" t="s">
        <v>1018</v>
      </c>
      <c r="RJO4070" s="76" t="s">
        <v>1018</v>
      </c>
      <c r="RJP4070" s="76" t="s">
        <v>1018</v>
      </c>
      <c r="RJQ4070" s="76" t="s">
        <v>1018</v>
      </c>
      <c r="RJR4070" s="76" t="s">
        <v>1018</v>
      </c>
      <c r="RJS4070" s="76" t="s">
        <v>1018</v>
      </c>
      <c r="RJT4070" s="76" t="s">
        <v>1018</v>
      </c>
      <c r="RJU4070" s="76" t="s">
        <v>1018</v>
      </c>
      <c r="RJV4070" s="76" t="s">
        <v>1018</v>
      </c>
      <c r="RJW4070" s="76" t="s">
        <v>1018</v>
      </c>
      <c r="RJX4070" s="76" t="s">
        <v>1018</v>
      </c>
      <c r="RJY4070" s="76" t="s">
        <v>1018</v>
      </c>
      <c r="RJZ4070" s="76" t="s">
        <v>1018</v>
      </c>
      <c r="RKA4070" s="76" t="s">
        <v>1018</v>
      </c>
      <c r="RKB4070" s="76" t="s">
        <v>1018</v>
      </c>
      <c r="RKC4070" s="76" t="s">
        <v>1018</v>
      </c>
      <c r="RKD4070" s="76" t="s">
        <v>1018</v>
      </c>
      <c r="RKE4070" s="76" t="s">
        <v>1018</v>
      </c>
      <c r="RKF4070" s="76" t="s">
        <v>1018</v>
      </c>
      <c r="RKG4070" s="76" t="s">
        <v>1018</v>
      </c>
      <c r="RKH4070" s="76" t="s">
        <v>1018</v>
      </c>
      <c r="RKI4070" s="76" t="s">
        <v>1018</v>
      </c>
      <c r="RKJ4070" s="76" t="s">
        <v>1018</v>
      </c>
      <c r="RKK4070" s="76" t="s">
        <v>1018</v>
      </c>
      <c r="RKL4070" s="76" t="s">
        <v>1018</v>
      </c>
      <c r="RKM4070" s="76" t="s">
        <v>1018</v>
      </c>
      <c r="RKN4070" s="76" t="s">
        <v>1018</v>
      </c>
      <c r="RKO4070" s="76" t="s">
        <v>1018</v>
      </c>
      <c r="RKP4070" s="76" t="s">
        <v>1018</v>
      </c>
      <c r="RKQ4070" s="76" t="s">
        <v>1018</v>
      </c>
      <c r="RKR4070" s="76" t="s">
        <v>1018</v>
      </c>
      <c r="RKS4070" s="76" t="s">
        <v>1018</v>
      </c>
      <c r="RKT4070" s="76" t="s">
        <v>1018</v>
      </c>
      <c r="RKU4070" s="76" t="s">
        <v>1018</v>
      </c>
      <c r="RKV4070" s="76" t="s">
        <v>1018</v>
      </c>
      <c r="RKW4070" s="76" t="s">
        <v>1018</v>
      </c>
      <c r="RKX4070" s="76" t="s">
        <v>1018</v>
      </c>
      <c r="RKY4070" s="76" t="s">
        <v>1018</v>
      </c>
      <c r="RKZ4070" s="76" t="s">
        <v>1018</v>
      </c>
      <c r="RLA4070" s="76" t="s">
        <v>1018</v>
      </c>
      <c r="RLB4070" s="76" t="s">
        <v>1018</v>
      </c>
      <c r="RLC4070" s="76" t="s">
        <v>1018</v>
      </c>
      <c r="RLD4070" s="76" t="s">
        <v>1018</v>
      </c>
      <c r="RLE4070" s="76" t="s">
        <v>1018</v>
      </c>
      <c r="RLF4070" s="76" t="s">
        <v>1018</v>
      </c>
      <c r="RLG4070" s="76" t="s">
        <v>1018</v>
      </c>
      <c r="RLH4070" s="76" t="s">
        <v>1018</v>
      </c>
      <c r="RLI4070" s="76" t="s">
        <v>1018</v>
      </c>
      <c r="RLJ4070" s="76" t="s">
        <v>1018</v>
      </c>
      <c r="RLK4070" s="76" t="s">
        <v>1018</v>
      </c>
      <c r="RLL4070" s="76" t="s">
        <v>1018</v>
      </c>
      <c r="RLM4070" s="76" t="s">
        <v>1018</v>
      </c>
      <c r="RLN4070" s="76" t="s">
        <v>1018</v>
      </c>
      <c r="RLO4070" s="76" t="s">
        <v>1018</v>
      </c>
      <c r="RLP4070" s="76" t="s">
        <v>1018</v>
      </c>
      <c r="RLQ4070" s="76" t="s">
        <v>1018</v>
      </c>
      <c r="RLR4070" s="76" t="s">
        <v>1018</v>
      </c>
      <c r="RLS4070" s="76" t="s">
        <v>1018</v>
      </c>
      <c r="RLT4070" s="76" t="s">
        <v>1018</v>
      </c>
      <c r="RLU4070" s="76" t="s">
        <v>1018</v>
      </c>
      <c r="RLV4070" s="76" t="s">
        <v>1018</v>
      </c>
      <c r="RLW4070" s="76" t="s">
        <v>1018</v>
      </c>
      <c r="RLX4070" s="76" t="s">
        <v>1018</v>
      </c>
      <c r="RLY4070" s="76" t="s">
        <v>1018</v>
      </c>
      <c r="RLZ4070" s="76" t="s">
        <v>1018</v>
      </c>
      <c r="RMA4070" s="76" t="s">
        <v>1018</v>
      </c>
      <c r="RMB4070" s="76" t="s">
        <v>1018</v>
      </c>
      <c r="RMC4070" s="76" t="s">
        <v>1018</v>
      </c>
      <c r="RMD4070" s="76" t="s">
        <v>1018</v>
      </c>
      <c r="RME4070" s="76" t="s">
        <v>1018</v>
      </c>
      <c r="RMF4070" s="76" t="s">
        <v>1018</v>
      </c>
      <c r="RMG4070" s="76" t="s">
        <v>1018</v>
      </c>
      <c r="RMH4070" s="76" t="s">
        <v>1018</v>
      </c>
      <c r="RMI4070" s="76" t="s">
        <v>1018</v>
      </c>
      <c r="RMJ4070" s="76" t="s">
        <v>1018</v>
      </c>
      <c r="RMK4070" s="76" t="s">
        <v>1018</v>
      </c>
      <c r="RML4070" s="76" t="s">
        <v>1018</v>
      </c>
      <c r="RMM4070" s="76" t="s">
        <v>1018</v>
      </c>
      <c r="RMN4070" s="76" t="s">
        <v>1018</v>
      </c>
      <c r="RMO4070" s="76" t="s">
        <v>1018</v>
      </c>
      <c r="RMP4070" s="76" t="s">
        <v>1018</v>
      </c>
      <c r="RMQ4070" s="76" t="s">
        <v>1018</v>
      </c>
      <c r="RMR4070" s="76" t="s">
        <v>1018</v>
      </c>
      <c r="RMS4070" s="76" t="s">
        <v>1018</v>
      </c>
      <c r="RMT4070" s="76" t="s">
        <v>1018</v>
      </c>
      <c r="RMU4070" s="76" t="s">
        <v>1018</v>
      </c>
      <c r="RMV4070" s="76" t="s">
        <v>1018</v>
      </c>
      <c r="RMW4070" s="76" t="s">
        <v>1018</v>
      </c>
      <c r="RMX4070" s="76" t="s">
        <v>1018</v>
      </c>
      <c r="RMY4070" s="76" t="s">
        <v>1018</v>
      </c>
      <c r="RMZ4070" s="76" t="s">
        <v>1018</v>
      </c>
      <c r="RNA4070" s="76" t="s">
        <v>1018</v>
      </c>
      <c r="RNB4070" s="76" t="s">
        <v>1018</v>
      </c>
      <c r="RNC4070" s="76" t="s">
        <v>1018</v>
      </c>
      <c r="RND4070" s="76" t="s">
        <v>1018</v>
      </c>
      <c r="RNE4070" s="76" t="s">
        <v>1018</v>
      </c>
      <c r="RNF4070" s="76" t="s">
        <v>1018</v>
      </c>
      <c r="RNG4070" s="76" t="s">
        <v>1018</v>
      </c>
      <c r="RNH4070" s="76" t="s">
        <v>1018</v>
      </c>
      <c r="RNI4070" s="76" t="s">
        <v>1018</v>
      </c>
      <c r="RNJ4070" s="76" t="s">
        <v>1018</v>
      </c>
      <c r="RNK4070" s="76" t="s">
        <v>1018</v>
      </c>
      <c r="RNL4070" s="76" t="s">
        <v>1018</v>
      </c>
      <c r="RNM4070" s="76" t="s">
        <v>1018</v>
      </c>
      <c r="RNN4070" s="76" t="s">
        <v>1018</v>
      </c>
      <c r="RNO4070" s="76" t="s">
        <v>1018</v>
      </c>
      <c r="RNP4070" s="76" t="s">
        <v>1018</v>
      </c>
      <c r="RNQ4070" s="76" t="s">
        <v>1018</v>
      </c>
      <c r="RNR4070" s="76" t="s">
        <v>1018</v>
      </c>
      <c r="RNS4070" s="76" t="s">
        <v>1018</v>
      </c>
      <c r="RNT4070" s="76" t="s">
        <v>1018</v>
      </c>
      <c r="RNU4070" s="76" t="s">
        <v>1018</v>
      </c>
      <c r="RNV4070" s="76" t="s">
        <v>1018</v>
      </c>
      <c r="RNW4070" s="76" t="s">
        <v>1018</v>
      </c>
      <c r="RNX4070" s="76" t="s">
        <v>1018</v>
      </c>
      <c r="RNY4070" s="76" t="s">
        <v>1018</v>
      </c>
      <c r="RNZ4070" s="76" t="s">
        <v>1018</v>
      </c>
      <c r="ROA4070" s="76" t="s">
        <v>1018</v>
      </c>
      <c r="ROB4070" s="76" t="s">
        <v>1018</v>
      </c>
      <c r="ROC4070" s="76" t="s">
        <v>1018</v>
      </c>
      <c r="ROD4070" s="76" t="s">
        <v>1018</v>
      </c>
      <c r="ROE4070" s="76" t="s">
        <v>1018</v>
      </c>
      <c r="ROF4070" s="76" t="s">
        <v>1018</v>
      </c>
      <c r="ROG4070" s="76" t="s">
        <v>1018</v>
      </c>
      <c r="ROH4070" s="76" t="s">
        <v>1018</v>
      </c>
      <c r="ROI4070" s="76" t="s">
        <v>1018</v>
      </c>
      <c r="ROJ4070" s="76" t="s">
        <v>1018</v>
      </c>
      <c r="ROK4070" s="76" t="s">
        <v>1018</v>
      </c>
      <c r="ROL4070" s="76" t="s">
        <v>1018</v>
      </c>
      <c r="ROM4070" s="76" t="s">
        <v>1018</v>
      </c>
      <c r="RON4070" s="76" t="s">
        <v>1018</v>
      </c>
      <c r="ROO4070" s="76" t="s">
        <v>1018</v>
      </c>
      <c r="ROP4070" s="76" t="s">
        <v>1018</v>
      </c>
      <c r="ROQ4070" s="76" t="s">
        <v>1018</v>
      </c>
      <c r="ROR4070" s="76" t="s">
        <v>1018</v>
      </c>
      <c r="ROS4070" s="76" t="s">
        <v>1018</v>
      </c>
      <c r="ROT4070" s="76" t="s">
        <v>1018</v>
      </c>
      <c r="ROU4070" s="76" t="s">
        <v>1018</v>
      </c>
      <c r="ROV4070" s="76" t="s">
        <v>1018</v>
      </c>
      <c r="ROW4070" s="76" t="s">
        <v>1018</v>
      </c>
      <c r="ROX4070" s="76" t="s">
        <v>1018</v>
      </c>
      <c r="ROY4070" s="76" t="s">
        <v>1018</v>
      </c>
      <c r="ROZ4070" s="76" t="s">
        <v>1018</v>
      </c>
      <c r="RPA4070" s="76" t="s">
        <v>1018</v>
      </c>
      <c r="RPB4070" s="76" t="s">
        <v>1018</v>
      </c>
      <c r="RPC4070" s="76" t="s">
        <v>1018</v>
      </c>
      <c r="RPD4070" s="76" t="s">
        <v>1018</v>
      </c>
      <c r="RPE4070" s="76" t="s">
        <v>1018</v>
      </c>
      <c r="RPF4070" s="76" t="s">
        <v>1018</v>
      </c>
      <c r="RPG4070" s="76" t="s">
        <v>1018</v>
      </c>
      <c r="RPH4070" s="76" t="s">
        <v>1018</v>
      </c>
      <c r="RPI4070" s="76" t="s">
        <v>1018</v>
      </c>
      <c r="RPJ4070" s="76" t="s">
        <v>1018</v>
      </c>
      <c r="RPK4070" s="76" t="s">
        <v>1018</v>
      </c>
      <c r="RPL4070" s="76" t="s">
        <v>1018</v>
      </c>
      <c r="RPM4070" s="76" t="s">
        <v>1018</v>
      </c>
      <c r="RPN4070" s="76" t="s">
        <v>1018</v>
      </c>
      <c r="RPO4070" s="76" t="s">
        <v>1018</v>
      </c>
      <c r="RPP4070" s="76" t="s">
        <v>1018</v>
      </c>
      <c r="RPQ4070" s="76" t="s">
        <v>1018</v>
      </c>
      <c r="RPR4070" s="76" t="s">
        <v>1018</v>
      </c>
      <c r="RPS4070" s="76" t="s">
        <v>1018</v>
      </c>
      <c r="RPT4070" s="76" t="s">
        <v>1018</v>
      </c>
      <c r="RPU4070" s="76" t="s">
        <v>1018</v>
      </c>
      <c r="RPV4070" s="76" t="s">
        <v>1018</v>
      </c>
      <c r="RPW4070" s="76" t="s">
        <v>1018</v>
      </c>
      <c r="RPX4070" s="76" t="s">
        <v>1018</v>
      </c>
      <c r="RPY4070" s="76" t="s">
        <v>1018</v>
      </c>
      <c r="RPZ4070" s="76" t="s">
        <v>1018</v>
      </c>
      <c r="RQA4070" s="76" t="s">
        <v>1018</v>
      </c>
      <c r="RQB4070" s="76" t="s">
        <v>1018</v>
      </c>
      <c r="RQC4070" s="76" t="s">
        <v>1018</v>
      </c>
      <c r="RQD4070" s="76" t="s">
        <v>1018</v>
      </c>
      <c r="RQE4070" s="76" t="s">
        <v>1018</v>
      </c>
      <c r="RQF4070" s="76" t="s">
        <v>1018</v>
      </c>
      <c r="RQG4070" s="76" t="s">
        <v>1018</v>
      </c>
      <c r="RQH4070" s="76" t="s">
        <v>1018</v>
      </c>
      <c r="RQI4070" s="76" t="s">
        <v>1018</v>
      </c>
      <c r="RQJ4070" s="76" t="s">
        <v>1018</v>
      </c>
      <c r="RQK4070" s="76" t="s">
        <v>1018</v>
      </c>
      <c r="RQL4070" s="76" t="s">
        <v>1018</v>
      </c>
      <c r="RQM4070" s="76" t="s">
        <v>1018</v>
      </c>
      <c r="RQN4070" s="76" t="s">
        <v>1018</v>
      </c>
      <c r="RQO4070" s="76" t="s">
        <v>1018</v>
      </c>
      <c r="RQP4070" s="76" t="s">
        <v>1018</v>
      </c>
      <c r="RQQ4070" s="76" t="s">
        <v>1018</v>
      </c>
      <c r="RQR4070" s="76" t="s">
        <v>1018</v>
      </c>
      <c r="RQS4070" s="76" t="s">
        <v>1018</v>
      </c>
      <c r="RQT4070" s="76" t="s">
        <v>1018</v>
      </c>
      <c r="RQU4070" s="76" t="s">
        <v>1018</v>
      </c>
      <c r="RQV4070" s="76" t="s">
        <v>1018</v>
      </c>
      <c r="RQW4070" s="76" t="s">
        <v>1018</v>
      </c>
      <c r="RQX4070" s="76" t="s">
        <v>1018</v>
      </c>
      <c r="RQY4070" s="76" t="s">
        <v>1018</v>
      </c>
      <c r="RQZ4070" s="76" t="s">
        <v>1018</v>
      </c>
      <c r="RRA4070" s="76" t="s">
        <v>1018</v>
      </c>
      <c r="RRB4070" s="76" t="s">
        <v>1018</v>
      </c>
      <c r="RRC4070" s="76" t="s">
        <v>1018</v>
      </c>
      <c r="RRD4070" s="76" t="s">
        <v>1018</v>
      </c>
      <c r="RRE4070" s="76" t="s">
        <v>1018</v>
      </c>
      <c r="RRF4070" s="76" t="s">
        <v>1018</v>
      </c>
      <c r="RRG4070" s="76" t="s">
        <v>1018</v>
      </c>
      <c r="RRH4070" s="76" t="s">
        <v>1018</v>
      </c>
      <c r="RRI4070" s="76" t="s">
        <v>1018</v>
      </c>
      <c r="RRJ4070" s="76" t="s">
        <v>1018</v>
      </c>
      <c r="RRK4070" s="76" t="s">
        <v>1018</v>
      </c>
      <c r="RRL4070" s="76" t="s">
        <v>1018</v>
      </c>
      <c r="RRM4070" s="76" t="s">
        <v>1018</v>
      </c>
      <c r="RRN4070" s="76" t="s">
        <v>1018</v>
      </c>
      <c r="RRO4070" s="76" t="s">
        <v>1018</v>
      </c>
      <c r="RRP4070" s="76" t="s">
        <v>1018</v>
      </c>
      <c r="RRQ4070" s="76" t="s">
        <v>1018</v>
      </c>
      <c r="RRR4070" s="76" t="s">
        <v>1018</v>
      </c>
      <c r="RRS4070" s="76" t="s">
        <v>1018</v>
      </c>
      <c r="RRT4070" s="76" t="s">
        <v>1018</v>
      </c>
      <c r="RRU4070" s="76" t="s">
        <v>1018</v>
      </c>
      <c r="RRV4070" s="76" t="s">
        <v>1018</v>
      </c>
      <c r="RRW4070" s="76" t="s">
        <v>1018</v>
      </c>
      <c r="RRX4070" s="76" t="s">
        <v>1018</v>
      </c>
      <c r="RRY4070" s="76" t="s">
        <v>1018</v>
      </c>
      <c r="RRZ4070" s="76" t="s">
        <v>1018</v>
      </c>
      <c r="RSA4070" s="76" t="s">
        <v>1018</v>
      </c>
      <c r="RSB4070" s="76" t="s">
        <v>1018</v>
      </c>
      <c r="RSC4070" s="76" t="s">
        <v>1018</v>
      </c>
      <c r="RSD4070" s="76" t="s">
        <v>1018</v>
      </c>
      <c r="RSE4070" s="76" t="s">
        <v>1018</v>
      </c>
      <c r="RSF4070" s="76" t="s">
        <v>1018</v>
      </c>
      <c r="RSG4070" s="76" t="s">
        <v>1018</v>
      </c>
      <c r="RSH4070" s="76" t="s">
        <v>1018</v>
      </c>
      <c r="RSI4070" s="76" t="s">
        <v>1018</v>
      </c>
      <c r="RSJ4070" s="76" t="s">
        <v>1018</v>
      </c>
      <c r="RSK4070" s="76" t="s">
        <v>1018</v>
      </c>
      <c r="RSL4070" s="76" t="s">
        <v>1018</v>
      </c>
      <c r="RSM4070" s="76" t="s">
        <v>1018</v>
      </c>
      <c r="RSN4070" s="76" t="s">
        <v>1018</v>
      </c>
      <c r="RSO4070" s="76" t="s">
        <v>1018</v>
      </c>
      <c r="RSP4070" s="76" t="s">
        <v>1018</v>
      </c>
      <c r="RSQ4070" s="76" t="s">
        <v>1018</v>
      </c>
      <c r="RSR4070" s="76" t="s">
        <v>1018</v>
      </c>
      <c r="RSS4070" s="76" t="s">
        <v>1018</v>
      </c>
      <c r="RST4070" s="76" t="s">
        <v>1018</v>
      </c>
      <c r="RSU4070" s="76" t="s">
        <v>1018</v>
      </c>
      <c r="RSV4070" s="76" t="s">
        <v>1018</v>
      </c>
      <c r="RSW4070" s="76" t="s">
        <v>1018</v>
      </c>
      <c r="RSX4070" s="76" t="s">
        <v>1018</v>
      </c>
      <c r="RSY4070" s="76" t="s">
        <v>1018</v>
      </c>
      <c r="RSZ4070" s="76" t="s">
        <v>1018</v>
      </c>
      <c r="RTA4070" s="76" t="s">
        <v>1018</v>
      </c>
      <c r="RTB4070" s="76" t="s">
        <v>1018</v>
      </c>
      <c r="RTC4070" s="76" t="s">
        <v>1018</v>
      </c>
      <c r="RTD4070" s="76" t="s">
        <v>1018</v>
      </c>
      <c r="RTE4070" s="76" t="s">
        <v>1018</v>
      </c>
      <c r="RTF4070" s="76" t="s">
        <v>1018</v>
      </c>
      <c r="RTG4070" s="76" t="s">
        <v>1018</v>
      </c>
      <c r="RTH4070" s="76" t="s">
        <v>1018</v>
      </c>
      <c r="RTI4070" s="76" t="s">
        <v>1018</v>
      </c>
      <c r="RTJ4070" s="76" t="s">
        <v>1018</v>
      </c>
      <c r="RTK4070" s="76" t="s">
        <v>1018</v>
      </c>
      <c r="RTL4070" s="76" t="s">
        <v>1018</v>
      </c>
      <c r="RTM4070" s="76" t="s">
        <v>1018</v>
      </c>
      <c r="RTN4070" s="76" t="s">
        <v>1018</v>
      </c>
      <c r="RTO4070" s="76" t="s">
        <v>1018</v>
      </c>
      <c r="RTP4070" s="76" t="s">
        <v>1018</v>
      </c>
      <c r="RTQ4070" s="76" t="s">
        <v>1018</v>
      </c>
      <c r="RTR4070" s="76" t="s">
        <v>1018</v>
      </c>
      <c r="RTS4070" s="76" t="s">
        <v>1018</v>
      </c>
      <c r="RTT4070" s="76" t="s">
        <v>1018</v>
      </c>
      <c r="RTU4070" s="76" t="s">
        <v>1018</v>
      </c>
      <c r="RTV4070" s="76" t="s">
        <v>1018</v>
      </c>
      <c r="RTW4070" s="76" t="s">
        <v>1018</v>
      </c>
      <c r="RTX4070" s="76" t="s">
        <v>1018</v>
      </c>
      <c r="RTY4070" s="76" t="s">
        <v>1018</v>
      </c>
      <c r="RTZ4070" s="76" t="s">
        <v>1018</v>
      </c>
      <c r="RUA4070" s="76" t="s">
        <v>1018</v>
      </c>
      <c r="RUB4070" s="76" t="s">
        <v>1018</v>
      </c>
      <c r="RUC4070" s="76" t="s">
        <v>1018</v>
      </c>
      <c r="RUD4070" s="76" t="s">
        <v>1018</v>
      </c>
      <c r="RUE4070" s="76" t="s">
        <v>1018</v>
      </c>
      <c r="RUF4070" s="76" t="s">
        <v>1018</v>
      </c>
      <c r="RUG4070" s="76" t="s">
        <v>1018</v>
      </c>
      <c r="RUH4070" s="76" t="s">
        <v>1018</v>
      </c>
      <c r="RUI4070" s="76" t="s">
        <v>1018</v>
      </c>
      <c r="RUJ4070" s="76" t="s">
        <v>1018</v>
      </c>
      <c r="RUK4070" s="76" t="s">
        <v>1018</v>
      </c>
      <c r="RUL4070" s="76" t="s">
        <v>1018</v>
      </c>
      <c r="RUM4070" s="76" t="s">
        <v>1018</v>
      </c>
      <c r="RUN4070" s="76" t="s">
        <v>1018</v>
      </c>
      <c r="RUO4070" s="76" t="s">
        <v>1018</v>
      </c>
      <c r="RUP4070" s="76" t="s">
        <v>1018</v>
      </c>
      <c r="RUQ4070" s="76" t="s">
        <v>1018</v>
      </c>
      <c r="RUR4070" s="76" t="s">
        <v>1018</v>
      </c>
      <c r="RUS4070" s="76" t="s">
        <v>1018</v>
      </c>
      <c r="RUT4070" s="76" t="s">
        <v>1018</v>
      </c>
      <c r="RUU4070" s="76" t="s">
        <v>1018</v>
      </c>
      <c r="RUV4070" s="76" t="s">
        <v>1018</v>
      </c>
      <c r="RUW4070" s="76" t="s">
        <v>1018</v>
      </c>
      <c r="RUX4070" s="76" t="s">
        <v>1018</v>
      </c>
      <c r="RUY4070" s="76" t="s">
        <v>1018</v>
      </c>
      <c r="RUZ4070" s="76" t="s">
        <v>1018</v>
      </c>
      <c r="RVA4070" s="76" t="s">
        <v>1018</v>
      </c>
      <c r="RVB4070" s="76" t="s">
        <v>1018</v>
      </c>
      <c r="RVC4070" s="76" t="s">
        <v>1018</v>
      </c>
      <c r="RVD4070" s="76" t="s">
        <v>1018</v>
      </c>
      <c r="RVE4070" s="76" t="s">
        <v>1018</v>
      </c>
      <c r="RVF4070" s="76" t="s">
        <v>1018</v>
      </c>
      <c r="RVG4070" s="76" t="s">
        <v>1018</v>
      </c>
      <c r="RVH4070" s="76" t="s">
        <v>1018</v>
      </c>
      <c r="RVI4070" s="76" t="s">
        <v>1018</v>
      </c>
      <c r="RVJ4070" s="76" t="s">
        <v>1018</v>
      </c>
      <c r="RVK4070" s="76" t="s">
        <v>1018</v>
      </c>
      <c r="RVL4070" s="76" t="s">
        <v>1018</v>
      </c>
      <c r="RVM4070" s="76" t="s">
        <v>1018</v>
      </c>
      <c r="RVN4070" s="76" t="s">
        <v>1018</v>
      </c>
      <c r="RVO4070" s="76" t="s">
        <v>1018</v>
      </c>
      <c r="RVP4070" s="76" t="s">
        <v>1018</v>
      </c>
      <c r="RVQ4070" s="76" t="s">
        <v>1018</v>
      </c>
      <c r="RVR4070" s="76" t="s">
        <v>1018</v>
      </c>
      <c r="RVS4070" s="76" t="s">
        <v>1018</v>
      </c>
      <c r="RVT4070" s="76" t="s">
        <v>1018</v>
      </c>
      <c r="RVU4070" s="76" t="s">
        <v>1018</v>
      </c>
      <c r="RVV4070" s="76" t="s">
        <v>1018</v>
      </c>
      <c r="RVW4070" s="76" t="s">
        <v>1018</v>
      </c>
      <c r="RVX4070" s="76" t="s">
        <v>1018</v>
      </c>
      <c r="RVY4070" s="76" t="s">
        <v>1018</v>
      </c>
      <c r="RVZ4070" s="76" t="s">
        <v>1018</v>
      </c>
      <c r="RWA4070" s="76" t="s">
        <v>1018</v>
      </c>
      <c r="RWB4070" s="76" t="s">
        <v>1018</v>
      </c>
      <c r="RWC4070" s="76" t="s">
        <v>1018</v>
      </c>
      <c r="RWD4070" s="76" t="s">
        <v>1018</v>
      </c>
      <c r="RWE4070" s="76" t="s">
        <v>1018</v>
      </c>
      <c r="RWF4070" s="76" t="s">
        <v>1018</v>
      </c>
      <c r="RWG4070" s="76" t="s">
        <v>1018</v>
      </c>
      <c r="RWH4070" s="76" t="s">
        <v>1018</v>
      </c>
      <c r="RWI4070" s="76" t="s">
        <v>1018</v>
      </c>
      <c r="RWJ4070" s="76" t="s">
        <v>1018</v>
      </c>
      <c r="RWK4070" s="76" t="s">
        <v>1018</v>
      </c>
      <c r="RWL4070" s="76" t="s">
        <v>1018</v>
      </c>
      <c r="RWM4070" s="76" t="s">
        <v>1018</v>
      </c>
      <c r="RWN4070" s="76" t="s">
        <v>1018</v>
      </c>
      <c r="RWO4070" s="76" t="s">
        <v>1018</v>
      </c>
      <c r="RWP4070" s="76" t="s">
        <v>1018</v>
      </c>
      <c r="RWQ4070" s="76" t="s">
        <v>1018</v>
      </c>
      <c r="RWR4070" s="76" t="s">
        <v>1018</v>
      </c>
      <c r="RWS4070" s="76" t="s">
        <v>1018</v>
      </c>
      <c r="RWT4070" s="76" t="s">
        <v>1018</v>
      </c>
      <c r="RWU4070" s="76" t="s">
        <v>1018</v>
      </c>
      <c r="RWV4070" s="76" t="s">
        <v>1018</v>
      </c>
      <c r="RWW4070" s="76" t="s">
        <v>1018</v>
      </c>
      <c r="RWX4070" s="76" t="s">
        <v>1018</v>
      </c>
      <c r="RWY4070" s="76" t="s">
        <v>1018</v>
      </c>
      <c r="RWZ4070" s="76" t="s">
        <v>1018</v>
      </c>
      <c r="RXA4070" s="76" t="s">
        <v>1018</v>
      </c>
      <c r="RXB4070" s="76" t="s">
        <v>1018</v>
      </c>
      <c r="RXC4070" s="76" t="s">
        <v>1018</v>
      </c>
      <c r="RXD4070" s="76" t="s">
        <v>1018</v>
      </c>
      <c r="RXE4070" s="76" t="s">
        <v>1018</v>
      </c>
      <c r="RXF4070" s="76" t="s">
        <v>1018</v>
      </c>
      <c r="RXG4070" s="76" t="s">
        <v>1018</v>
      </c>
      <c r="RXH4070" s="76" t="s">
        <v>1018</v>
      </c>
      <c r="RXI4070" s="76" t="s">
        <v>1018</v>
      </c>
      <c r="RXJ4070" s="76" t="s">
        <v>1018</v>
      </c>
      <c r="RXK4070" s="76" t="s">
        <v>1018</v>
      </c>
      <c r="RXL4070" s="76" t="s">
        <v>1018</v>
      </c>
      <c r="RXM4070" s="76" t="s">
        <v>1018</v>
      </c>
      <c r="RXN4070" s="76" t="s">
        <v>1018</v>
      </c>
      <c r="RXO4070" s="76" t="s">
        <v>1018</v>
      </c>
      <c r="RXP4070" s="76" t="s">
        <v>1018</v>
      </c>
      <c r="RXQ4070" s="76" t="s">
        <v>1018</v>
      </c>
      <c r="RXR4070" s="76" t="s">
        <v>1018</v>
      </c>
      <c r="RXS4070" s="76" t="s">
        <v>1018</v>
      </c>
      <c r="RXT4070" s="76" t="s">
        <v>1018</v>
      </c>
      <c r="RXU4070" s="76" t="s">
        <v>1018</v>
      </c>
      <c r="RXV4070" s="76" t="s">
        <v>1018</v>
      </c>
      <c r="RXW4070" s="76" t="s">
        <v>1018</v>
      </c>
      <c r="RXX4070" s="76" t="s">
        <v>1018</v>
      </c>
      <c r="RXY4070" s="76" t="s">
        <v>1018</v>
      </c>
      <c r="RXZ4070" s="76" t="s">
        <v>1018</v>
      </c>
      <c r="RYA4070" s="76" t="s">
        <v>1018</v>
      </c>
      <c r="RYB4070" s="76" t="s">
        <v>1018</v>
      </c>
      <c r="RYC4070" s="76" t="s">
        <v>1018</v>
      </c>
      <c r="RYD4070" s="76" t="s">
        <v>1018</v>
      </c>
      <c r="RYE4070" s="76" t="s">
        <v>1018</v>
      </c>
      <c r="RYF4070" s="76" t="s">
        <v>1018</v>
      </c>
      <c r="RYG4070" s="76" t="s">
        <v>1018</v>
      </c>
      <c r="RYH4070" s="76" t="s">
        <v>1018</v>
      </c>
      <c r="RYI4070" s="76" t="s">
        <v>1018</v>
      </c>
      <c r="RYJ4070" s="76" t="s">
        <v>1018</v>
      </c>
      <c r="RYK4070" s="76" t="s">
        <v>1018</v>
      </c>
      <c r="RYL4070" s="76" t="s">
        <v>1018</v>
      </c>
      <c r="RYM4070" s="76" t="s">
        <v>1018</v>
      </c>
      <c r="RYN4070" s="76" t="s">
        <v>1018</v>
      </c>
      <c r="RYO4070" s="76" t="s">
        <v>1018</v>
      </c>
      <c r="RYP4070" s="76" t="s">
        <v>1018</v>
      </c>
      <c r="RYQ4070" s="76" t="s">
        <v>1018</v>
      </c>
      <c r="RYR4070" s="76" t="s">
        <v>1018</v>
      </c>
      <c r="RYS4070" s="76" t="s">
        <v>1018</v>
      </c>
      <c r="RYT4070" s="76" t="s">
        <v>1018</v>
      </c>
      <c r="RYU4070" s="76" t="s">
        <v>1018</v>
      </c>
      <c r="RYV4070" s="76" t="s">
        <v>1018</v>
      </c>
      <c r="RYW4070" s="76" t="s">
        <v>1018</v>
      </c>
      <c r="RYX4070" s="76" t="s">
        <v>1018</v>
      </c>
      <c r="RYY4070" s="76" t="s">
        <v>1018</v>
      </c>
      <c r="RYZ4070" s="76" t="s">
        <v>1018</v>
      </c>
      <c r="RZA4070" s="76" t="s">
        <v>1018</v>
      </c>
      <c r="RZB4070" s="76" t="s">
        <v>1018</v>
      </c>
      <c r="RZC4070" s="76" t="s">
        <v>1018</v>
      </c>
      <c r="RZD4070" s="76" t="s">
        <v>1018</v>
      </c>
      <c r="RZE4070" s="76" t="s">
        <v>1018</v>
      </c>
      <c r="RZF4070" s="76" t="s">
        <v>1018</v>
      </c>
      <c r="RZG4070" s="76" t="s">
        <v>1018</v>
      </c>
      <c r="RZH4070" s="76" t="s">
        <v>1018</v>
      </c>
      <c r="RZI4070" s="76" t="s">
        <v>1018</v>
      </c>
      <c r="RZJ4070" s="76" t="s">
        <v>1018</v>
      </c>
      <c r="RZK4070" s="76" t="s">
        <v>1018</v>
      </c>
      <c r="RZL4070" s="76" t="s">
        <v>1018</v>
      </c>
      <c r="RZM4070" s="76" t="s">
        <v>1018</v>
      </c>
      <c r="RZN4070" s="76" t="s">
        <v>1018</v>
      </c>
      <c r="RZO4070" s="76" t="s">
        <v>1018</v>
      </c>
      <c r="RZP4070" s="76" t="s">
        <v>1018</v>
      </c>
      <c r="RZQ4070" s="76" t="s">
        <v>1018</v>
      </c>
      <c r="RZR4070" s="76" t="s">
        <v>1018</v>
      </c>
      <c r="RZS4070" s="76" t="s">
        <v>1018</v>
      </c>
      <c r="RZT4070" s="76" t="s">
        <v>1018</v>
      </c>
      <c r="RZU4070" s="76" t="s">
        <v>1018</v>
      </c>
      <c r="RZV4070" s="76" t="s">
        <v>1018</v>
      </c>
      <c r="RZW4070" s="76" t="s">
        <v>1018</v>
      </c>
      <c r="RZX4070" s="76" t="s">
        <v>1018</v>
      </c>
      <c r="RZY4070" s="76" t="s">
        <v>1018</v>
      </c>
      <c r="RZZ4070" s="76" t="s">
        <v>1018</v>
      </c>
      <c r="SAA4070" s="76" t="s">
        <v>1018</v>
      </c>
      <c r="SAB4070" s="76" t="s">
        <v>1018</v>
      </c>
      <c r="SAC4070" s="76" t="s">
        <v>1018</v>
      </c>
      <c r="SAD4070" s="76" t="s">
        <v>1018</v>
      </c>
      <c r="SAE4070" s="76" t="s">
        <v>1018</v>
      </c>
      <c r="SAF4070" s="76" t="s">
        <v>1018</v>
      </c>
      <c r="SAG4070" s="76" t="s">
        <v>1018</v>
      </c>
      <c r="SAH4070" s="76" t="s">
        <v>1018</v>
      </c>
      <c r="SAI4070" s="76" t="s">
        <v>1018</v>
      </c>
      <c r="SAJ4070" s="76" t="s">
        <v>1018</v>
      </c>
      <c r="SAK4070" s="76" t="s">
        <v>1018</v>
      </c>
      <c r="SAL4070" s="76" t="s">
        <v>1018</v>
      </c>
      <c r="SAM4070" s="76" t="s">
        <v>1018</v>
      </c>
      <c r="SAN4070" s="76" t="s">
        <v>1018</v>
      </c>
      <c r="SAO4070" s="76" t="s">
        <v>1018</v>
      </c>
      <c r="SAP4070" s="76" t="s">
        <v>1018</v>
      </c>
      <c r="SAQ4070" s="76" t="s">
        <v>1018</v>
      </c>
      <c r="SAR4070" s="76" t="s">
        <v>1018</v>
      </c>
      <c r="SAS4070" s="76" t="s">
        <v>1018</v>
      </c>
      <c r="SAT4070" s="76" t="s">
        <v>1018</v>
      </c>
      <c r="SAU4070" s="76" t="s">
        <v>1018</v>
      </c>
      <c r="SAV4070" s="76" t="s">
        <v>1018</v>
      </c>
      <c r="SAW4070" s="76" t="s">
        <v>1018</v>
      </c>
      <c r="SAX4070" s="76" t="s">
        <v>1018</v>
      </c>
      <c r="SAY4070" s="76" t="s">
        <v>1018</v>
      </c>
      <c r="SAZ4070" s="76" t="s">
        <v>1018</v>
      </c>
      <c r="SBA4070" s="76" t="s">
        <v>1018</v>
      </c>
      <c r="SBB4070" s="76" t="s">
        <v>1018</v>
      </c>
      <c r="SBC4070" s="76" t="s">
        <v>1018</v>
      </c>
      <c r="SBD4070" s="76" t="s">
        <v>1018</v>
      </c>
      <c r="SBE4070" s="76" t="s">
        <v>1018</v>
      </c>
      <c r="SBF4070" s="76" t="s">
        <v>1018</v>
      </c>
      <c r="SBG4070" s="76" t="s">
        <v>1018</v>
      </c>
      <c r="SBH4070" s="76" t="s">
        <v>1018</v>
      </c>
      <c r="SBI4070" s="76" t="s">
        <v>1018</v>
      </c>
      <c r="SBJ4070" s="76" t="s">
        <v>1018</v>
      </c>
      <c r="SBK4070" s="76" t="s">
        <v>1018</v>
      </c>
      <c r="SBL4070" s="76" t="s">
        <v>1018</v>
      </c>
      <c r="SBM4070" s="76" t="s">
        <v>1018</v>
      </c>
      <c r="SBN4070" s="76" t="s">
        <v>1018</v>
      </c>
      <c r="SBO4070" s="76" t="s">
        <v>1018</v>
      </c>
      <c r="SBP4070" s="76" t="s">
        <v>1018</v>
      </c>
      <c r="SBQ4070" s="76" t="s">
        <v>1018</v>
      </c>
      <c r="SBR4070" s="76" t="s">
        <v>1018</v>
      </c>
      <c r="SBS4070" s="76" t="s">
        <v>1018</v>
      </c>
      <c r="SBT4070" s="76" t="s">
        <v>1018</v>
      </c>
      <c r="SBU4070" s="76" t="s">
        <v>1018</v>
      </c>
      <c r="SBV4070" s="76" t="s">
        <v>1018</v>
      </c>
      <c r="SBW4070" s="76" t="s">
        <v>1018</v>
      </c>
      <c r="SBX4070" s="76" t="s">
        <v>1018</v>
      </c>
      <c r="SBY4070" s="76" t="s">
        <v>1018</v>
      </c>
      <c r="SBZ4070" s="76" t="s">
        <v>1018</v>
      </c>
      <c r="SCA4070" s="76" t="s">
        <v>1018</v>
      </c>
      <c r="SCB4070" s="76" t="s">
        <v>1018</v>
      </c>
      <c r="SCC4070" s="76" t="s">
        <v>1018</v>
      </c>
      <c r="SCD4070" s="76" t="s">
        <v>1018</v>
      </c>
      <c r="SCE4070" s="76" t="s">
        <v>1018</v>
      </c>
      <c r="SCF4070" s="76" t="s">
        <v>1018</v>
      </c>
      <c r="SCG4070" s="76" t="s">
        <v>1018</v>
      </c>
      <c r="SCH4070" s="76" t="s">
        <v>1018</v>
      </c>
      <c r="SCI4070" s="76" t="s">
        <v>1018</v>
      </c>
      <c r="SCJ4070" s="76" t="s">
        <v>1018</v>
      </c>
      <c r="SCK4070" s="76" t="s">
        <v>1018</v>
      </c>
      <c r="SCL4070" s="76" t="s">
        <v>1018</v>
      </c>
      <c r="SCM4070" s="76" t="s">
        <v>1018</v>
      </c>
      <c r="SCN4070" s="76" t="s">
        <v>1018</v>
      </c>
      <c r="SCO4070" s="76" t="s">
        <v>1018</v>
      </c>
      <c r="SCP4070" s="76" t="s">
        <v>1018</v>
      </c>
      <c r="SCQ4070" s="76" t="s">
        <v>1018</v>
      </c>
      <c r="SCR4070" s="76" t="s">
        <v>1018</v>
      </c>
      <c r="SCS4070" s="76" t="s">
        <v>1018</v>
      </c>
      <c r="SCT4070" s="76" t="s">
        <v>1018</v>
      </c>
      <c r="SCU4070" s="76" t="s">
        <v>1018</v>
      </c>
      <c r="SCV4070" s="76" t="s">
        <v>1018</v>
      </c>
      <c r="SCW4070" s="76" t="s">
        <v>1018</v>
      </c>
      <c r="SCX4070" s="76" t="s">
        <v>1018</v>
      </c>
      <c r="SCY4070" s="76" t="s">
        <v>1018</v>
      </c>
      <c r="SCZ4070" s="76" t="s">
        <v>1018</v>
      </c>
      <c r="SDA4070" s="76" t="s">
        <v>1018</v>
      </c>
      <c r="SDB4070" s="76" t="s">
        <v>1018</v>
      </c>
      <c r="SDC4070" s="76" t="s">
        <v>1018</v>
      </c>
      <c r="SDD4070" s="76" t="s">
        <v>1018</v>
      </c>
      <c r="SDE4070" s="76" t="s">
        <v>1018</v>
      </c>
      <c r="SDF4070" s="76" t="s">
        <v>1018</v>
      </c>
      <c r="SDG4070" s="76" t="s">
        <v>1018</v>
      </c>
      <c r="SDH4070" s="76" t="s">
        <v>1018</v>
      </c>
      <c r="SDI4070" s="76" t="s">
        <v>1018</v>
      </c>
      <c r="SDJ4070" s="76" t="s">
        <v>1018</v>
      </c>
      <c r="SDK4070" s="76" t="s">
        <v>1018</v>
      </c>
      <c r="SDL4070" s="76" t="s">
        <v>1018</v>
      </c>
      <c r="SDM4070" s="76" t="s">
        <v>1018</v>
      </c>
      <c r="SDN4070" s="76" t="s">
        <v>1018</v>
      </c>
      <c r="SDO4070" s="76" t="s">
        <v>1018</v>
      </c>
      <c r="SDP4070" s="76" t="s">
        <v>1018</v>
      </c>
      <c r="SDQ4070" s="76" t="s">
        <v>1018</v>
      </c>
      <c r="SDR4070" s="76" t="s">
        <v>1018</v>
      </c>
      <c r="SDS4070" s="76" t="s">
        <v>1018</v>
      </c>
      <c r="SDT4070" s="76" t="s">
        <v>1018</v>
      </c>
      <c r="SDU4070" s="76" t="s">
        <v>1018</v>
      </c>
      <c r="SDV4070" s="76" t="s">
        <v>1018</v>
      </c>
      <c r="SDW4070" s="76" t="s">
        <v>1018</v>
      </c>
      <c r="SDX4070" s="76" t="s">
        <v>1018</v>
      </c>
      <c r="SDY4070" s="76" t="s">
        <v>1018</v>
      </c>
      <c r="SDZ4070" s="76" t="s">
        <v>1018</v>
      </c>
      <c r="SEA4070" s="76" t="s">
        <v>1018</v>
      </c>
      <c r="SEB4070" s="76" t="s">
        <v>1018</v>
      </c>
      <c r="SEC4070" s="76" t="s">
        <v>1018</v>
      </c>
      <c r="SED4070" s="76" t="s">
        <v>1018</v>
      </c>
      <c r="SEE4070" s="76" t="s">
        <v>1018</v>
      </c>
      <c r="SEF4070" s="76" t="s">
        <v>1018</v>
      </c>
      <c r="SEG4070" s="76" t="s">
        <v>1018</v>
      </c>
      <c r="SEH4070" s="76" t="s">
        <v>1018</v>
      </c>
      <c r="SEI4070" s="76" t="s">
        <v>1018</v>
      </c>
      <c r="SEJ4070" s="76" t="s">
        <v>1018</v>
      </c>
      <c r="SEK4070" s="76" t="s">
        <v>1018</v>
      </c>
      <c r="SEL4070" s="76" t="s">
        <v>1018</v>
      </c>
      <c r="SEM4070" s="76" t="s">
        <v>1018</v>
      </c>
      <c r="SEN4070" s="76" t="s">
        <v>1018</v>
      </c>
      <c r="SEO4070" s="76" t="s">
        <v>1018</v>
      </c>
      <c r="SEP4070" s="76" t="s">
        <v>1018</v>
      </c>
      <c r="SEQ4070" s="76" t="s">
        <v>1018</v>
      </c>
      <c r="SER4070" s="76" t="s">
        <v>1018</v>
      </c>
      <c r="SES4070" s="76" t="s">
        <v>1018</v>
      </c>
      <c r="SET4070" s="76" t="s">
        <v>1018</v>
      </c>
      <c r="SEU4070" s="76" t="s">
        <v>1018</v>
      </c>
      <c r="SEV4070" s="76" t="s">
        <v>1018</v>
      </c>
      <c r="SEW4070" s="76" t="s">
        <v>1018</v>
      </c>
      <c r="SEX4070" s="76" t="s">
        <v>1018</v>
      </c>
      <c r="SEY4070" s="76" t="s">
        <v>1018</v>
      </c>
      <c r="SEZ4070" s="76" t="s">
        <v>1018</v>
      </c>
      <c r="SFA4070" s="76" t="s">
        <v>1018</v>
      </c>
      <c r="SFB4070" s="76" t="s">
        <v>1018</v>
      </c>
      <c r="SFC4070" s="76" t="s">
        <v>1018</v>
      </c>
      <c r="SFD4070" s="76" t="s">
        <v>1018</v>
      </c>
      <c r="SFE4070" s="76" t="s">
        <v>1018</v>
      </c>
      <c r="SFF4070" s="76" t="s">
        <v>1018</v>
      </c>
      <c r="SFG4070" s="76" t="s">
        <v>1018</v>
      </c>
      <c r="SFH4070" s="76" t="s">
        <v>1018</v>
      </c>
      <c r="SFI4070" s="76" t="s">
        <v>1018</v>
      </c>
      <c r="SFJ4070" s="76" t="s">
        <v>1018</v>
      </c>
      <c r="SFK4070" s="76" t="s">
        <v>1018</v>
      </c>
      <c r="SFL4070" s="76" t="s">
        <v>1018</v>
      </c>
      <c r="SFM4070" s="76" t="s">
        <v>1018</v>
      </c>
      <c r="SFN4070" s="76" t="s">
        <v>1018</v>
      </c>
      <c r="SFO4070" s="76" t="s">
        <v>1018</v>
      </c>
      <c r="SFP4070" s="76" t="s">
        <v>1018</v>
      </c>
      <c r="SFQ4070" s="76" t="s">
        <v>1018</v>
      </c>
      <c r="SFR4070" s="76" t="s">
        <v>1018</v>
      </c>
      <c r="SFS4070" s="76" t="s">
        <v>1018</v>
      </c>
      <c r="SFT4070" s="76" t="s">
        <v>1018</v>
      </c>
      <c r="SFU4070" s="76" t="s">
        <v>1018</v>
      </c>
      <c r="SFV4070" s="76" t="s">
        <v>1018</v>
      </c>
      <c r="SFW4070" s="76" t="s">
        <v>1018</v>
      </c>
      <c r="SFX4070" s="76" t="s">
        <v>1018</v>
      </c>
      <c r="SFY4070" s="76" t="s">
        <v>1018</v>
      </c>
      <c r="SFZ4070" s="76" t="s">
        <v>1018</v>
      </c>
      <c r="SGA4070" s="76" t="s">
        <v>1018</v>
      </c>
      <c r="SGB4070" s="76" t="s">
        <v>1018</v>
      </c>
      <c r="SGC4070" s="76" t="s">
        <v>1018</v>
      </c>
      <c r="SGD4070" s="76" t="s">
        <v>1018</v>
      </c>
      <c r="SGE4070" s="76" t="s">
        <v>1018</v>
      </c>
      <c r="SGF4070" s="76" t="s">
        <v>1018</v>
      </c>
      <c r="SGG4070" s="76" t="s">
        <v>1018</v>
      </c>
      <c r="SGH4070" s="76" t="s">
        <v>1018</v>
      </c>
      <c r="SGI4070" s="76" t="s">
        <v>1018</v>
      </c>
      <c r="SGJ4070" s="76" t="s">
        <v>1018</v>
      </c>
      <c r="SGK4070" s="76" t="s">
        <v>1018</v>
      </c>
      <c r="SGL4070" s="76" t="s">
        <v>1018</v>
      </c>
      <c r="SGM4070" s="76" t="s">
        <v>1018</v>
      </c>
      <c r="SGN4070" s="76" t="s">
        <v>1018</v>
      </c>
      <c r="SGO4070" s="76" t="s">
        <v>1018</v>
      </c>
      <c r="SGP4070" s="76" t="s">
        <v>1018</v>
      </c>
      <c r="SGQ4070" s="76" t="s">
        <v>1018</v>
      </c>
      <c r="SGR4070" s="76" t="s">
        <v>1018</v>
      </c>
      <c r="SGS4070" s="76" t="s">
        <v>1018</v>
      </c>
      <c r="SGT4070" s="76" t="s">
        <v>1018</v>
      </c>
      <c r="SGU4070" s="76" t="s">
        <v>1018</v>
      </c>
      <c r="SGV4070" s="76" t="s">
        <v>1018</v>
      </c>
      <c r="SGW4070" s="76" t="s">
        <v>1018</v>
      </c>
      <c r="SGX4070" s="76" t="s">
        <v>1018</v>
      </c>
      <c r="SGY4070" s="76" t="s">
        <v>1018</v>
      </c>
      <c r="SGZ4070" s="76" t="s">
        <v>1018</v>
      </c>
      <c r="SHA4070" s="76" t="s">
        <v>1018</v>
      </c>
      <c r="SHB4070" s="76" t="s">
        <v>1018</v>
      </c>
      <c r="SHC4070" s="76" t="s">
        <v>1018</v>
      </c>
      <c r="SHD4070" s="76" t="s">
        <v>1018</v>
      </c>
      <c r="SHE4070" s="76" t="s">
        <v>1018</v>
      </c>
      <c r="SHF4070" s="76" t="s">
        <v>1018</v>
      </c>
      <c r="SHG4070" s="76" t="s">
        <v>1018</v>
      </c>
      <c r="SHH4070" s="76" t="s">
        <v>1018</v>
      </c>
      <c r="SHI4070" s="76" t="s">
        <v>1018</v>
      </c>
      <c r="SHJ4070" s="76" t="s">
        <v>1018</v>
      </c>
      <c r="SHK4070" s="76" t="s">
        <v>1018</v>
      </c>
      <c r="SHL4070" s="76" t="s">
        <v>1018</v>
      </c>
      <c r="SHM4070" s="76" t="s">
        <v>1018</v>
      </c>
      <c r="SHN4070" s="76" t="s">
        <v>1018</v>
      </c>
      <c r="SHO4070" s="76" t="s">
        <v>1018</v>
      </c>
      <c r="SHP4070" s="76" t="s">
        <v>1018</v>
      </c>
      <c r="SHQ4070" s="76" t="s">
        <v>1018</v>
      </c>
      <c r="SHR4070" s="76" t="s">
        <v>1018</v>
      </c>
      <c r="SHS4070" s="76" t="s">
        <v>1018</v>
      </c>
      <c r="SHT4070" s="76" t="s">
        <v>1018</v>
      </c>
      <c r="SHU4070" s="76" t="s">
        <v>1018</v>
      </c>
      <c r="SHV4070" s="76" t="s">
        <v>1018</v>
      </c>
      <c r="SHW4070" s="76" t="s">
        <v>1018</v>
      </c>
      <c r="SHX4070" s="76" t="s">
        <v>1018</v>
      </c>
      <c r="SHY4070" s="76" t="s">
        <v>1018</v>
      </c>
      <c r="SHZ4070" s="76" t="s">
        <v>1018</v>
      </c>
      <c r="SIA4070" s="76" t="s">
        <v>1018</v>
      </c>
      <c r="SIB4070" s="76" t="s">
        <v>1018</v>
      </c>
      <c r="SIC4070" s="76" t="s">
        <v>1018</v>
      </c>
      <c r="SID4070" s="76" t="s">
        <v>1018</v>
      </c>
      <c r="SIE4070" s="76" t="s">
        <v>1018</v>
      </c>
      <c r="SIF4070" s="76" t="s">
        <v>1018</v>
      </c>
      <c r="SIG4070" s="76" t="s">
        <v>1018</v>
      </c>
      <c r="SIH4070" s="76" t="s">
        <v>1018</v>
      </c>
      <c r="SII4070" s="76" t="s">
        <v>1018</v>
      </c>
      <c r="SIJ4070" s="76" t="s">
        <v>1018</v>
      </c>
      <c r="SIK4070" s="76" t="s">
        <v>1018</v>
      </c>
      <c r="SIL4070" s="76" t="s">
        <v>1018</v>
      </c>
      <c r="SIM4070" s="76" t="s">
        <v>1018</v>
      </c>
      <c r="SIN4070" s="76" t="s">
        <v>1018</v>
      </c>
      <c r="SIO4070" s="76" t="s">
        <v>1018</v>
      </c>
      <c r="SIP4070" s="76" t="s">
        <v>1018</v>
      </c>
      <c r="SIQ4070" s="76" t="s">
        <v>1018</v>
      </c>
      <c r="SIR4070" s="76" t="s">
        <v>1018</v>
      </c>
      <c r="SIS4070" s="76" t="s">
        <v>1018</v>
      </c>
      <c r="SIT4070" s="76" t="s">
        <v>1018</v>
      </c>
      <c r="SIU4070" s="76" t="s">
        <v>1018</v>
      </c>
      <c r="SIV4070" s="76" t="s">
        <v>1018</v>
      </c>
      <c r="SIW4070" s="76" t="s">
        <v>1018</v>
      </c>
      <c r="SIX4070" s="76" t="s">
        <v>1018</v>
      </c>
      <c r="SIY4070" s="76" t="s">
        <v>1018</v>
      </c>
      <c r="SIZ4070" s="76" t="s">
        <v>1018</v>
      </c>
      <c r="SJA4070" s="76" t="s">
        <v>1018</v>
      </c>
      <c r="SJB4070" s="76" t="s">
        <v>1018</v>
      </c>
      <c r="SJC4070" s="76" t="s">
        <v>1018</v>
      </c>
      <c r="SJD4070" s="76" t="s">
        <v>1018</v>
      </c>
      <c r="SJE4070" s="76" t="s">
        <v>1018</v>
      </c>
      <c r="SJF4070" s="76" t="s">
        <v>1018</v>
      </c>
      <c r="SJG4070" s="76" t="s">
        <v>1018</v>
      </c>
      <c r="SJH4070" s="76" t="s">
        <v>1018</v>
      </c>
      <c r="SJI4070" s="76" t="s">
        <v>1018</v>
      </c>
      <c r="SJJ4070" s="76" t="s">
        <v>1018</v>
      </c>
      <c r="SJK4070" s="76" t="s">
        <v>1018</v>
      </c>
      <c r="SJL4070" s="76" t="s">
        <v>1018</v>
      </c>
      <c r="SJM4070" s="76" t="s">
        <v>1018</v>
      </c>
      <c r="SJN4070" s="76" t="s">
        <v>1018</v>
      </c>
      <c r="SJO4070" s="76" t="s">
        <v>1018</v>
      </c>
      <c r="SJP4070" s="76" t="s">
        <v>1018</v>
      </c>
      <c r="SJQ4070" s="76" t="s">
        <v>1018</v>
      </c>
      <c r="SJR4070" s="76" t="s">
        <v>1018</v>
      </c>
      <c r="SJS4070" s="76" t="s">
        <v>1018</v>
      </c>
      <c r="SJT4070" s="76" t="s">
        <v>1018</v>
      </c>
      <c r="SJU4070" s="76" t="s">
        <v>1018</v>
      </c>
      <c r="SJV4070" s="76" t="s">
        <v>1018</v>
      </c>
      <c r="SJW4070" s="76" t="s">
        <v>1018</v>
      </c>
      <c r="SJX4070" s="76" t="s">
        <v>1018</v>
      </c>
      <c r="SJY4070" s="76" t="s">
        <v>1018</v>
      </c>
      <c r="SJZ4070" s="76" t="s">
        <v>1018</v>
      </c>
      <c r="SKA4070" s="76" t="s">
        <v>1018</v>
      </c>
      <c r="SKB4070" s="76" t="s">
        <v>1018</v>
      </c>
      <c r="SKC4070" s="76" t="s">
        <v>1018</v>
      </c>
      <c r="SKD4070" s="76" t="s">
        <v>1018</v>
      </c>
      <c r="SKE4070" s="76" t="s">
        <v>1018</v>
      </c>
      <c r="SKF4070" s="76" t="s">
        <v>1018</v>
      </c>
      <c r="SKG4070" s="76" t="s">
        <v>1018</v>
      </c>
      <c r="SKH4070" s="76" t="s">
        <v>1018</v>
      </c>
      <c r="SKI4070" s="76" t="s">
        <v>1018</v>
      </c>
      <c r="SKJ4070" s="76" t="s">
        <v>1018</v>
      </c>
      <c r="SKK4070" s="76" t="s">
        <v>1018</v>
      </c>
      <c r="SKL4070" s="76" t="s">
        <v>1018</v>
      </c>
      <c r="SKM4070" s="76" t="s">
        <v>1018</v>
      </c>
      <c r="SKN4070" s="76" t="s">
        <v>1018</v>
      </c>
      <c r="SKO4070" s="76" t="s">
        <v>1018</v>
      </c>
      <c r="SKP4070" s="76" t="s">
        <v>1018</v>
      </c>
      <c r="SKQ4070" s="76" t="s">
        <v>1018</v>
      </c>
      <c r="SKR4070" s="76" t="s">
        <v>1018</v>
      </c>
      <c r="SKS4070" s="76" t="s">
        <v>1018</v>
      </c>
      <c r="SKT4070" s="76" t="s">
        <v>1018</v>
      </c>
      <c r="SKU4070" s="76" t="s">
        <v>1018</v>
      </c>
      <c r="SKV4070" s="76" t="s">
        <v>1018</v>
      </c>
      <c r="SKW4070" s="76" t="s">
        <v>1018</v>
      </c>
      <c r="SKX4070" s="76" t="s">
        <v>1018</v>
      </c>
      <c r="SKY4070" s="76" t="s">
        <v>1018</v>
      </c>
      <c r="SKZ4070" s="76" t="s">
        <v>1018</v>
      </c>
      <c r="SLA4070" s="76" t="s">
        <v>1018</v>
      </c>
      <c r="SLB4070" s="76" t="s">
        <v>1018</v>
      </c>
      <c r="SLC4070" s="76" t="s">
        <v>1018</v>
      </c>
      <c r="SLD4070" s="76" t="s">
        <v>1018</v>
      </c>
      <c r="SLE4070" s="76" t="s">
        <v>1018</v>
      </c>
      <c r="SLF4070" s="76" t="s">
        <v>1018</v>
      </c>
      <c r="SLG4070" s="76" t="s">
        <v>1018</v>
      </c>
      <c r="SLH4070" s="76" t="s">
        <v>1018</v>
      </c>
      <c r="SLI4070" s="76" t="s">
        <v>1018</v>
      </c>
      <c r="SLJ4070" s="76" t="s">
        <v>1018</v>
      </c>
      <c r="SLK4070" s="76" t="s">
        <v>1018</v>
      </c>
      <c r="SLL4070" s="76" t="s">
        <v>1018</v>
      </c>
      <c r="SLM4070" s="76" t="s">
        <v>1018</v>
      </c>
      <c r="SLN4070" s="76" t="s">
        <v>1018</v>
      </c>
      <c r="SLO4070" s="76" t="s">
        <v>1018</v>
      </c>
      <c r="SLP4070" s="76" t="s">
        <v>1018</v>
      </c>
      <c r="SLQ4070" s="76" t="s">
        <v>1018</v>
      </c>
      <c r="SLR4070" s="76" t="s">
        <v>1018</v>
      </c>
      <c r="SLS4070" s="76" t="s">
        <v>1018</v>
      </c>
      <c r="SLT4070" s="76" t="s">
        <v>1018</v>
      </c>
      <c r="SLU4070" s="76" t="s">
        <v>1018</v>
      </c>
      <c r="SLV4070" s="76" t="s">
        <v>1018</v>
      </c>
      <c r="SLW4070" s="76" t="s">
        <v>1018</v>
      </c>
      <c r="SLX4070" s="76" t="s">
        <v>1018</v>
      </c>
      <c r="SLY4070" s="76" t="s">
        <v>1018</v>
      </c>
      <c r="SLZ4070" s="76" t="s">
        <v>1018</v>
      </c>
      <c r="SMA4070" s="76" t="s">
        <v>1018</v>
      </c>
      <c r="SMB4070" s="76" t="s">
        <v>1018</v>
      </c>
      <c r="SMC4070" s="76" t="s">
        <v>1018</v>
      </c>
      <c r="SMD4070" s="76" t="s">
        <v>1018</v>
      </c>
      <c r="SME4070" s="76" t="s">
        <v>1018</v>
      </c>
      <c r="SMF4070" s="76" t="s">
        <v>1018</v>
      </c>
      <c r="SMG4070" s="76" t="s">
        <v>1018</v>
      </c>
      <c r="SMH4070" s="76" t="s">
        <v>1018</v>
      </c>
      <c r="SMI4070" s="76" t="s">
        <v>1018</v>
      </c>
      <c r="SMJ4070" s="76" t="s">
        <v>1018</v>
      </c>
      <c r="SMK4070" s="76" t="s">
        <v>1018</v>
      </c>
      <c r="SML4070" s="76" t="s">
        <v>1018</v>
      </c>
      <c r="SMM4070" s="76" t="s">
        <v>1018</v>
      </c>
      <c r="SMN4070" s="76" t="s">
        <v>1018</v>
      </c>
      <c r="SMO4070" s="76" t="s">
        <v>1018</v>
      </c>
      <c r="SMP4070" s="76" t="s">
        <v>1018</v>
      </c>
      <c r="SMQ4070" s="76" t="s">
        <v>1018</v>
      </c>
      <c r="SMR4070" s="76" t="s">
        <v>1018</v>
      </c>
      <c r="SMS4070" s="76" t="s">
        <v>1018</v>
      </c>
      <c r="SMT4070" s="76" t="s">
        <v>1018</v>
      </c>
      <c r="SMU4070" s="76" t="s">
        <v>1018</v>
      </c>
      <c r="SMV4070" s="76" t="s">
        <v>1018</v>
      </c>
      <c r="SMW4070" s="76" t="s">
        <v>1018</v>
      </c>
      <c r="SMX4070" s="76" t="s">
        <v>1018</v>
      </c>
      <c r="SMY4070" s="76" t="s">
        <v>1018</v>
      </c>
      <c r="SMZ4070" s="76" t="s">
        <v>1018</v>
      </c>
      <c r="SNA4070" s="76" t="s">
        <v>1018</v>
      </c>
      <c r="SNB4070" s="76" t="s">
        <v>1018</v>
      </c>
      <c r="SNC4070" s="76" t="s">
        <v>1018</v>
      </c>
      <c r="SND4070" s="76" t="s">
        <v>1018</v>
      </c>
      <c r="SNE4070" s="76" t="s">
        <v>1018</v>
      </c>
      <c r="SNF4070" s="76" t="s">
        <v>1018</v>
      </c>
      <c r="SNG4070" s="76" t="s">
        <v>1018</v>
      </c>
      <c r="SNH4070" s="76" t="s">
        <v>1018</v>
      </c>
      <c r="SNI4070" s="76" t="s">
        <v>1018</v>
      </c>
      <c r="SNJ4070" s="76" t="s">
        <v>1018</v>
      </c>
      <c r="SNK4070" s="76" t="s">
        <v>1018</v>
      </c>
      <c r="SNL4070" s="76" t="s">
        <v>1018</v>
      </c>
      <c r="SNM4070" s="76" t="s">
        <v>1018</v>
      </c>
      <c r="SNN4070" s="76" t="s">
        <v>1018</v>
      </c>
      <c r="SNO4070" s="76" t="s">
        <v>1018</v>
      </c>
      <c r="SNP4070" s="76" t="s">
        <v>1018</v>
      </c>
      <c r="SNQ4070" s="76" t="s">
        <v>1018</v>
      </c>
      <c r="SNR4070" s="76" t="s">
        <v>1018</v>
      </c>
      <c r="SNS4070" s="76" t="s">
        <v>1018</v>
      </c>
      <c r="SNT4070" s="76" t="s">
        <v>1018</v>
      </c>
      <c r="SNU4070" s="76" t="s">
        <v>1018</v>
      </c>
      <c r="SNV4070" s="76" t="s">
        <v>1018</v>
      </c>
      <c r="SNW4070" s="76" t="s">
        <v>1018</v>
      </c>
      <c r="SNX4070" s="76" t="s">
        <v>1018</v>
      </c>
      <c r="SNY4070" s="76" t="s">
        <v>1018</v>
      </c>
      <c r="SNZ4070" s="76" t="s">
        <v>1018</v>
      </c>
      <c r="SOA4070" s="76" t="s">
        <v>1018</v>
      </c>
      <c r="SOB4070" s="76" t="s">
        <v>1018</v>
      </c>
      <c r="SOC4070" s="76" t="s">
        <v>1018</v>
      </c>
      <c r="SOD4070" s="76" t="s">
        <v>1018</v>
      </c>
      <c r="SOE4070" s="76" t="s">
        <v>1018</v>
      </c>
      <c r="SOF4070" s="76" t="s">
        <v>1018</v>
      </c>
      <c r="SOG4070" s="76" t="s">
        <v>1018</v>
      </c>
      <c r="SOH4070" s="76" t="s">
        <v>1018</v>
      </c>
      <c r="SOI4070" s="76" t="s">
        <v>1018</v>
      </c>
      <c r="SOJ4070" s="76" t="s">
        <v>1018</v>
      </c>
      <c r="SOK4070" s="76" t="s">
        <v>1018</v>
      </c>
      <c r="SOL4070" s="76" t="s">
        <v>1018</v>
      </c>
      <c r="SOM4070" s="76" t="s">
        <v>1018</v>
      </c>
      <c r="SON4070" s="76" t="s">
        <v>1018</v>
      </c>
      <c r="SOO4070" s="76" t="s">
        <v>1018</v>
      </c>
      <c r="SOP4070" s="76" t="s">
        <v>1018</v>
      </c>
      <c r="SOQ4070" s="76" t="s">
        <v>1018</v>
      </c>
      <c r="SOR4070" s="76" t="s">
        <v>1018</v>
      </c>
      <c r="SOS4070" s="76" t="s">
        <v>1018</v>
      </c>
      <c r="SOT4070" s="76" t="s">
        <v>1018</v>
      </c>
      <c r="SOU4070" s="76" t="s">
        <v>1018</v>
      </c>
      <c r="SOV4070" s="76" t="s">
        <v>1018</v>
      </c>
      <c r="SOW4070" s="76" t="s">
        <v>1018</v>
      </c>
      <c r="SOX4070" s="76" t="s">
        <v>1018</v>
      </c>
      <c r="SOY4070" s="76" t="s">
        <v>1018</v>
      </c>
      <c r="SOZ4070" s="76" t="s">
        <v>1018</v>
      </c>
      <c r="SPA4070" s="76" t="s">
        <v>1018</v>
      </c>
      <c r="SPB4070" s="76" t="s">
        <v>1018</v>
      </c>
      <c r="SPC4070" s="76" t="s">
        <v>1018</v>
      </c>
      <c r="SPD4070" s="76" t="s">
        <v>1018</v>
      </c>
      <c r="SPE4070" s="76" t="s">
        <v>1018</v>
      </c>
      <c r="SPF4070" s="76" t="s">
        <v>1018</v>
      </c>
      <c r="SPG4070" s="76" t="s">
        <v>1018</v>
      </c>
      <c r="SPH4070" s="76" t="s">
        <v>1018</v>
      </c>
      <c r="SPI4070" s="76" t="s">
        <v>1018</v>
      </c>
      <c r="SPJ4070" s="76" t="s">
        <v>1018</v>
      </c>
      <c r="SPK4070" s="76" t="s">
        <v>1018</v>
      </c>
      <c r="SPL4070" s="76" t="s">
        <v>1018</v>
      </c>
      <c r="SPM4070" s="76" t="s">
        <v>1018</v>
      </c>
      <c r="SPN4070" s="76" t="s">
        <v>1018</v>
      </c>
      <c r="SPO4070" s="76" t="s">
        <v>1018</v>
      </c>
      <c r="SPP4070" s="76" t="s">
        <v>1018</v>
      </c>
      <c r="SPQ4070" s="76" t="s">
        <v>1018</v>
      </c>
      <c r="SPR4070" s="76" t="s">
        <v>1018</v>
      </c>
      <c r="SPS4070" s="76" t="s">
        <v>1018</v>
      </c>
      <c r="SPT4070" s="76" t="s">
        <v>1018</v>
      </c>
      <c r="SPU4070" s="76" t="s">
        <v>1018</v>
      </c>
      <c r="SPV4070" s="76" t="s">
        <v>1018</v>
      </c>
      <c r="SPW4070" s="76" t="s">
        <v>1018</v>
      </c>
      <c r="SPX4070" s="76" t="s">
        <v>1018</v>
      </c>
      <c r="SPY4070" s="76" t="s">
        <v>1018</v>
      </c>
      <c r="SPZ4070" s="76" t="s">
        <v>1018</v>
      </c>
      <c r="SQA4070" s="76" t="s">
        <v>1018</v>
      </c>
      <c r="SQB4070" s="76" t="s">
        <v>1018</v>
      </c>
      <c r="SQC4070" s="76" t="s">
        <v>1018</v>
      </c>
      <c r="SQD4070" s="76" t="s">
        <v>1018</v>
      </c>
      <c r="SQE4070" s="76" t="s">
        <v>1018</v>
      </c>
      <c r="SQF4070" s="76" t="s">
        <v>1018</v>
      </c>
      <c r="SQG4070" s="76" t="s">
        <v>1018</v>
      </c>
      <c r="SQH4070" s="76" t="s">
        <v>1018</v>
      </c>
      <c r="SQI4070" s="76" t="s">
        <v>1018</v>
      </c>
      <c r="SQJ4070" s="76" t="s">
        <v>1018</v>
      </c>
      <c r="SQK4070" s="76" t="s">
        <v>1018</v>
      </c>
      <c r="SQL4070" s="76" t="s">
        <v>1018</v>
      </c>
      <c r="SQM4070" s="76" t="s">
        <v>1018</v>
      </c>
      <c r="SQN4070" s="76" t="s">
        <v>1018</v>
      </c>
      <c r="SQO4070" s="76" t="s">
        <v>1018</v>
      </c>
      <c r="SQP4070" s="76" t="s">
        <v>1018</v>
      </c>
      <c r="SQQ4070" s="76" t="s">
        <v>1018</v>
      </c>
      <c r="SQR4070" s="76" t="s">
        <v>1018</v>
      </c>
      <c r="SQS4070" s="76" t="s">
        <v>1018</v>
      </c>
      <c r="SQT4070" s="76" t="s">
        <v>1018</v>
      </c>
      <c r="SQU4070" s="76" t="s">
        <v>1018</v>
      </c>
      <c r="SQV4070" s="76" t="s">
        <v>1018</v>
      </c>
      <c r="SQW4070" s="76" t="s">
        <v>1018</v>
      </c>
      <c r="SQX4070" s="76" t="s">
        <v>1018</v>
      </c>
      <c r="SQY4070" s="76" t="s">
        <v>1018</v>
      </c>
      <c r="SQZ4070" s="76" t="s">
        <v>1018</v>
      </c>
      <c r="SRA4070" s="76" t="s">
        <v>1018</v>
      </c>
      <c r="SRB4070" s="76" t="s">
        <v>1018</v>
      </c>
      <c r="SRC4070" s="76" t="s">
        <v>1018</v>
      </c>
      <c r="SRD4070" s="76" t="s">
        <v>1018</v>
      </c>
      <c r="SRE4070" s="76" t="s">
        <v>1018</v>
      </c>
      <c r="SRF4070" s="76" t="s">
        <v>1018</v>
      </c>
      <c r="SRG4070" s="76" t="s">
        <v>1018</v>
      </c>
      <c r="SRH4070" s="76" t="s">
        <v>1018</v>
      </c>
      <c r="SRI4070" s="76" t="s">
        <v>1018</v>
      </c>
      <c r="SRJ4070" s="76" t="s">
        <v>1018</v>
      </c>
      <c r="SRK4070" s="76" t="s">
        <v>1018</v>
      </c>
      <c r="SRL4070" s="76" t="s">
        <v>1018</v>
      </c>
      <c r="SRM4070" s="76" t="s">
        <v>1018</v>
      </c>
      <c r="SRN4070" s="76" t="s">
        <v>1018</v>
      </c>
      <c r="SRO4070" s="76" t="s">
        <v>1018</v>
      </c>
      <c r="SRP4070" s="76" t="s">
        <v>1018</v>
      </c>
      <c r="SRQ4070" s="76" t="s">
        <v>1018</v>
      </c>
      <c r="SRR4070" s="76" t="s">
        <v>1018</v>
      </c>
      <c r="SRS4070" s="76" t="s">
        <v>1018</v>
      </c>
      <c r="SRT4070" s="76" t="s">
        <v>1018</v>
      </c>
      <c r="SRU4070" s="76" t="s">
        <v>1018</v>
      </c>
      <c r="SRV4070" s="76" t="s">
        <v>1018</v>
      </c>
      <c r="SRW4070" s="76" t="s">
        <v>1018</v>
      </c>
      <c r="SRX4070" s="76" t="s">
        <v>1018</v>
      </c>
      <c r="SRY4070" s="76" t="s">
        <v>1018</v>
      </c>
      <c r="SRZ4070" s="76" t="s">
        <v>1018</v>
      </c>
      <c r="SSA4070" s="76" t="s">
        <v>1018</v>
      </c>
      <c r="SSB4070" s="76" t="s">
        <v>1018</v>
      </c>
      <c r="SSC4070" s="76" t="s">
        <v>1018</v>
      </c>
      <c r="SSD4070" s="76" t="s">
        <v>1018</v>
      </c>
      <c r="SSE4070" s="76" t="s">
        <v>1018</v>
      </c>
      <c r="SSF4070" s="76" t="s">
        <v>1018</v>
      </c>
      <c r="SSG4070" s="76" t="s">
        <v>1018</v>
      </c>
      <c r="SSH4070" s="76" t="s">
        <v>1018</v>
      </c>
      <c r="SSI4070" s="76" t="s">
        <v>1018</v>
      </c>
      <c r="SSJ4070" s="76" t="s">
        <v>1018</v>
      </c>
      <c r="SSK4070" s="76" t="s">
        <v>1018</v>
      </c>
      <c r="SSL4070" s="76" t="s">
        <v>1018</v>
      </c>
      <c r="SSM4070" s="76" t="s">
        <v>1018</v>
      </c>
      <c r="SSN4070" s="76" t="s">
        <v>1018</v>
      </c>
      <c r="SSO4070" s="76" t="s">
        <v>1018</v>
      </c>
      <c r="SSP4070" s="76" t="s">
        <v>1018</v>
      </c>
      <c r="SSQ4070" s="76" t="s">
        <v>1018</v>
      </c>
      <c r="SSR4070" s="76" t="s">
        <v>1018</v>
      </c>
      <c r="SSS4070" s="76" t="s">
        <v>1018</v>
      </c>
      <c r="SST4070" s="76" t="s">
        <v>1018</v>
      </c>
      <c r="SSU4070" s="76" t="s">
        <v>1018</v>
      </c>
      <c r="SSV4070" s="76" t="s">
        <v>1018</v>
      </c>
      <c r="SSW4070" s="76" t="s">
        <v>1018</v>
      </c>
      <c r="SSX4070" s="76" t="s">
        <v>1018</v>
      </c>
      <c r="SSY4070" s="76" t="s">
        <v>1018</v>
      </c>
      <c r="SSZ4070" s="76" t="s">
        <v>1018</v>
      </c>
      <c r="STA4070" s="76" t="s">
        <v>1018</v>
      </c>
      <c r="STB4070" s="76" t="s">
        <v>1018</v>
      </c>
      <c r="STC4070" s="76" t="s">
        <v>1018</v>
      </c>
      <c r="STD4070" s="76" t="s">
        <v>1018</v>
      </c>
      <c r="STE4070" s="76" t="s">
        <v>1018</v>
      </c>
      <c r="STF4070" s="76" t="s">
        <v>1018</v>
      </c>
      <c r="STG4070" s="76" t="s">
        <v>1018</v>
      </c>
      <c r="STH4070" s="76" t="s">
        <v>1018</v>
      </c>
      <c r="STI4070" s="76" t="s">
        <v>1018</v>
      </c>
      <c r="STJ4070" s="76" t="s">
        <v>1018</v>
      </c>
      <c r="STK4070" s="76" t="s">
        <v>1018</v>
      </c>
      <c r="STL4070" s="76" t="s">
        <v>1018</v>
      </c>
      <c r="STM4070" s="76" t="s">
        <v>1018</v>
      </c>
      <c r="STN4070" s="76" t="s">
        <v>1018</v>
      </c>
      <c r="STO4070" s="76" t="s">
        <v>1018</v>
      </c>
      <c r="STP4070" s="76" t="s">
        <v>1018</v>
      </c>
      <c r="STQ4070" s="76" t="s">
        <v>1018</v>
      </c>
      <c r="STR4070" s="76" t="s">
        <v>1018</v>
      </c>
      <c r="STS4070" s="76" t="s">
        <v>1018</v>
      </c>
      <c r="STT4070" s="76" t="s">
        <v>1018</v>
      </c>
      <c r="STU4070" s="76" t="s">
        <v>1018</v>
      </c>
      <c r="STV4070" s="76" t="s">
        <v>1018</v>
      </c>
      <c r="STW4070" s="76" t="s">
        <v>1018</v>
      </c>
      <c r="STX4070" s="76" t="s">
        <v>1018</v>
      </c>
      <c r="STY4070" s="76" t="s">
        <v>1018</v>
      </c>
      <c r="STZ4070" s="76" t="s">
        <v>1018</v>
      </c>
      <c r="SUA4070" s="76" t="s">
        <v>1018</v>
      </c>
      <c r="SUB4070" s="76" t="s">
        <v>1018</v>
      </c>
      <c r="SUC4070" s="76" t="s">
        <v>1018</v>
      </c>
      <c r="SUD4070" s="76" t="s">
        <v>1018</v>
      </c>
      <c r="SUE4070" s="76" t="s">
        <v>1018</v>
      </c>
      <c r="SUF4070" s="76" t="s">
        <v>1018</v>
      </c>
      <c r="SUG4070" s="76" t="s">
        <v>1018</v>
      </c>
      <c r="SUH4070" s="76" t="s">
        <v>1018</v>
      </c>
      <c r="SUI4070" s="76" t="s">
        <v>1018</v>
      </c>
      <c r="SUJ4070" s="76" t="s">
        <v>1018</v>
      </c>
      <c r="SUK4070" s="76" t="s">
        <v>1018</v>
      </c>
      <c r="SUL4070" s="76" t="s">
        <v>1018</v>
      </c>
      <c r="SUM4070" s="76" t="s">
        <v>1018</v>
      </c>
      <c r="SUN4070" s="76" t="s">
        <v>1018</v>
      </c>
      <c r="SUO4070" s="76" t="s">
        <v>1018</v>
      </c>
      <c r="SUP4070" s="76" t="s">
        <v>1018</v>
      </c>
      <c r="SUQ4070" s="76" t="s">
        <v>1018</v>
      </c>
      <c r="SUR4070" s="76" t="s">
        <v>1018</v>
      </c>
      <c r="SUS4070" s="76" t="s">
        <v>1018</v>
      </c>
      <c r="SUT4070" s="76" t="s">
        <v>1018</v>
      </c>
      <c r="SUU4070" s="76" t="s">
        <v>1018</v>
      </c>
      <c r="SUV4070" s="76" t="s">
        <v>1018</v>
      </c>
      <c r="SUW4070" s="76" t="s">
        <v>1018</v>
      </c>
      <c r="SUX4070" s="76" t="s">
        <v>1018</v>
      </c>
      <c r="SUY4070" s="76" t="s">
        <v>1018</v>
      </c>
      <c r="SUZ4070" s="76" t="s">
        <v>1018</v>
      </c>
      <c r="SVA4070" s="76" t="s">
        <v>1018</v>
      </c>
      <c r="SVB4070" s="76" t="s">
        <v>1018</v>
      </c>
      <c r="SVC4070" s="76" t="s">
        <v>1018</v>
      </c>
      <c r="SVD4070" s="76" t="s">
        <v>1018</v>
      </c>
      <c r="SVE4070" s="76" t="s">
        <v>1018</v>
      </c>
      <c r="SVF4070" s="76" t="s">
        <v>1018</v>
      </c>
      <c r="SVG4070" s="76" t="s">
        <v>1018</v>
      </c>
      <c r="SVH4070" s="76" t="s">
        <v>1018</v>
      </c>
      <c r="SVI4070" s="76" t="s">
        <v>1018</v>
      </c>
      <c r="SVJ4070" s="76" t="s">
        <v>1018</v>
      </c>
      <c r="SVK4070" s="76" t="s">
        <v>1018</v>
      </c>
      <c r="SVL4070" s="76" t="s">
        <v>1018</v>
      </c>
      <c r="SVM4070" s="76" t="s">
        <v>1018</v>
      </c>
      <c r="SVN4070" s="76" t="s">
        <v>1018</v>
      </c>
      <c r="SVO4070" s="76" t="s">
        <v>1018</v>
      </c>
      <c r="SVP4070" s="76" t="s">
        <v>1018</v>
      </c>
      <c r="SVQ4070" s="76" t="s">
        <v>1018</v>
      </c>
      <c r="SVR4070" s="76" t="s">
        <v>1018</v>
      </c>
      <c r="SVS4070" s="76" t="s">
        <v>1018</v>
      </c>
      <c r="SVT4070" s="76" t="s">
        <v>1018</v>
      </c>
      <c r="SVU4070" s="76" t="s">
        <v>1018</v>
      </c>
      <c r="SVV4070" s="76" t="s">
        <v>1018</v>
      </c>
      <c r="SVW4070" s="76" t="s">
        <v>1018</v>
      </c>
      <c r="SVX4070" s="76" t="s">
        <v>1018</v>
      </c>
      <c r="SVY4070" s="76" t="s">
        <v>1018</v>
      </c>
      <c r="SVZ4070" s="76" t="s">
        <v>1018</v>
      </c>
      <c r="SWA4070" s="76" t="s">
        <v>1018</v>
      </c>
      <c r="SWB4070" s="76" t="s">
        <v>1018</v>
      </c>
      <c r="SWC4070" s="76" t="s">
        <v>1018</v>
      </c>
      <c r="SWD4070" s="76" t="s">
        <v>1018</v>
      </c>
      <c r="SWE4070" s="76" t="s">
        <v>1018</v>
      </c>
      <c r="SWF4070" s="76" t="s">
        <v>1018</v>
      </c>
      <c r="SWG4070" s="76" t="s">
        <v>1018</v>
      </c>
      <c r="SWH4070" s="76" t="s">
        <v>1018</v>
      </c>
      <c r="SWI4070" s="76" t="s">
        <v>1018</v>
      </c>
      <c r="SWJ4070" s="76" t="s">
        <v>1018</v>
      </c>
      <c r="SWK4070" s="76" t="s">
        <v>1018</v>
      </c>
      <c r="SWL4070" s="76" t="s">
        <v>1018</v>
      </c>
      <c r="SWM4070" s="76" t="s">
        <v>1018</v>
      </c>
      <c r="SWN4070" s="76" t="s">
        <v>1018</v>
      </c>
      <c r="SWO4070" s="76" t="s">
        <v>1018</v>
      </c>
      <c r="SWP4070" s="76" t="s">
        <v>1018</v>
      </c>
      <c r="SWQ4070" s="76" t="s">
        <v>1018</v>
      </c>
      <c r="SWR4070" s="76" t="s">
        <v>1018</v>
      </c>
      <c r="SWS4070" s="76" t="s">
        <v>1018</v>
      </c>
      <c r="SWT4070" s="76" t="s">
        <v>1018</v>
      </c>
      <c r="SWU4070" s="76" t="s">
        <v>1018</v>
      </c>
      <c r="SWV4070" s="76" t="s">
        <v>1018</v>
      </c>
      <c r="SWW4070" s="76" t="s">
        <v>1018</v>
      </c>
      <c r="SWX4070" s="76" t="s">
        <v>1018</v>
      </c>
      <c r="SWY4070" s="76" t="s">
        <v>1018</v>
      </c>
      <c r="SWZ4070" s="76" t="s">
        <v>1018</v>
      </c>
      <c r="SXA4070" s="76" t="s">
        <v>1018</v>
      </c>
      <c r="SXB4070" s="76" t="s">
        <v>1018</v>
      </c>
      <c r="SXC4070" s="76" t="s">
        <v>1018</v>
      </c>
      <c r="SXD4070" s="76" t="s">
        <v>1018</v>
      </c>
      <c r="SXE4070" s="76" t="s">
        <v>1018</v>
      </c>
      <c r="SXF4070" s="76" t="s">
        <v>1018</v>
      </c>
      <c r="SXG4070" s="76" t="s">
        <v>1018</v>
      </c>
      <c r="SXH4070" s="76" t="s">
        <v>1018</v>
      </c>
      <c r="SXI4070" s="76" t="s">
        <v>1018</v>
      </c>
      <c r="SXJ4070" s="76" t="s">
        <v>1018</v>
      </c>
      <c r="SXK4070" s="76" t="s">
        <v>1018</v>
      </c>
      <c r="SXL4070" s="76" t="s">
        <v>1018</v>
      </c>
      <c r="SXM4070" s="76" t="s">
        <v>1018</v>
      </c>
      <c r="SXN4070" s="76" t="s">
        <v>1018</v>
      </c>
      <c r="SXO4070" s="76" t="s">
        <v>1018</v>
      </c>
      <c r="SXP4070" s="76" t="s">
        <v>1018</v>
      </c>
      <c r="SXQ4070" s="76" t="s">
        <v>1018</v>
      </c>
      <c r="SXR4070" s="76" t="s">
        <v>1018</v>
      </c>
      <c r="SXS4070" s="76" t="s">
        <v>1018</v>
      </c>
      <c r="SXT4070" s="76" t="s">
        <v>1018</v>
      </c>
      <c r="SXU4070" s="76" t="s">
        <v>1018</v>
      </c>
      <c r="SXV4070" s="76" t="s">
        <v>1018</v>
      </c>
      <c r="SXW4070" s="76" t="s">
        <v>1018</v>
      </c>
      <c r="SXX4070" s="76" t="s">
        <v>1018</v>
      </c>
      <c r="SXY4070" s="76" t="s">
        <v>1018</v>
      </c>
      <c r="SXZ4070" s="76" t="s">
        <v>1018</v>
      </c>
      <c r="SYA4070" s="76" t="s">
        <v>1018</v>
      </c>
      <c r="SYB4070" s="76" t="s">
        <v>1018</v>
      </c>
      <c r="SYC4070" s="76" t="s">
        <v>1018</v>
      </c>
      <c r="SYD4070" s="76" t="s">
        <v>1018</v>
      </c>
      <c r="SYE4070" s="76" t="s">
        <v>1018</v>
      </c>
      <c r="SYF4070" s="76" t="s">
        <v>1018</v>
      </c>
      <c r="SYG4070" s="76" t="s">
        <v>1018</v>
      </c>
      <c r="SYH4070" s="76" t="s">
        <v>1018</v>
      </c>
      <c r="SYI4070" s="76" t="s">
        <v>1018</v>
      </c>
      <c r="SYJ4070" s="76" t="s">
        <v>1018</v>
      </c>
      <c r="SYK4070" s="76" t="s">
        <v>1018</v>
      </c>
      <c r="SYL4070" s="76" t="s">
        <v>1018</v>
      </c>
      <c r="SYM4070" s="76" t="s">
        <v>1018</v>
      </c>
      <c r="SYN4070" s="76" t="s">
        <v>1018</v>
      </c>
      <c r="SYO4070" s="76" t="s">
        <v>1018</v>
      </c>
      <c r="SYP4070" s="76" t="s">
        <v>1018</v>
      </c>
      <c r="SYQ4070" s="76" t="s">
        <v>1018</v>
      </c>
      <c r="SYR4070" s="76" t="s">
        <v>1018</v>
      </c>
      <c r="SYS4070" s="76" t="s">
        <v>1018</v>
      </c>
      <c r="SYT4070" s="76" t="s">
        <v>1018</v>
      </c>
      <c r="SYU4070" s="76" t="s">
        <v>1018</v>
      </c>
      <c r="SYV4070" s="76" t="s">
        <v>1018</v>
      </c>
      <c r="SYW4070" s="76" t="s">
        <v>1018</v>
      </c>
      <c r="SYX4070" s="76" t="s">
        <v>1018</v>
      </c>
      <c r="SYY4070" s="76" t="s">
        <v>1018</v>
      </c>
      <c r="SYZ4070" s="76" t="s">
        <v>1018</v>
      </c>
      <c r="SZA4070" s="76" t="s">
        <v>1018</v>
      </c>
      <c r="SZB4070" s="76" t="s">
        <v>1018</v>
      </c>
      <c r="SZC4070" s="76" t="s">
        <v>1018</v>
      </c>
      <c r="SZD4070" s="76" t="s">
        <v>1018</v>
      </c>
      <c r="SZE4070" s="76" t="s">
        <v>1018</v>
      </c>
      <c r="SZF4070" s="76" t="s">
        <v>1018</v>
      </c>
      <c r="SZG4070" s="76" t="s">
        <v>1018</v>
      </c>
      <c r="SZH4070" s="76" t="s">
        <v>1018</v>
      </c>
      <c r="SZI4070" s="76" t="s">
        <v>1018</v>
      </c>
      <c r="SZJ4070" s="76" t="s">
        <v>1018</v>
      </c>
      <c r="SZK4070" s="76" t="s">
        <v>1018</v>
      </c>
      <c r="SZL4070" s="76" t="s">
        <v>1018</v>
      </c>
      <c r="SZM4070" s="76" t="s">
        <v>1018</v>
      </c>
      <c r="SZN4070" s="76" t="s">
        <v>1018</v>
      </c>
      <c r="SZO4070" s="76" t="s">
        <v>1018</v>
      </c>
      <c r="SZP4070" s="76" t="s">
        <v>1018</v>
      </c>
      <c r="SZQ4070" s="76" t="s">
        <v>1018</v>
      </c>
      <c r="SZR4070" s="76" t="s">
        <v>1018</v>
      </c>
      <c r="SZS4070" s="76" t="s">
        <v>1018</v>
      </c>
      <c r="SZT4070" s="76" t="s">
        <v>1018</v>
      </c>
      <c r="SZU4070" s="76" t="s">
        <v>1018</v>
      </c>
      <c r="SZV4070" s="76" t="s">
        <v>1018</v>
      </c>
      <c r="SZW4070" s="76" t="s">
        <v>1018</v>
      </c>
      <c r="SZX4070" s="76" t="s">
        <v>1018</v>
      </c>
      <c r="SZY4070" s="76" t="s">
        <v>1018</v>
      </c>
      <c r="SZZ4070" s="76" t="s">
        <v>1018</v>
      </c>
      <c r="TAA4070" s="76" t="s">
        <v>1018</v>
      </c>
      <c r="TAB4070" s="76" t="s">
        <v>1018</v>
      </c>
      <c r="TAC4070" s="76" t="s">
        <v>1018</v>
      </c>
      <c r="TAD4070" s="76" t="s">
        <v>1018</v>
      </c>
      <c r="TAE4070" s="76" t="s">
        <v>1018</v>
      </c>
      <c r="TAF4070" s="76" t="s">
        <v>1018</v>
      </c>
      <c r="TAG4070" s="76" t="s">
        <v>1018</v>
      </c>
      <c r="TAH4070" s="76" t="s">
        <v>1018</v>
      </c>
      <c r="TAI4070" s="76" t="s">
        <v>1018</v>
      </c>
      <c r="TAJ4070" s="76" t="s">
        <v>1018</v>
      </c>
      <c r="TAK4070" s="76" t="s">
        <v>1018</v>
      </c>
      <c r="TAL4070" s="76" t="s">
        <v>1018</v>
      </c>
      <c r="TAM4070" s="76" t="s">
        <v>1018</v>
      </c>
      <c r="TAN4070" s="76" t="s">
        <v>1018</v>
      </c>
      <c r="TAO4070" s="76" t="s">
        <v>1018</v>
      </c>
      <c r="TAP4070" s="76" t="s">
        <v>1018</v>
      </c>
      <c r="TAQ4070" s="76" t="s">
        <v>1018</v>
      </c>
      <c r="TAR4070" s="76" t="s">
        <v>1018</v>
      </c>
      <c r="TAS4070" s="76" t="s">
        <v>1018</v>
      </c>
      <c r="TAT4070" s="76" t="s">
        <v>1018</v>
      </c>
      <c r="TAU4070" s="76" t="s">
        <v>1018</v>
      </c>
      <c r="TAV4070" s="76" t="s">
        <v>1018</v>
      </c>
      <c r="TAW4070" s="76" t="s">
        <v>1018</v>
      </c>
      <c r="TAX4070" s="76" t="s">
        <v>1018</v>
      </c>
      <c r="TAY4070" s="76" t="s">
        <v>1018</v>
      </c>
      <c r="TAZ4070" s="76" t="s">
        <v>1018</v>
      </c>
      <c r="TBA4070" s="76" t="s">
        <v>1018</v>
      </c>
      <c r="TBB4070" s="76" t="s">
        <v>1018</v>
      </c>
      <c r="TBC4070" s="76" t="s">
        <v>1018</v>
      </c>
      <c r="TBD4070" s="76" t="s">
        <v>1018</v>
      </c>
      <c r="TBE4070" s="76" t="s">
        <v>1018</v>
      </c>
      <c r="TBF4070" s="76" t="s">
        <v>1018</v>
      </c>
      <c r="TBG4070" s="76" t="s">
        <v>1018</v>
      </c>
      <c r="TBH4070" s="76" t="s">
        <v>1018</v>
      </c>
      <c r="TBI4070" s="76" t="s">
        <v>1018</v>
      </c>
      <c r="TBJ4070" s="76" t="s">
        <v>1018</v>
      </c>
      <c r="TBK4070" s="76" t="s">
        <v>1018</v>
      </c>
      <c r="TBL4070" s="76" t="s">
        <v>1018</v>
      </c>
      <c r="TBM4070" s="76" t="s">
        <v>1018</v>
      </c>
      <c r="TBN4070" s="76" t="s">
        <v>1018</v>
      </c>
      <c r="TBO4070" s="76" t="s">
        <v>1018</v>
      </c>
      <c r="TBP4070" s="76" t="s">
        <v>1018</v>
      </c>
      <c r="TBQ4070" s="76" t="s">
        <v>1018</v>
      </c>
      <c r="TBR4070" s="76" t="s">
        <v>1018</v>
      </c>
      <c r="TBS4070" s="76" t="s">
        <v>1018</v>
      </c>
      <c r="TBT4070" s="76" t="s">
        <v>1018</v>
      </c>
      <c r="TBU4070" s="76" t="s">
        <v>1018</v>
      </c>
      <c r="TBV4070" s="76" t="s">
        <v>1018</v>
      </c>
      <c r="TBW4070" s="76" t="s">
        <v>1018</v>
      </c>
      <c r="TBX4070" s="76" t="s">
        <v>1018</v>
      </c>
      <c r="TBY4070" s="76" t="s">
        <v>1018</v>
      </c>
      <c r="TBZ4070" s="76" t="s">
        <v>1018</v>
      </c>
      <c r="TCA4070" s="76" t="s">
        <v>1018</v>
      </c>
      <c r="TCB4070" s="76" t="s">
        <v>1018</v>
      </c>
      <c r="TCC4070" s="76" t="s">
        <v>1018</v>
      </c>
      <c r="TCD4070" s="76" t="s">
        <v>1018</v>
      </c>
      <c r="TCE4070" s="76" t="s">
        <v>1018</v>
      </c>
      <c r="TCF4070" s="76" t="s">
        <v>1018</v>
      </c>
      <c r="TCG4070" s="76" t="s">
        <v>1018</v>
      </c>
      <c r="TCH4070" s="76" t="s">
        <v>1018</v>
      </c>
      <c r="TCI4070" s="76" t="s">
        <v>1018</v>
      </c>
      <c r="TCJ4070" s="76" t="s">
        <v>1018</v>
      </c>
      <c r="TCK4070" s="76" t="s">
        <v>1018</v>
      </c>
      <c r="TCL4070" s="76" t="s">
        <v>1018</v>
      </c>
      <c r="TCM4070" s="76" t="s">
        <v>1018</v>
      </c>
      <c r="TCN4070" s="76" t="s">
        <v>1018</v>
      </c>
      <c r="TCO4070" s="76" t="s">
        <v>1018</v>
      </c>
      <c r="TCP4070" s="76" t="s">
        <v>1018</v>
      </c>
      <c r="TCQ4070" s="76" t="s">
        <v>1018</v>
      </c>
      <c r="TCR4070" s="76" t="s">
        <v>1018</v>
      </c>
      <c r="TCS4070" s="76" t="s">
        <v>1018</v>
      </c>
      <c r="TCT4070" s="76" t="s">
        <v>1018</v>
      </c>
      <c r="TCU4070" s="76" t="s">
        <v>1018</v>
      </c>
      <c r="TCV4070" s="76" t="s">
        <v>1018</v>
      </c>
      <c r="TCW4070" s="76" t="s">
        <v>1018</v>
      </c>
      <c r="TCX4070" s="76" t="s">
        <v>1018</v>
      </c>
      <c r="TCY4070" s="76" t="s">
        <v>1018</v>
      </c>
      <c r="TCZ4070" s="76" t="s">
        <v>1018</v>
      </c>
      <c r="TDA4070" s="76" t="s">
        <v>1018</v>
      </c>
      <c r="TDB4070" s="76" t="s">
        <v>1018</v>
      </c>
      <c r="TDC4070" s="76" t="s">
        <v>1018</v>
      </c>
      <c r="TDD4070" s="76" t="s">
        <v>1018</v>
      </c>
      <c r="TDE4070" s="76" t="s">
        <v>1018</v>
      </c>
      <c r="TDF4070" s="76" t="s">
        <v>1018</v>
      </c>
      <c r="TDG4070" s="76" t="s">
        <v>1018</v>
      </c>
      <c r="TDH4070" s="76" t="s">
        <v>1018</v>
      </c>
      <c r="TDI4070" s="76" t="s">
        <v>1018</v>
      </c>
      <c r="TDJ4070" s="76" t="s">
        <v>1018</v>
      </c>
      <c r="TDK4070" s="76" t="s">
        <v>1018</v>
      </c>
      <c r="TDL4070" s="76" t="s">
        <v>1018</v>
      </c>
      <c r="TDM4070" s="76" t="s">
        <v>1018</v>
      </c>
      <c r="TDN4070" s="76" t="s">
        <v>1018</v>
      </c>
      <c r="TDO4070" s="76" t="s">
        <v>1018</v>
      </c>
      <c r="TDP4070" s="76" t="s">
        <v>1018</v>
      </c>
      <c r="TDQ4070" s="76" t="s">
        <v>1018</v>
      </c>
      <c r="TDR4070" s="76" t="s">
        <v>1018</v>
      </c>
      <c r="TDS4070" s="76" t="s">
        <v>1018</v>
      </c>
      <c r="TDT4070" s="76" t="s">
        <v>1018</v>
      </c>
      <c r="TDU4070" s="76" t="s">
        <v>1018</v>
      </c>
      <c r="TDV4070" s="76" t="s">
        <v>1018</v>
      </c>
      <c r="TDW4070" s="76" t="s">
        <v>1018</v>
      </c>
      <c r="TDX4070" s="76" t="s">
        <v>1018</v>
      </c>
      <c r="TDY4070" s="76" t="s">
        <v>1018</v>
      </c>
      <c r="TDZ4070" s="76" t="s">
        <v>1018</v>
      </c>
      <c r="TEA4070" s="76" t="s">
        <v>1018</v>
      </c>
      <c r="TEB4070" s="76" t="s">
        <v>1018</v>
      </c>
      <c r="TEC4070" s="76" t="s">
        <v>1018</v>
      </c>
      <c r="TED4070" s="76" t="s">
        <v>1018</v>
      </c>
      <c r="TEE4070" s="76" t="s">
        <v>1018</v>
      </c>
      <c r="TEF4070" s="76" t="s">
        <v>1018</v>
      </c>
      <c r="TEG4070" s="76" t="s">
        <v>1018</v>
      </c>
      <c r="TEH4070" s="76" t="s">
        <v>1018</v>
      </c>
      <c r="TEI4070" s="76" t="s">
        <v>1018</v>
      </c>
      <c r="TEJ4070" s="76" t="s">
        <v>1018</v>
      </c>
      <c r="TEK4070" s="76" t="s">
        <v>1018</v>
      </c>
      <c r="TEL4070" s="76" t="s">
        <v>1018</v>
      </c>
      <c r="TEM4070" s="76" t="s">
        <v>1018</v>
      </c>
      <c r="TEN4070" s="76" t="s">
        <v>1018</v>
      </c>
      <c r="TEO4070" s="76" t="s">
        <v>1018</v>
      </c>
      <c r="TEP4070" s="76" t="s">
        <v>1018</v>
      </c>
      <c r="TEQ4070" s="76" t="s">
        <v>1018</v>
      </c>
      <c r="TER4070" s="76" t="s">
        <v>1018</v>
      </c>
      <c r="TES4070" s="76" t="s">
        <v>1018</v>
      </c>
      <c r="TET4070" s="76" t="s">
        <v>1018</v>
      </c>
      <c r="TEU4070" s="76" t="s">
        <v>1018</v>
      </c>
      <c r="TEV4070" s="76" t="s">
        <v>1018</v>
      </c>
      <c r="TEW4070" s="76" t="s">
        <v>1018</v>
      </c>
      <c r="TEX4070" s="76" t="s">
        <v>1018</v>
      </c>
      <c r="TEY4070" s="76" t="s">
        <v>1018</v>
      </c>
      <c r="TEZ4070" s="76" t="s">
        <v>1018</v>
      </c>
      <c r="TFA4070" s="76" t="s">
        <v>1018</v>
      </c>
      <c r="TFB4070" s="76" t="s">
        <v>1018</v>
      </c>
      <c r="TFC4070" s="76" t="s">
        <v>1018</v>
      </c>
      <c r="TFD4070" s="76" t="s">
        <v>1018</v>
      </c>
      <c r="TFE4070" s="76" t="s">
        <v>1018</v>
      </c>
      <c r="TFF4070" s="76" t="s">
        <v>1018</v>
      </c>
      <c r="TFG4070" s="76" t="s">
        <v>1018</v>
      </c>
      <c r="TFH4070" s="76" t="s">
        <v>1018</v>
      </c>
      <c r="TFI4070" s="76" t="s">
        <v>1018</v>
      </c>
      <c r="TFJ4070" s="76" t="s">
        <v>1018</v>
      </c>
      <c r="TFK4070" s="76" t="s">
        <v>1018</v>
      </c>
      <c r="TFL4070" s="76" t="s">
        <v>1018</v>
      </c>
      <c r="TFM4070" s="76" t="s">
        <v>1018</v>
      </c>
      <c r="TFN4070" s="76" t="s">
        <v>1018</v>
      </c>
      <c r="TFO4070" s="76" t="s">
        <v>1018</v>
      </c>
      <c r="TFP4070" s="76" t="s">
        <v>1018</v>
      </c>
      <c r="TFQ4070" s="76" t="s">
        <v>1018</v>
      </c>
      <c r="TFR4070" s="76" t="s">
        <v>1018</v>
      </c>
      <c r="TFS4070" s="76" t="s">
        <v>1018</v>
      </c>
      <c r="TFT4070" s="76" t="s">
        <v>1018</v>
      </c>
      <c r="TFU4070" s="76" t="s">
        <v>1018</v>
      </c>
      <c r="TFV4070" s="76" t="s">
        <v>1018</v>
      </c>
      <c r="TFW4070" s="76" t="s">
        <v>1018</v>
      </c>
      <c r="TFX4070" s="76" t="s">
        <v>1018</v>
      </c>
      <c r="TFY4070" s="76" t="s">
        <v>1018</v>
      </c>
      <c r="TFZ4070" s="76" t="s">
        <v>1018</v>
      </c>
      <c r="TGA4070" s="76" t="s">
        <v>1018</v>
      </c>
      <c r="TGB4070" s="76" t="s">
        <v>1018</v>
      </c>
      <c r="TGC4070" s="76" t="s">
        <v>1018</v>
      </c>
      <c r="TGD4070" s="76" t="s">
        <v>1018</v>
      </c>
      <c r="TGE4070" s="76" t="s">
        <v>1018</v>
      </c>
      <c r="TGF4070" s="76" t="s">
        <v>1018</v>
      </c>
      <c r="TGG4070" s="76" t="s">
        <v>1018</v>
      </c>
      <c r="TGH4070" s="76" t="s">
        <v>1018</v>
      </c>
      <c r="TGI4070" s="76" t="s">
        <v>1018</v>
      </c>
      <c r="TGJ4070" s="76" t="s">
        <v>1018</v>
      </c>
      <c r="TGK4070" s="76" t="s">
        <v>1018</v>
      </c>
      <c r="TGL4070" s="76" t="s">
        <v>1018</v>
      </c>
      <c r="TGM4070" s="76" t="s">
        <v>1018</v>
      </c>
      <c r="TGN4070" s="76" t="s">
        <v>1018</v>
      </c>
      <c r="TGO4070" s="76" t="s">
        <v>1018</v>
      </c>
      <c r="TGP4070" s="76" t="s">
        <v>1018</v>
      </c>
      <c r="TGQ4070" s="76" t="s">
        <v>1018</v>
      </c>
      <c r="TGR4070" s="76" t="s">
        <v>1018</v>
      </c>
      <c r="TGS4070" s="76" t="s">
        <v>1018</v>
      </c>
      <c r="TGT4070" s="76" t="s">
        <v>1018</v>
      </c>
      <c r="TGU4070" s="76" t="s">
        <v>1018</v>
      </c>
      <c r="TGV4070" s="76" t="s">
        <v>1018</v>
      </c>
      <c r="TGW4070" s="76" t="s">
        <v>1018</v>
      </c>
      <c r="TGX4070" s="76" t="s">
        <v>1018</v>
      </c>
      <c r="TGY4070" s="76" t="s">
        <v>1018</v>
      </c>
      <c r="TGZ4070" s="76" t="s">
        <v>1018</v>
      </c>
      <c r="THA4070" s="76" t="s">
        <v>1018</v>
      </c>
      <c r="THB4070" s="76" t="s">
        <v>1018</v>
      </c>
      <c r="THC4070" s="76" t="s">
        <v>1018</v>
      </c>
      <c r="THD4070" s="76" t="s">
        <v>1018</v>
      </c>
      <c r="THE4070" s="76" t="s">
        <v>1018</v>
      </c>
      <c r="THF4070" s="76" t="s">
        <v>1018</v>
      </c>
      <c r="THG4070" s="76" t="s">
        <v>1018</v>
      </c>
      <c r="THH4070" s="76" t="s">
        <v>1018</v>
      </c>
      <c r="THI4070" s="76" t="s">
        <v>1018</v>
      </c>
      <c r="THJ4070" s="76" t="s">
        <v>1018</v>
      </c>
      <c r="THK4070" s="76" t="s">
        <v>1018</v>
      </c>
      <c r="THL4070" s="76" t="s">
        <v>1018</v>
      </c>
      <c r="THM4070" s="76" t="s">
        <v>1018</v>
      </c>
      <c r="THN4070" s="76" t="s">
        <v>1018</v>
      </c>
      <c r="THO4070" s="76" t="s">
        <v>1018</v>
      </c>
      <c r="THP4070" s="76" t="s">
        <v>1018</v>
      </c>
      <c r="THQ4070" s="76" t="s">
        <v>1018</v>
      </c>
      <c r="THR4070" s="76" t="s">
        <v>1018</v>
      </c>
      <c r="THS4070" s="76" t="s">
        <v>1018</v>
      </c>
      <c r="THT4070" s="76" t="s">
        <v>1018</v>
      </c>
      <c r="THU4070" s="76" t="s">
        <v>1018</v>
      </c>
      <c r="THV4070" s="76" t="s">
        <v>1018</v>
      </c>
      <c r="THW4070" s="76" t="s">
        <v>1018</v>
      </c>
      <c r="THX4070" s="76" t="s">
        <v>1018</v>
      </c>
      <c r="THY4070" s="76" t="s">
        <v>1018</v>
      </c>
      <c r="THZ4070" s="76" t="s">
        <v>1018</v>
      </c>
      <c r="TIA4070" s="76" t="s">
        <v>1018</v>
      </c>
      <c r="TIB4070" s="76" t="s">
        <v>1018</v>
      </c>
      <c r="TIC4070" s="76" t="s">
        <v>1018</v>
      </c>
      <c r="TID4070" s="76" t="s">
        <v>1018</v>
      </c>
      <c r="TIE4070" s="76" t="s">
        <v>1018</v>
      </c>
      <c r="TIF4070" s="76" t="s">
        <v>1018</v>
      </c>
      <c r="TIG4070" s="76" t="s">
        <v>1018</v>
      </c>
      <c r="TIH4070" s="76" t="s">
        <v>1018</v>
      </c>
      <c r="TII4070" s="76" t="s">
        <v>1018</v>
      </c>
      <c r="TIJ4070" s="76" t="s">
        <v>1018</v>
      </c>
      <c r="TIK4070" s="76" t="s">
        <v>1018</v>
      </c>
      <c r="TIL4070" s="76" t="s">
        <v>1018</v>
      </c>
      <c r="TIM4070" s="76" t="s">
        <v>1018</v>
      </c>
      <c r="TIN4070" s="76" t="s">
        <v>1018</v>
      </c>
      <c r="TIO4070" s="76" t="s">
        <v>1018</v>
      </c>
      <c r="TIP4070" s="76" t="s">
        <v>1018</v>
      </c>
      <c r="TIQ4070" s="76" t="s">
        <v>1018</v>
      </c>
      <c r="TIR4070" s="76" t="s">
        <v>1018</v>
      </c>
      <c r="TIS4070" s="76" t="s">
        <v>1018</v>
      </c>
      <c r="TIT4070" s="76" t="s">
        <v>1018</v>
      </c>
      <c r="TIU4070" s="76" t="s">
        <v>1018</v>
      </c>
      <c r="TIV4070" s="76" t="s">
        <v>1018</v>
      </c>
      <c r="TIW4070" s="76" t="s">
        <v>1018</v>
      </c>
      <c r="TIX4070" s="76" t="s">
        <v>1018</v>
      </c>
      <c r="TIY4070" s="76" t="s">
        <v>1018</v>
      </c>
      <c r="TIZ4070" s="76" t="s">
        <v>1018</v>
      </c>
      <c r="TJA4070" s="76" t="s">
        <v>1018</v>
      </c>
      <c r="TJB4070" s="76" t="s">
        <v>1018</v>
      </c>
      <c r="TJC4070" s="76" t="s">
        <v>1018</v>
      </c>
      <c r="TJD4070" s="76" t="s">
        <v>1018</v>
      </c>
      <c r="TJE4070" s="76" t="s">
        <v>1018</v>
      </c>
      <c r="TJF4070" s="76" t="s">
        <v>1018</v>
      </c>
      <c r="TJG4070" s="76" t="s">
        <v>1018</v>
      </c>
      <c r="TJH4070" s="76" t="s">
        <v>1018</v>
      </c>
      <c r="TJI4070" s="76" t="s">
        <v>1018</v>
      </c>
      <c r="TJJ4070" s="76" t="s">
        <v>1018</v>
      </c>
      <c r="TJK4070" s="76" t="s">
        <v>1018</v>
      </c>
      <c r="TJL4070" s="76" t="s">
        <v>1018</v>
      </c>
      <c r="TJM4070" s="76" t="s">
        <v>1018</v>
      </c>
      <c r="TJN4070" s="76" t="s">
        <v>1018</v>
      </c>
      <c r="TJO4070" s="76" t="s">
        <v>1018</v>
      </c>
      <c r="TJP4070" s="76" t="s">
        <v>1018</v>
      </c>
      <c r="TJQ4070" s="76" t="s">
        <v>1018</v>
      </c>
      <c r="TJR4070" s="76" t="s">
        <v>1018</v>
      </c>
      <c r="TJS4070" s="76" t="s">
        <v>1018</v>
      </c>
      <c r="TJT4070" s="76" t="s">
        <v>1018</v>
      </c>
      <c r="TJU4070" s="76" t="s">
        <v>1018</v>
      </c>
      <c r="TJV4070" s="76" t="s">
        <v>1018</v>
      </c>
      <c r="TJW4070" s="76" t="s">
        <v>1018</v>
      </c>
      <c r="TJX4070" s="76" t="s">
        <v>1018</v>
      </c>
      <c r="TJY4070" s="76" t="s">
        <v>1018</v>
      </c>
      <c r="TJZ4070" s="76" t="s">
        <v>1018</v>
      </c>
      <c r="TKA4070" s="76" t="s">
        <v>1018</v>
      </c>
      <c r="TKB4070" s="76" t="s">
        <v>1018</v>
      </c>
      <c r="TKC4070" s="76" t="s">
        <v>1018</v>
      </c>
      <c r="TKD4070" s="76" t="s">
        <v>1018</v>
      </c>
      <c r="TKE4070" s="76" t="s">
        <v>1018</v>
      </c>
      <c r="TKF4070" s="76" t="s">
        <v>1018</v>
      </c>
      <c r="TKG4070" s="76" t="s">
        <v>1018</v>
      </c>
      <c r="TKH4070" s="76" t="s">
        <v>1018</v>
      </c>
      <c r="TKI4070" s="76" t="s">
        <v>1018</v>
      </c>
      <c r="TKJ4070" s="76" t="s">
        <v>1018</v>
      </c>
      <c r="TKK4070" s="76" t="s">
        <v>1018</v>
      </c>
      <c r="TKL4070" s="76" t="s">
        <v>1018</v>
      </c>
      <c r="TKM4070" s="76" t="s">
        <v>1018</v>
      </c>
      <c r="TKN4070" s="76" t="s">
        <v>1018</v>
      </c>
      <c r="TKO4070" s="76" t="s">
        <v>1018</v>
      </c>
      <c r="TKP4070" s="76" t="s">
        <v>1018</v>
      </c>
      <c r="TKQ4070" s="76" t="s">
        <v>1018</v>
      </c>
      <c r="TKR4070" s="76" t="s">
        <v>1018</v>
      </c>
      <c r="TKS4070" s="76" t="s">
        <v>1018</v>
      </c>
      <c r="TKT4070" s="76" t="s">
        <v>1018</v>
      </c>
      <c r="TKU4070" s="76" t="s">
        <v>1018</v>
      </c>
      <c r="TKV4070" s="76" t="s">
        <v>1018</v>
      </c>
      <c r="TKW4070" s="76" t="s">
        <v>1018</v>
      </c>
      <c r="TKX4070" s="76" t="s">
        <v>1018</v>
      </c>
      <c r="TKY4070" s="76" t="s">
        <v>1018</v>
      </c>
      <c r="TKZ4070" s="76" t="s">
        <v>1018</v>
      </c>
      <c r="TLA4070" s="76" t="s">
        <v>1018</v>
      </c>
      <c r="TLB4070" s="76" t="s">
        <v>1018</v>
      </c>
      <c r="TLC4070" s="76" t="s">
        <v>1018</v>
      </c>
      <c r="TLD4070" s="76" t="s">
        <v>1018</v>
      </c>
      <c r="TLE4070" s="76" t="s">
        <v>1018</v>
      </c>
      <c r="TLF4070" s="76" t="s">
        <v>1018</v>
      </c>
      <c r="TLG4070" s="76" t="s">
        <v>1018</v>
      </c>
      <c r="TLH4070" s="76" t="s">
        <v>1018</v>
      </c>
      <c r="TLI4070" s="76" t="s">
        <v>1018</v>
      </c>
      <c r="TLJ4070" s="76" t="s">
        <v>1018</v>
      </c>
      <c r="TLK4070" s="76" t="s">
        <v>1018</v>
      </c>
      <c r="TLL4070" s="76" t="s">
        <v>1018</v>
      </c>
      <c r="TLM4070" s="76" t="s">
        <v>1018</v>
      </c>
      <c r="TLN4070" s="76" t="s">
        <v>1018</v>
      </c>
      <c r="TLO4070" s="76" t="s">
        <v>1018</v>
      </c>
      <c r="TLP4070" s="76" t="s">
        <v>1018</v>
      </c>
      <c r="TLQ4070" s="76" t="s">
        <v>1018</v>
      </c>
      <c r="TLR4070" s="76" t="s">
        <v>1018</v>
      </c>
      <c r="TLS4070" s="76" t="s">
        <v>1018</v>
      </c>
      <c r="TLT4070" s="76" t="s">
        <v>1018</v>
      </c>
      <c r="TLU4070" s="76" t="s">
        <v>1018</v>
      </c>
      <c r="TLV4070" s="76" t="s">
        <v>1018</v>
      </c>
      <c r="TLW4070" s="76" t="s">
        <v>1018</v>
      </c>
      <c r="TLX4070" s="76" t="s">
        <v>1018</v>
      </c>
      <c r="TLY4070" s="76" t="s">
        <v>1018</v>
      </c>
      <c r="TLZ4070" s="76" t="s">
        <v>1018</v>
      </c>
      <c r="TMA4070" s="76" t="s">
        <v>1018</v>
      </c>
      <c r="TMB4070" s="76" t="s">
        <v>1018</v>
      </c>
      <c r="TMC4070" s="76" t="s">
        <v>1018</v>
      </c>
      <c r="TMD4070" s="76" t="s">
        <v>1018</v>
      </c>
      <c r="TME4070" s="76" t="s">
        <v>1018</v>
      </c>
      <c r="TMF4070" s="76" t="s">
        <v>1018</v>
      </c>
      <c r="TMG4070" s="76" t="s">
        <v>1018</v>
      </c>
      <c r="TMH4070" s="76" t="s">
        <v>1018</v>
      </c>
      <c r="TMI4070" s="76" t="s">
        <v>1018</v>
      </c>
      <c r="TMJ4070" s="76" t="s">
        <v>1018</v>
      </c>
      <c r="TMK4070" s="76" t="s">
        <v>1018</v>
      </c>
      <c r="TML4070" s="76" t="s">
        <v>1018</v>
      </c>
      <c r="TMM4070" s="76" t="s">
        <v>1018</v>
      </c>
      <c r="TMN4070" s="76" t="s">
        <v>1018</v>
      </c>
      <c r="TMO4070" s="76" t="s">
        <v>1018</v>
      </c>
      <c r="TMP4070" s="76" t="s">
        <v>1018</v>
      </c>
      <c r="TMQ4070" s="76" t="s">
        <v>1018</v>
      </c>
      <c r="TMR4070" s="76" t="s">
        <v>1018</v>
      </c>
      <c r="TMS4070" s="76" t="s">
        <v>1018</v>
      </c>
      <c r="TMT4070" s="76" t="s">
        <v>1018</v>
      </c>
      <c r="TMU4070" s="76" t="s">
        <v>1018</v>
      </c>
      <c r="TMV4070" s="76" t="s">
        <v>1018</v>
      </c>
      <c r="TMW4070" s="76" t="s">
        <v>1018</v>
      </c>
      <c r="TMX4070" s="76" t="s">
        <v>1018</v>
      </c>
      <c r="TMY4070" s="76" t="s">
        <v>1018</v>
      </c>
      <c r="TMZ4070" s="76" t="s">
        <v>1018</v>
      </c>
      <c r="TNA4070" s="76" t="s">
        <v>1018</v>
      </c>
      <c r="TNB4070" s="76" t="s">
        <v>1018</v>
      </c>
      <c r="TNC4070" s="76" t="s">
        <v>1018</v>
      </c>
      <c r="TND4070" s="76" t="s">
        <v>1018</v>
      </c>
      <c r="TNE4070" s="76" t="s">
        <v>1018</v>
      </c>
      <c r="TNF4070" s="76" t="s">
        <v>1018</v>
      </c>
      <c r="TNG4070" s="76" t="s">
        <v>1018</v>
      </c>
      <c r="TNH4070" s="76" t="s">
        <v>1018</v>
      </c>
      <c r="TNI4070" s="76" t="s">
        <v>1018</v>
      </c>
      <c r="TNJ4070" s="76" t="s">
        <v>1018</v>
      </c>
      <c r="TNK4070" s="76" t="s">
        <v>1018</v>
      </c>
      <c r="TNL4070" s="76" t="s">
        <v>1018</v>
      </c>
      <c r="TNM4070" s="76" t="s">
        <v>1018</v>
      </c>
      <c r="TNN4070" s="76" t="s">
        <v>1018</v>
      </c>
      <c r="TNO4070" s="76" t="s">
        <v>1018</v>
      </c>
      <c r="TNP4070" s="76" t="s">
        <v>1018</v>
      </c>
      <c r="TNQ4070" s="76" t="s">
        <v>1018</v>
      </c>
      <c r="TNR4070" s="76" t="s">
        <v>1018</v>
      </c>
      <c r="TNS4070" s="76" t="s">
        <v>1018</v>
      </c>
      <c r="TNT4070" s="76" t="s">
        <v>1018</v>
      </c>
      <c r="TNU4070" s="76" t="s">
        <v>1018</v>
      </c>
      <c r="TNV4070" s="76" t="s">
        <v>1018</v>
      </c>
      <c r="TNW4070" s="76" t="s">
        <v>1018</v>
      </c>
      <c r="TNX4070" s="76" t="s">
        <v>1018</v>
      </c>
      <c r="TNY4070" s="76" t="s">
        <v>1018</v>
      </c>
      <c r="TNZ4070" s="76" t="s">
        <v>1018</v>
      </c>
      <c r="TOA4070" s="76" t="s">
        <v>1018</v>
      </c>
      <c r="TOB4070" s="76" t="s">
        <v>1018</v>
      </c>
      <c r="TOC4070" s="76" t="s">
        <v>1018</v>
      </c>
      <c r="TOD4070" s="76" t="s">
        <v>1018</v>
      </c>
      <c r="TOE4070" s="76" t="s">
        <v>1018</v>
      </c>
      <c r="TOF4070" s="76" t="s">
        <v>1018</v>
      </c>
      <c r="TOG4070" s="76" t="s">
        <v>1018</v>
      </c>
      <c r="TOH4070" s="76" t="s">
        <v>1018</v>
      </c>
      <c r="TOI4070" s="76" t="s">
        <v>1018</v>
      </c>
      <c r="TOJ4070" s="76" t="s">
        <v>1018</v>
      </c>
      <c r="TOK4070" s="76" t="s">
        <v>1018</v>
      </c>
      <c r="TOL4070" s="76" t="s">
        <v>1018</v>
      </c>
      <c r="TOM4070" s="76" t="s">
        <v>1018</v>
      </c>
      <c r="TON4070" s="76" t="s">
        <v>1018</v>
      </c>
      <c r="TOO4070" s="76" t="s">
        <v>1018</v>
      </c>
      <c r="TOP4070" s="76" t="s">
        <v>1018</v>
      </c>
      <c r="TOQ4070" s="76" t="s">
        <v>1018</v>
      </c>
      <c r="TOR4070" s="76" t="s">
        <v>1018</v>
      </c>
      <c r="TOS4070" s="76" t="s">
        <v>1018</v>
      </c>
      <c r="TOT4070" s="76" t="s">
        <v>1018</v>
      </c>
      <c r="TOU4070" s="76" t="s">
        <v>1018</v>
      </c>
      <c r="TOV4070" s="76" t="s">
        <v>1018</v>
      </c>
      <c r="TOW4070" s="76" t="s">
        <v>1018</v>
      </c>
      <c r="TOX4070" s="76" t="s">
        <v>1018</v>
      </c>
      <c r="TOY4070" s="76" t="s">
        <v>1018</v>
      </c>
      <c r="TOZ4070" s="76" t="s">
        <v>1018</v>
      </c>
      <c r="TPA4070" s="76" t="s">
        <v>1018</v>
      </c>
      <c r="TPB4070" s="76" t="s">
        <v>1018</v>
      </c>
      <c r="TPC4070" s="76" t="s">
        <v>1018</v>
      </c>
      <c r="TPD4070" s="76" t="s">
        <v>1018</v>
      </c>
      <c r="TPE4070" s="76" t="s">
        <v>1018</v>
      </c>
      <c r="TPF4070" s="76" t="s">
        <v>1018</v>
      </c>
      <c r="TPG4070" s="76" t="s">
        <v>1018</v>
      </c>
      <c r="TPH4070" s="76" t="s">
        <v>1018</v>
      </c>
      <c r="TPI4070" s="76" t="s">
        <v>1018</v>
      </c>
      <c r="TPJ4070" s="76" t="s">
        <v>1018</v>
      </c>
      <c r="TPK4070" s="76" t="s">
        <v>1018</v>
      </c>
      <c r="TPL4070" s="76" t="s">
        <v>1018</v>
      </c>
      <c r="TPM4070" s="76" t="s">
        <v>1018</v>
      </c>
      <c r="TPN4070" s="76" t="s">
        <v>1018</v>
      </c>
      <c r="TPO4070" s="76" t="s">
        <v>1018</v>
      </c>
      <c r="TPP4070" s="76" t="s">
        <v>1018</v>
      </c>
      <c r="TPQ4070" s="76" t="s">
        <v>1018</v>
      </c>
      <c r="TPR4070" s="76" t="s">
        <v>1018</v>
      </c>
      <c r="TPS4070" s="76" t="s">
        <v>1018</v>
      </c>
      <c r="TPT4070" s="76" t="s">
        <v>1018</v>
      </c>
      <c r="TPU4070" s="76" t="s">
        <v>1018</v>
      </c>
      <c r="TPV4070" s="76" t="s">
        <v>1018</v>
      </c>
      <c r="TPW4070" s="76" t="s">
        <v>1018</v>
      </c>
      <c r="TPX4070" s="76" t="s">
        <v>1018</v>
      </c>
      <c r="TPY4070" s="76" t="s">
        <v>1018</v>
      </c>
      <c r="TPZ4070" s="76" t="s">
        <v>1018</v>
      </c>
      <c r="TQA4070" s="76" t="s">
        <v>1018</v>
      </c>
      <c r="TQB4070" s="76" t="s">
        <v>1018</v>
      </c>
      <c r="TQC4070" s="76" t="s">
        <v>1018</v>
      </c>
      <c r="TQD4070" s="76" t="s">
        <v>1018</v>
      </c>
      <c r="TQE4070" s="76" t="s">
        <v>1018</v>
      </c>
      <c r="TQF4070" s="76" t="s">
        <v>1018</v>
      </c>
      <c r="TQG4070" s="76" t="s">
        <v>1018</v>
      </c>
      <c r="TQH4070" s="76" t="s">
        <v>1018</v>
      </c>
      <c r="TQI4070" s="76" t="s">
        <v>1018</v>
      </c>
      <c r="TQJ4070" s="76" t="s">
        <v>1018</v>
      </c>
      <c r="TQK4070" s="76" t="s">
        <v>1018</v>
      </c>
      <c r="TQL4070" s="76" t="s">
        <v>1018</v>
      </c>
      <c r="TQM4070" s="76" t="s">
        <v>1018</v>
      </c>
      <c r="TQN4070" s="76" t="s">
        <v>1018</v>
      </c>
      <c r="TQO4070" s="76" t="s">
        <v>1018</v>
      </c>
      <c r="TQP4070" s="76" t="s">
        <v>1018</v>
      </c>
      <c r="TQQ4070" s="76" t="s">
        <v>1018</v>
      </c>
      <c r="TQR4070" s="76" t="s">
        <v>1018</v>
      </c>
      <c r="TQS4070" s="76" t="s">
        <v>1018</v>
      </c>
      <c r="TQT4070" s="76" t="s">
        <v>1018</v>
      </c>
      <c r="TQU4070" s="76" t="s">
        <v>1018</v>
      </c>
      <c r="TQV4070" s="76" t="s">
        <v>1018</v>
      </c>
      <c r="TQW4070" s="76" t="s">
        <v>1018</v>
      </c>
      <c r="TQX4070" s="76" t="s">
        <v>1018</v>
      </c>
      <c r="TQY4070" s="76" t="s">
        <v>1018</v>
      </c>
      <c r="TQZ4070" s="76" t="s">
        <v>1018</v>
      </c>
      <c r="TRA4070" s="76" t="s">
        <v>1018</v>
      </c>
      <c r="TRB4070" s="76" t="s">
        <v>1018</v>
      </c>
      <c r="TRC4070" s="76" t="s">
        <v>1018</v>
      </c>
      <c r="TRD4070" s="76" t="s">
        <v>1018</v>
      </c>
      <c r="TRE4070" s="76" t="s">
        <v>1018</v>
      </c>
      <c r="TRF4070" s="76" t="s">
        <v>1018</v>
      </c>
      <c r="TRG4070" s="76" t="s">
        <v>1018</v>
      </c>
      <c r="TRH4070" s="76" t="s">
        <v>1018</v>
      </c>
      <c r="TRI4070" s="76" t="s">
        <v>1018</v>
      </c>
      <c r="TRJ4070" s="76" t="s">
        <v>1018</v>
      </c>
      <c r="TRK4070" s="76" t="s">
        <v>1018</v>
      </c>
      <c r="TRL4070" s="76" t="s">
        <v>1018</v>
      </c>
      <c r="TRM4070" s="76" t="s">
        <v>1018</v>
      </c>
      <c r="TRN4070" s="76" t="s">
        <v>1018</v>
      </c>
      <c r="TRO4070" s="76" t="s">
        <v>1018</v>
      </c>
      <c r="TRP4070" s="76" t="s">
        <v>1018</v>
      </c>
      <c r="TRQ4070" s="76" t="s">
        <v>1018</v>
      </c>
      <c r="TRR4070" s="76" t="s">
        <v>1018</v>
      </c>
      <c r="TRS4070" s="76" t="s">
        <v>1018</v>
      </c>
      <c r="TRT4070" s="76" t="s">
        <v>1018</v>
      </c>
      <c r="TRU4070" s="76" t="s">
        <v>1018</v>
      </c>
      <c r="TRV4070" s="76" t="s">
        <v>1018</v>
      </c>
      <c r="TRW4070" s="76" t="s">
        <v>1018</v>
      </c>
      <c r="TRX4070" s="76" t="s">
        <v>1018</v>
      </c>
      <c r="TRY4070" s="76" t="s">
        <v>1018</v>
      </c>
      <c r="TRZ4070" s="76" t="s">
        <v>1018</v>
      </c>
      <c r="TSA4070" s="76" t="s">
        <v>1018</v>
      </c>
      <c r="TSB4070" s="76" t="s">
        <v>1018</v>
      </c>
      <c r="TSC4070" s="76" t="s">
        <v>1018</v>
      </c>
      <c r="TSD4070" s="76" t="s">
        <v>1018</v>
      </c>
      <c r="TSE4070" s="76" t="s">
        <v>1018</v>
      </c>
      <c r="TSF4070" s="76" t="s">
        <v>1018</v>
      </c>
      <c r="TSG4070" s="76" t="s">
        <v>1018</v>
      </c>
      <c r="TSH4070" s="76" t="s">
        <v>1018</v>
      </c>
      <c r="TSI4070" s="76" t="s">
        <v>1018</v>
      </c>
      <c r="TSJ4070" s="76" t="s">
        <v>1018</v>
      </c>
      <c r="TSK4070" s="76" t="s">
        <v>1018</v>
      </c>
      <c r="TSL4070" s="76" t="s">
        <v>1018</v>
      </c>
      <c r="TSM4070" s="76" t="s">
        <v>1018</v>
      </c>
      <c r="TSN4070" s="76" t="s">
        <v>1018</v>
      </c>
      <c r="TSO4070" s="76" t="s">
        <v>1018</v>
      </c>
      <c r="TSP4070" s="76" t="s">
        <v>1018</v>
      </c>
      <c r="TSQ4070" s="76" t="s">
        <v>1018</v>
      </c>
      <c r="TSR4070" s="76" t="s">
        <v>1018</v>
      </c>
      <c r="TSS4070" s="76" t="s">
        <v>1018</v>
      </c>
      <c r="TST4070" s="76" t="s">
        <v>1018</v>
      </c>
      <c r="TSU4070" s="76" t="s">
        <v>1018</v>
      </c>
      <c r="TSV4070" s="76" t="s">
        <v>1018</v>
      </c>
      <c r="TSW4070" s="76" t="s">
        <v>1018</v>
      </c>
      <c r="TSX4070" s="76" t="s">
        <v>1018</v>
      </c>
      <c r="TSY4070" s="76" t="s">
        <v>1018</v>
      </c>
      <c r="TSZ4070" s="76" t="s">
        <v>1018</v>
      </c>
      <c r="TTA4070" s="76" t="s">
        <v>1018</v>
      </c>
      <c r="TTB4070" s="76" t="s">
        <v>1018</v>
      </c>
      <c r="TTC4070" s="76" t="s">
        <v>1018</v>
      </c>
      <c r="TTD4070" s="76" t="s">
        <v>1018</v>
      </c>
      <c r="TTE4070" s="76" t="s">
        <v>1018</v>
      </c>
      <c r="TTF4070" s="76" t="s">
        <v>1018</v>
      </c>
      <c r="TTG4070" s="76" t="s">
        <v>1018</v>
      </c>
      <c r="TTH4070" s="76" t="s">
        <v>1018</v>
      </c>
      <c r="TTI4070" s="76" t="s">
        <v>1018</v>
      </c>
      <c r="TTJ4070" s="76" t="s">
        <v>1018</v>
      </c>
      <c r="TTK4070" s="76" t="s">
        <v>1018</v>
      </c>
      <c r="TTL4070" s="76" t="s">
        <v>1018</v>
      </c>
      <c r="TTM4070" s="76" t="s">
        <v>1018</v>
      </c>
      <c r="TTN4070" s="76" t="s">
        <v>1018</v>
      </c>
      <c r="TTO4070" s="76" t="s">
        <v>1018</v>
      </c>
      <c r="TTP4070" s="76" t="s">
        <v>1018</v>
      </c>
      <c r="TTQ4070" s="76" t="s">
        <v>1018</v>
      </c>
      <c r="TTR4070" s="76" t="s">
        <v>1018</v>
      </c>
      <c r="TTS4070" s="76" t="s">
        <v>1018</v>
      </c>
      <c r="TTT4070" s="76" t="s">
        <v>1018</v>
      </c>
      <c r="TTU4070" s="76" t="s">
        <v>1018</v>
      </c>
      <c r="TTV4070" s="76" t="s">
        <v>1018</v>
      </c>
      <c r="TTW4070" s="76" t="s">
        <v>1018</v>
      </c>
      <c r="TTX4070" s="76" t="s">
        <v>1018</v>
      </c>
      <c r="TTY4070" s="76" t="s">
        <v>1018</v>
      </c>
      <c r="TTZ4070" s="76" t="s">
        <v>1018</v>
      </c>
      <c r="TUA4070" s="76" t="s">
        <v>1018</v>
      </c>
      <c r="TUB4070" s="76" t="s">
        <v>1018</v>
      </c>
      <c r="TUC4070" s="76" t="s">
        <v>1018</v>
      </c>
      <c r="TUD4070" s="76" t="s">
        <v>1018</v>
      </c>
      <c r="TUE4070" s="76" t="s">
        <v>1018</v>
      </c>
      <c r="TUF4070" s="76" t="s">
        <v>1018</v>
      </c>
      <c r="TUG4070" s="76" t="s">
        <v>1018</v>
      </c>
      <c r="TUH4070" s="76" t="s">
        <v>1018</v>
      </c>
      <c r="TUI4070" s="76" t="s">
        <v>1018</v>
      </c>
      <c r="TUJ4070" s="76" t="s">
        <v>1018</v>
      </c>
      <c r="TUK4070" s="76" t="s">
        <v>1018</v>
      </c>
      <c r="TUL4070" s="76" t="s">
        <v>1018</v>
      </c>
      <c r="TUM4070" s="76" t="s">
        <v>1018</v>
      </c>
      <c r="TUN4070" s="76" t="s">
        <v>1018</v>
      </c>
      <c r="TUO4070" s="76" t="s">
        <v>1018</v>
      </c>
      <c r="TUP4070" s="76" t="s">
        <v>1018</v>
      </c>
      <c r="TUQ4070" s="76" t="s">
        <v>1018</v>
      </c>
      <c r="TUR4070" s="76" t="s">
        <v>1018</v>
      </c>
      <c r="TUS4070" s="76" t="s">
        <v>1018</v>
      </c>
      <c r="TUT4070" s="76" t="s">
        <v>1018</v>
      </c>
      <c r="TUU4070" s="76" t="s">
        <v>1018</v>
      </c>
      <c r="TUV4070" s="76" t="s">
        <v>1018</v>
      </c>
      <c r="TUW4070" s="76" t="s">
        <v>1018</v>
      </c>
      <c r="TUX4070" s="76" t="s">
        <v>1018</v>
      </c>
      <c r="TUY4070" s="76" t="s">
        <v>1018</v>
      </c>
      <c r="TUZ4070" s="76" t="s">
        <v>1018</v>
      </c>
      <c r="TVA4070" s="76" t="s">
        <v>1018</v>
      </c>
      <c r="TVB4070" s="76" t="s">
        <v>1018</v>
      </c>
      <c r="TVC4070" s="76" t="s">
        <v>1018</v>
      </c>
      <c r="TVD4070" s="76" t="s">
        <v>1018</v>
      </c>
      <c r="TVE4070" s="76" t="s">
        <v>1018</v>
      </c>
      <c r="TVF4070" s="76" t="s">
        <v>1018</v>
      </c>
      <c r="TVG4070" s="76" t="s">
        <v>1018</v>
      </c>
      <c r="TVH4070" s="76" t="s">
        <v>1018</v>
      </c>
      <c r="TVI4070" s="76" t="s">
        <v>1018</v>
      </c>
      <c r="TVJ4070" s="76" t="s">
        <v>1018</v>
      </c>
      <c r="TVK4070" s="76" t="s">
        <v>1018</v>
      </c>
      <c r="TVL4070" s="76" t="s">
        <v>1018</v>
      </c>
      <c r="TVM4070" s="76" t="s">
        <v>1018</v>
      </c>
      <c r="TVN4070" s="76" t="s">
        <v>1018</v>
      </c>
      <c r="TVO4070" s="76" t="s">
        <v>1018</v>
      </c>
      <c r="TVP4070" s="76" t="s">
        <v>1018</v>
      </c>
      <c r="TVQ4070" s="76" t="s">
        <v>1018</v>
      </c>
      <c r="TVR4070" s="76" t="s">
        <v>1018</v>
      </c>
      <c r="TVS4070" s="76" t="s">
        <v>1018</v>
      </c>
      <c r="TVT4070" s="76" t="s">
        <v>1018</v>
      </c>
      <c r="TVU4070" s="76" t="s">
        <v>1018</v>
      </c>
      <c r="TVV4070" s="76" t="s">
        <v>1018</v>
      </c>
      <c r="TVW4070" s="76" t="s">
        <v>1018</v>
      </c>
      <c r="TVX4070" s="76" t="s">
        <v>1018</v>
      </c>
      <c r="TVY4070" s="76" t="s">
        <v>1018</v>
      </c>
      <c r="TVZ4070" s="76" t="s">
        <v>1018</v>
      </c>
      <c r="TWA4070" s="76" t="s">
        <v>1018</v>
      </c>
      <c r="TWB4070" s="76" t="s">
        <v>1018</v>
      </c>
      <c r="TWC4070" s="76" t="s">
        <v>1018</v>
      </c>
      <c r="TWD4070" s="76" t="s">
        <v>1018</v>
      </c>
      <c r="TWE4070" s="76" t="s">
        <v>1018</v>
      </c>
      <c r="TWF4070" s="76" t="s">
        <v>1018</v>
      </c>
      <c r="TWG4070" s="76" t="s">
        <v>1018</v>
      </c>
      <c r="TWH4070" s="76" t="s">
        <v>1018</v>
      </c>
      <c r="TWI4070" s="76" t="s">
        <v>1018</v>
      </c>
      <c r="TWJ4070" s="76" t="s">
        <v>1018</v>
      </c>
      <c r="TWK4070" s="76" t="s">
        <v>1018</v>
      </c>
      <c r="TWL4070" s="76" t="s">
        <v>1018</v>
      </c>
      <c r="TWM4070" s="76" t="s">
        <v>1018</v>
      </c>
      <c r="TWN4070" s="76" t="s">
        <v>1018</v>
      </c>
      <c r="TWO4070" s="76" t="s">
        <v>1018</v>
      </c>
      <c r="TWP4070" s="76" t="s">
        <v>1018</v>
      </c>
      <c r="TWQ4070" s="76" t="s">
        <v>1018</v>
      </c>
      <c r="TWR4070" s="76" t="s">
        <v>1018</v>
      </c>
      <c r="TWS4070" s="76" t="s">
        <v>1018</v>
      </c>
      <c r="TWT4070" s="76" t="s">
        <v>1018</v>
      </c>
      <c r="TWU4070" s="76" t="s">
        <v>1018</v>
      </c>
      <c r="TWV4070" s="76" t="s">
        <v>1018</v>
      </c>
      <c r="TWW4070" s="76" t="s">
        <v>1018</v>
      </c>
      <c r="TWX4070" s="76" t="s">
        <v>1018</v>
      </c>
      <c r="TWY4070" s="76" t="s">
        <v>1018</v>
      </c>
      <c r="TWZ4070" s="76" t="s">
        <v>1018</v>
      </c>
      <c r="TXA4070" s="76" t="s">
        <v>1018</v>
      </c>
      <c r="TXB4070" s="76" t="s">
        <v>1018</v>
      </c>
      <c r="TXC4070" s="76" t="s">
        <v>1018</v>
      </c>
      <c r="TXD4070" s="76" t="s">
        <v>1018</v>
      </c>
      <c r="TXE4070" s="76" t="s">
        <v>1018</v>
      </c>
      <c r="TXF4070" s="76" t="s">
        <v>1018</v>
      </c>
      <c r="TXG4070" s="76" t="s">
        <v>1018</v>
      </c>
      <c r="TXH4070" s="76" t="s">
        <v>1018</v>
      </c>
      <c r="TXI4070" s="76" t="s">
        <v>1018</v>
      </c>
      <c r="TXJ4070" s="76" t="s">
        <v>1018</v>
      </c>
      <c r="TXK4070" s="76" t="s">
        <v>1018</v>
      </c>
      <c r="TXL4070" s="76" t="s">
        <v>1018</v>
      </c>
      <c r="TXM4070" s="76" t="s">
        <v>1018</v>
      </c>
      <c r="TXN4070" s="76" t="s">
        <v>1018</v>
      </c>
      <c r="TXO4070" s="76" t="s">
        <v>1018</v>
      </c>
      <c r="TXP4070" s="76" t="s">
        <v>1018</v>
      </c>
      <c r="TXQ4070" s="76" t="s">
        <v>1018</v>
      </c>
      <c r="TXR4070" s="76" t="s">
        <v>1018</v>
      </c>
      <c r="TXS4070" s="76" t="s">
        <v>1018</v>
      </c>
      <c r="TXT4070" s="76" t="s">
        <v>1018</v>
      </c>
      <c r="TXU4070" s="76" t="s">
        <v>1018</v>
      </c>
      <c r="TXV4070" s="76" t="s">
        <v>1018</v>
      </c>
      <c r="TXW4070" s="76" t="s">
        <v>1018</v>
      </c>
      <c r="TXX4070" s="76" t="s">
        <v>1018</v>
      </c>
      <c r="TXY4070" s="76" t="s">
        <v>1018</v>
      </c>
      <c r="TXZ4070" s="76" t="s">
        <v>1018</v>
      </c>
      <c r="TYA4070" s="76" t="s">
        <v>1018</v>
      </c>
      <c r="TYB4070" s="76" t="s">
        <v>1018</v>
      </c>
      <c r="TYC4070" s="76" t="s">
        <v>1018</v>
      </c>
      <c r="TYD4070" s="76" t="s">
        <v>1018</v>
      </c>
      <c r="TYE4070" s="76" t="s">
        <v>1018</v>
      </c>
      <c r="TYF4070" s="76" t="s">
        <v>1018</v>
      </c>
      <c r="TYG4070" s="76" t="s">
        <v>1018</v>
      </c>
      <c r="TYH4070" s="76" t="s">
        <v>1018</v>
      </c>
      <c r="TYI4070" s="76" t="s">
        <v>1018</v>
      </c>
      <c r="TYJ4070" s="76" t="s">
        <v>1018</v>
      </c>
      <c r="TYK4070" s="76" t="s">
        <v>1018</v>
      </c>
      <c r="TYL4070" s="76" t="s">
        <v>1018</v>
      </c>
      <c r="TYM4070" s="76" t="s">
        <v>1018</v>
      </c>
      <c r="TYN4070" s="76" t="s">
        <v>1018</v>
      </c>
      <c r="TYO4070" s="76" t="s">
        <v>1018</v>
      </c>
      <c r="TYP4070" s="76" t="s">
        <v>1018</v>
      </c>
      <c r="TYQ4070" s="76" t="s">
        <v>1018</v>
      </c>
      <c r="TYR4070" s="76" t="s">
        <v>1018</v>
      </c>
      <c r="TYS4070" s="76" t="s">
        <v>1018</v>
      </c>
      <c r="TYT4070" s="76" t="s">
        <v>1018</v>
      </c>
      <c r="TYU4070" s="76" t="s">
        <v>1018</v>
      </c>
      <c r="TYV4070" s="76" t="s">
        <v>1018</v>
      </c>
      <c r="TYW4070" s="76" t="s">
        <v>1018</v>
      </c>
      <c r="TYX4070" s="76" t="s">
        <v>1018</v>
      </c>
      <c r="TYY4070" s="76" t="s">
        <v>1018</v>
      </c>
      <c r="TYZ4070" s="76" t="s">
        <v>1018</v>
      </c>
      <c r="TZA4070" s="76" t="s">
        <v>1018</v>
      </c>
      <c r="TZB4070" s="76" t="s">
        <v>1018</v>
      </c>
      <c r="TZC4070" s="76" t="s">
        <v>1018</v>
      </c>
      <c r="TZD4070" s="76" t="s">
        <v>1018</v>
      </c>
      <c r="TZE4070" s="76" t="s">
        <v>1018</v>
      </c>
      <c r="TZF4070" s="76" t="s">
        <v>1018</v>
      </c>
      <c r="TZG4070" s="76" t="s">
        <v>1018</v>
      </c>
      <c r="TZH4070" s="76" t="s">
        <v>1018</v>
      </c>
      <c r="TZI4070" s="76" t="s">
        <v>1018</v>
      </c>
      <c r="TZJ4070" s="76" t="s">
        <v>1018</v>
      </c>
      <c r="TZK4070" s="76" t="s">
        <v>1018</v>
      </c>
      <c r="TZL4070" s="76" t="s">
        <v>1018</v>
      </c>
      <c r="TZM4070" s="76" t="s">
        <v>1018</v>
      </c>
      <c r="TZN4070" s="76" t="s">
        <v>1018</v>
      </c>
      <c r="TZO4070" s="76" t="s">
        <v>1018</v>
      </c>
      <c r="TZP4070" s="76" t="s">
        <v>1018</v>
      </c>
      <c r="TZQ4070" s="76" t="s">
        <v>1018</v>
      </c>
      <c r="TZR4070" s="76" t="s">
        <v>1018</v>
      </c>
      <c r="TZS4070" s="76" t="s">
        <v>1018</v>
      </c>
      <c r="TZT4070" s="76" t="s">
        <v>1018</v>
      </c>
      <c r="TZU4070" s="76" t="s">
        <v>1018</v>
      </c>
      <c r="TZV4070" s="76" t="s">
        <v>1018</v>
      </c>
      <c r="TZW4070" s="76" t="s">
        <v>1018</v>
      </c>
      <c r="TZX4070" s="76" t="s">
        <v>1018</v>
      </c>
      <c r="TZY4070" s="76" t="s">
        <v>1018</v>
      </c>
      <c r="TZZ4070" s="76" t="s">
        <v>1018</v>
      </c>
      <c r="UAA4070" s="76" t="s">
        <v>1018</v>
      </c>
      <c r="UAB4070" s="76" t="s">
        <v>1018</v>
      </c>
      <c r="UAC4070" s="76" t="s">
        <v>1018</v>
      </c>
      <c r="UAD4070" s="76" t="s">
        <v>1018</v>
      </c>
      <c r="UAE4070" s="76" t="s">
        <v>1018</v>
      </c>
      <c r="UAF4070" s="76" t="s">
        <v>1018</v>
      </c>
      <c r="UAG4070" s="76" t="s">
        <v>1018</v>
      </c>
      <c r="UAH4070" s="76" t="s">
        <v>1018</v>
      </c>
      <c r="UAI4070" s="76" t="s">
        <v>1018</v>
      </c>
      <c r="UAJ4070" s="76" t="s">
        <v>1018</v>
      </c>
      <c r="UAK4070" s="76" t="s">
        <v>1018</v>
      </c>
      <c r="UAL4070" s="76" t="s">
        <v>1018</v>
      </c>
      <c r="UAM4070" s="76" t="s">
        <v>1018</v>
      </c>
      <c r="UAN4070" s="76" t="s">
        <v>1018</v>
      </c>
      <c r="UAO4070" s="76" t="s">
        <v>1018</v>
      </c>
      <c r="UAP4070" s="76" t="s">
        <v>1018</v>
      </c>
      <c r="UAQ4070" s="76" t="s">
        <v>1018</v>
      </c>
      <c r="UAR4070" s="76" t="s">
        <v>1018</v>
      </c>
      <c r="UAS4070" s="76" t="s">
        <v>1018</v>
      </c>
      <c r="UAT4070" s="76" t="s">
        <v>1018</v>
      </c>
      <c r="UAU4070" s="76" t="s">
        <v>1018</v>
      </c>
      <c r="UAV4070" s="76" t="s">
        <v>1018</v>
      </c>
      <c r="UAW4070" s="76" t="s">
        <v>1018</v>
      </c>
      <c r="UAX4070" s="76" t="s">
        <v>1018</v>
      </c>
      <c r="UAY4070" s="76" t="s">
        <v>1018</v>
      </c>
      <c r="UAZ4070" s="76" t="s">
        <v>1018</v>
      </c>
      <c r="UBA4070" s="76" t="s">
        <v>1018</v>
      </c>
      <c r="UBB4070" s="76" t="s">
        <v>1018</v>
      </c>
      <c r="UBC4070" s="76" t="s">
        <v>1018</v>
      </c>
      <c r="UBD4070" s="76" t="s">
        <v>1018</v>
      </c>
      <c r="UBE4070" s="76" t="s">
        <v>1018</v>
      </c>
      <c r="UBF4070" s="76" t="s">
        <v>1018</v>
      </c>
      <c r="UBG4070" s="76" t="s">
        <v>1018</v>
      </c>
      <c r="UBH4070" s="76" t="s">
        <v>1018</v>
      </c>
      <c r="UBI4070" s="76" t="s">
        <v>1018</v>
      </c>
      <c r="UBJ4070" s="76" t="s">
        <v>1018</v>
      </c>
      <c r="UBK4070" s="76" t="s">
        <v>1018</v>
      </c>
      <c r="UBL4070" s="76" t="s">
        <v>1018</v>
      </c>
      <c r="UBM4070" s="76" t="s">
        <v>1018</v>
      </c>
      <c r="UBN4070" s="76" t="s">
        <v>1018</v>
      </c>
      <c r="UBO4070" s="76" t="s">
        <v>1018</v>
      </c>
      <c r="UBP4070" s="76" t="s">
        <v>1018</v>
      </c>
      <c r="UBQ4070" s="76" t="s">
        <v>1018</v>
      </c>
      <c r="UBR4070" s="76" t="s">
        <v>1018</v>
      </c>
      <c r="UBS4070" s="76" t="s">
        <v>1018</v>
      </c>
      <c r="UBT4070" s="76" t="s">
        <v>1018</v>
      </c>
      <c r="UBU4070" s="76" t="s">
        <v>1018</v>
      </c>
      <c r="UBV4070" s="76" t="s">
        <v>1018</v>
      </c>
      <c r="UBW4070" s="76" t="s">
        <v>1018</v>
      </c>
      <c r="UBX4070" s="76" t="s">
        <v>1018</v>
      </c>
      <c r="UBY4070" s="76" t="s">
        <v>1018</v>
      </c>
      <c r="UBZ4070" s="76" t="s">
        <v>1018</v>
      </c>
      <c r="UCA4070" s="76" t="s">
        <v>1018</v>
      </c>
      <c r="UCB4070" s="76" t="s">
        <v>1018</v>
      </c>
      <c r="UCC4070" s="76" t="s">
        <v>1018</v>
      </c>
      <c r="UCD4070" s="76" t="s">
        <v>1018</v>
      </c>
      <c r="UCE4070" s="76" t="s">
        <v>1018</v>
      </c>
      <c r="UCF4070" s="76" t="s">
        <v>1018</v>
      </c>
      <c r="UCG4070" s="76" t="s">
        <v>1018</v>
      </c>
      <c r="UCH4070" s="76" t="s">
        <v>1018</v>
      </c>
      <c r="UCI4070" s="76" t="s">
        <v>1018</v>
      </c>
      <c r="UCJ4070" s="76" t="s">
        <v>1018</v>
      </c>
      <c r="UCK4070" s="76" t="s">
        <v>1018</v>
      </c>
      <c r="UCL4070" s="76" t="s">
        <v>1018</v>
      </c>
      <c r="UCM4070" s="76" t="s">
        <v>1018</v>
      </c>
      <c r="UCN4070" s="76" t="s">
        <v>1018</v>
      </c>
      <c r="UCO4070" s="76" t="s">
        <v>1018</v>
      </c>
      <c r="UCP4070" s="76" t="s">
        <v>1018</v>
      </c>
      <c r="UCQ4070" s="76" t="s">
        <v>1018</v>
      </c>
      <c r="UCR4070" s="76" t="s">
        <v>1018</v>
      </c>
      <c r="UCS4070" s="76" t="s">
        <v>1018</v>
      </c>
      <c r="UCT4070" s="76" t="s">
        <v>1018</v>
      </c>
      <c r="UCU4070" s="76" t="s">
        <v>1018</v>
      </c>
      <c r="UCV4070" s="76" t="s">
        <v>1018</v>
      </c>
      <c r="UCW4070" s="76" t="s">
        <v>1018</v>
      </c>
      <c r="UCX4070" s="76" t="s">
        <v>1018</v>
      </c>
      <c r="UCY4070" s="76" t="s">
        <v>1018</v>
      </c>
      <c r="UCZ4070" s="76" t="s">
        <v>1018</v>
      </c>
      <c r="UDA4070" s="76" t="s">
        <v>1018</v>
      </c>
      <c r="UDB4070" s="76" t="s">
        <v>1018</v>
      </c>
      <c r="UDC4070" s="76" t="s">
        <v>1018</v>
      </c>
      <c r="UDD4070" s="76" t="s">
        <v>1018</v>
      </c>
      <c r="UDE4070" s="76" t="s">
        <v>1018</v>
      </c>
      <c r="UDF4070" s="76" t="s">
        <v>1018</v>
      </c>
      <c r="UDG4070" s="76" t="s">
        <v>1018</v>
      </c>
      <c r="UDH4070" s="76" t="s">
        <v>1018</v>
      </c>
      <c r="UDI4070" s="76" t="s">
        <v>1018</v>
      </c>
      <c r="UDJ4070" s="76" t="s">
        <v>1018</v>
      </c>
      <c r="UDK4070" s="76" t="s">
        <v>1018</v>
      </c>
      <c r="UDL4070" s="76" t="s">
        <v>1018</v>
      </c>
      <c r="UDM4070" s="76" t="s">
        <v>1018</v>
      </c>
      <c r="UDN4070" s="76" t="s">
        <v>1018</v>
      </c>
      <c r="UDO4070" s="76" t="s">
        <v>1018</v>
      </c>
      <c r="UDP4070" s="76" t="s">
        <v>1018</v>
      </c>
      <c r="UDQ4070" s="76" t="s">
        <v>1018</v>
      </c>
      <c r="UDR4070" s="76" t="s">
        <v>1018</v>
      </c>
      <c r="UDS4070" s="76" t="s">
        <v>1018</v>
      </c>
      <c r="UDT4070" s="76" t="s">
        <v>1018</v>
      </c>
      <c r="UDU4070" s="76" t="s">
        <v>1018</v>
      </c>
      <c r="UDV4070" s="76" t="s">
        <v>1018</v>
      </c>
      <c r="UDW4070" s="76" t="s">
        <v>1018</v>
      </c>
      <c r="UDX4070" s="76" t="s">
        <v>1018</v>
      </c>
      <c r="UDY4070" s="76" t="s">
        <v>1018</v>
      </c>
      <c r="UDZ4070" s="76" t="s">
        <v>1018</v>
      </c>
      <c r="UEA4070" s="76" t="s">
        <v>1018</v>
      </c>
      <c r="UEB4070" s="76" t="s">
        <v>1018</v>
      </c>
      <c r="UEC4070" s="76" t="s">
        <v>1018</v>
      </c>
      <c r="UED4070" s="76" t="s">
        <v>1018</v>
      </c>
      <c r="UEE4070" s="76" t="s">
        <v>1018</v>
      </c>
      <c r="UEF4070" s="76" t="s">
        <v>1018</v>
      </c>
      <c r="UEG4070" s="76" t="s">
        <v>1018</v>
      </c>
      <c r="UEH4070" s="76" t="s">
        <v>1018</v>
      </c>
      <c r="UEI4070" s="76" t="s">
        <v>1018</v>
      </c>
      <c r="UEJ4070" s="76" t="s">
        <v>1018</v>
      </c>
      <c r="UEK4070" s="76" t="s">
        <v>1018</v>
      </c>
      <c r="UEL4070" s="76" t="s">
        <v>1018</v>
      </c>
      <c r="UEM4070" s="76" t="s">
        <v>1018</v>
      </c>
      <c r="UEN4070" s="76" t="s">
        <v>1018</v>
      </c>
      <c r="UEO4070" s="76" t="s">
        <v>1018</v>
      </c>
      <c r="UEP4070" s="76" t="s">
        <v>1018</v>
      </c>
      <c r="UEQ4070" s="76" t="s">
        <v>1018</v>
      </c>
      <c r="UER4070" s="76" t="s">
        <v>1018</v>
      </c>
      <c r="UES4070" s="76" t="s">
        <v>1018</v>
      </c>
      <c r="UET4070" s="76" t="s">
        <v>1018</v>
      </c>
      <c r="UEU4070" s="76" t="s">
        <v>1018</v>
      </c>
      <c r="UEV4070" s="76" t="s">
        <v>1018</v>
      </c>
      <c r="UEW4070" s="76" t="s">
        <v>1018</v>
      </c>
      <c r="UEX4070" s="76" t="s">
        <v>1018</v>
      </c>
      <c r="UEY4070" s="76" t="s">
        <v>1018</v>
      </c>
      <c r="UEZ4070" s="76" t="s">
        <v>1018</v>
      </c>
      <c r="UFA4070" s="76" t="s">
        <v>1018</v>
      </c>
      <c r="UFB4070" s="76" t="s">
        <v>1018</v>
      </c>
      <c r="UFC4070" s="76" t="s">
        <v>1018</v>
      </c>
      <c r="UFD4070" s="76" t="s">
        <v>1018</v>
      </c>
      <c r="UFE4070" s="76" t="s">
        <v>1018</v>
      </c>
      <c r="UFF4070" s="76" t="s">
        <v>1018</v>
      </c>
      <c r="UFG4070" s="76" t="s">
        <v>1018</v>
      </c>
      <c r="UFH4070" s="76" t="s">
        <v>1018</v>
      </c>
      <c r="UFI4070" s="76" t="s">
        <v>1018</v>
      </c>
      <c r="UFJ4070" s="76" t="s">
        <v>1018</v>
      </c>
      <c r="UFK4070" s="76" t="s">
        <v>1018</v>
      </c>
      <c r="UFL4070" s="76" t="s">
        <v>1018</v>
      </c>
      <c r="UFM4070" s="76" t="s">
        <v>1018</v>
      </c>
      <c r="UFN4070" s="76" t="s">
        <v>1018</v>
      </c>
      <c r="UFO4070" s="76" t="s">
        <v>1018</v>
      </c>
      <c r="UFP4070" s="76" t="s">
        <v>1018</v>
      </c>
      <c r="UFQ4070" s="76" t="s">
        <v>1018</v>
      </c>
      <c r="UFR4070" s="76" t="s">
        <v>1018</v>
      </c>
      <c r="UFS4070" s="76" t="s">
        <v>1018</v>
      </c>
      <c r="UFT4070" s="76" t="s">
        <v>1018</v>
      </c>
      <c r="UFU4070" s="76" t="s">
        <v>1018</v>
      </c>
      <c r="UFV4070" s="76" t="s">
        <v>1018</v>
      </c>
      <c r="UFW4070" s="76" t="s">
        <v>1018</v>
      </c>
      <c r="UFX4070" s="76" t="s">
        <v>1018</v>
      </c>
      <c r="UFY4070" s="76" t="s">
        <v>1018</v>
      </c>
      <c r="UFZ4070" s="76" t="s">
        <v>1018</v>
      </c>
      <c r="UGA4070" s="76" t="s">
        <v>1018</v>
      </c>
      <c r="UGB4070" s="76" t="s">
        <v>1018</v>
      </c>
      <c r="UGC4070" s="76" t="s">
        <v>1018</v>
      </c>
      <c r="UGD4070" s="76" t="s">
        <v>1018</v>
      </c>
      <c r="UGE4070" s="76" t="s">
        <v>1018</v>
      </c>
      <c r="UGF4070" s="76" t="s">
        <v>1018</v>
      </c>
      <c r="UGG4070" s="76" t="s">
        <v>1018</v>
      </c>
      <c r="UGH4070" s="76" t="s">
        <v>1018</v>
      </c>
      <c r="UGI4070" s="76" t="s">
        <v>1018</v>
      </c>
      <c r="UGJ4070" s="76" t="s">
        <v>1018</v>
      </c>
      <c r="UGK4070" s="76" t="s">
        <v>1018</v>
      </c>
      <c r="UGL4070" s="76" t="s">
        <v>1018</v>
      </c>
      <c r="UGM4070" s="76" t="s">
        <v>1018</v>
      </c>
      <c r="UGN4070" s="76" t="s">
        <v>1018</v>
      </c>
      <c r="UGO4070" s="76" t="s">
        <v>1018</v>
      </c>
      <c r="UGP4070" s="76" t="s">
        <v>1018</v>
      </c>
      <c r="UGQ4070" s="76" t="s">
        <v>1018</v>
      </c>
      <c r="UGR4070" s="76" t="s">
        <v>1018</v>
      </c>
      <c r="UGS4070" s="76" t="s">
        <v>1018</v>
      </c>
      <c r="UGT4070" s="76" t="s">
        <v>1018</v>
      </c>
      <c r="UGU4070" s="76" t="s">
        <v>1018</v>
      </c>
      <c r="UGV4070" s="76" t="s">
        <v>1018</v>
      </c>
      <c r="UGW4070" s="76" t="s">
        <v>1018</v>
      </c>
      <c r="UGX4070" s="76" t="s">
        <v>1018</v>
      </c>
      <c r="UGY4070" s="76" t="s">
        <v>1018</v>
      </c>
      <c r="UGZ4070" s="76" t="s">
        <v>1018</v>
      </c>
      <c r="UHA4070" s="76" t="s">
        <v>1018</v>
      </c>
      <c r="UHB4070" s="76" t="s">
        <v>1018</v>
      </c>
      <c r="UHC4070" s="76" t="s">
        <v>1018</v>
      </c>
      <c r="UHD4070" s="76" t="s">
        <v>1018</v>
      </c>
      <c r="UHE4070" s="76" t="s">
        <v>1018</v>
      </c>
      <c r="UHF4070" s="76" t="s">
        <v>1018</v>
      </c>
      <c r="UHG4070" s="76" t="s">
        <v>1018</v>
      </c>
      <c r="UHH4070" s="76" t="s">
        <v>1018</v>
      </c>
      <c r="UHI4070" s="76" t="s">
        <v>1018</v>
      </c>
      <c r="UHJ4070" s="76" t="s">
        <v>1018</v>
      </c>
      <c r="UHK4070" s="76" t="s">
        <v>1018</v>
      </c>
      <c r="UHL4070" s="76" t="s">
        <v>1018</v>
      </c>
      <c r="UHM4070" s="76" t="s">
        <v>1018</v>
      </c>
      <c r="UHN4070" s="76" t="s">
        <v>1018</v>
      </c>
      <c r="UHO4070" s="76" t="s">
        <v>1018</v>
      </c>
      <c r="UHP4070" s="76" t="s">
        <v>1018</v>
      </c>
      <c r="UHQ4070" s="76" t="s">
        <v>1018</v>
      </c>
      <c r="UHR4070" s="76" t="s">
        <v>1018</v>
      </c>
      <c r="UHS4070" s="76" t="s">
        <v>1018</v>
      </c>
      <c r="UHT4070" s="76" t="s">
        <v>1018</v>
      </c>
      <c r="UHU4070" s="76" t="s">
        <v>1018</v>
      </c>
      <c r="UHV4070" s="76" t="s">
        <v>1018</v>
      </c>
      <c r="UHW4070" s="76" t="s">
        <v>1018</v>
      </c>
      <c r="UHX4070" s="76" t="s">
        <v>1018</v>
      </c>
      <c r="UHY4070" s="76" t="s">
        <v>1018</v>
      </c>
      <c r="UHZ4070" s="76" t="s">
        <v>1018</v>
      </c>
      <c r="UIA4070" s="76" t="s">
        <v>1018</v>
      </c>
      <c r="UIB4070" s="76" t="s">
        <v>1018</v>
      </c>
      <c r="UIC4070" s="76" t="s">
        <v>1018</v>
      </c>
      <c r="UID4070" s="76" t="s">
        <v>1018</v>
      </c>
      <c r="UIE4070" s="76" t="s">
        <v>1018</v>
      </c>
      <c r="UIF4070" s="76" t="s">
        <v>1018</v>
      </c>
      <c r="UIG4070" s="76" t="s">
        <v>1018</v>
      </c>
      <c r="UIH4070" s="76" t="s">
        <v>1018</v>
      </c>
      <c r="UII4070" s="76" t="s">
        <v>1018</v>
      </c>
      <c r="UIJ4070" s="76" t="s">
        <v>1018</v>
      </c>
      <c r="UIK4070" s="76" t="s">
        <v>1018</v>
      </c>
      <c r="UIL4070" s="76" t="s">
        <v>1018</v>
      </c>
      <c r="UIM4070" s="76" t="s">
        <v>1018</v>
      </c>
      <c r="UIN4070" s="76" t="s">
        <v>1018</v>
      </c>
      <c r="UIO4070" s="76" t="s">
        <v>1018</v>
      </c>
      <c r="UIP4070" s="76" t="s">
        <v>1018</v>
      </c>
      <c r="UIQ4070" s="76" t="s">
        <v>1018</v>
      </c>
      <c r="UIR4070" s="76" t="s">
        <v>1018</v>
      </c>
      <c r="UIS4070" s="76" t="s">
        <v>1018</v>
      </c>
      <c r="UIT4070" s="76" t="s">
        <v>1018</v>
      </c>
      <c r="UIU4070" s="76" t="s">
        <v>1018</v>
      </c>
      <c r="UIV4070" s="76" t="s">
        <v>1018</v>
      </c>
      <c r="UIW4070" s="76" t="s">
        <v>1018</v>
      </c>
      <c r="UIX4070" s="76" t="s">
        <v>1018</v>
      </c>
      <c r="UIY4070" s="76" t="s">
        <v>1018</v>
      </c>
      <c r="UIZ4070" s="76" t="s">
        <v>1018</v>
      </c>
      <c r="UJA4070" s="76" t="s">
        <v>1018</v>
      </c>
      <c r="UJB4070" s="76" t="s">
        <v>1018</v>
      </c>
      <c r="UJC4070" s="76" t="s">
        <v>1018</v>
      </c>
      <c r="UJD4070" s="76" t="s">
        <v>1018</v>
      </c>
      <c r="UJE4070" s="76" t="s">
        <v>1018</v>
      </c>
      <c r="UJF4070" s="76" t="s">
        <v>1018</v>
      </c>
      <c r="UJG4070" s="76" t="s">
        <v>1018</v>
      </c>
      <c r="UJH4070" s="76" t="s">
        <v>1018</v>
      </c>
      <c r="UJI4070" s="76" t="s">
        <v>1018</v>
      </c>
      <c r="UJJ4070" s="76" t="s">
        <v>1018</v>
      </c>
      <c r="UJK4070" s="76" t="s">
        <v>1018</v>
      </c>
      <c r="UJL4070" s="76" t="s">
        <v>1018</v>
      </c>
      <c r="UJM4070" s="76" t="s">
        <v>1018</v>
      </c>
      <c r="UJN4070" s="76" t="s">
        <v>1018</v>
      </c>
      <c r="UJO4070" s="76" t="s">
        <v>1018</v>
      </c>
      <c r="UJP4070" s="76" t="s">
        <v>1018</v>
      </c>
      <c r="UJQ4070" s="76" t="s">
        <v>1018</v>
      </c>
      <c r="UJR4070" s="76" t="s">
        <v>1018</v>
      </c>
      <c r="UJS4070" s="76" t="s">
        <v>1018</v>
      </c>
      <c r="UJT4070" s="76" t="s">
        <v>1018</v>
      </c>
      <c r="UJU4070" s="76" t="s">
        <v>1018</v>
      </c>
      <c r="UJV4070" s="76" t="s">
        <v>1018</v>
      </c>
      <c r="UJW4070" s="76" t="s">
        <v>1018</v>
      </c>
      <c r="UJX4070" s="76" t="s">
        <v>1018</v>
      </c>
      <c r="UJY4070" s="76" t="s">
        <v>1018</v>
      </c>
      <c r="UJZ4070" s="76" t="s">
        <v>1018</v>
      </c>
      <c r="UKA4070" s="76" t="s">
        <v>1018</v>
      </c>
      <c r="UKB4070" s="76" t="s">
        <v>1018</v>
      </c>
      <c r="UKC4070" s="76" t="s">
        <v>1018</v>
      </c>
      <c r="UKD4070" s="76" t="s">
        <v>1018</v>
      </c>
      <c r="UKE4070" s="76" t="s">
        <v>1018</v>
      </c>
      <c r="UKF4070" s="76" t="s">
        <v>1018</v>
      </c>
      <c r="UKG4070" s="76" t="s">
        <v>1018</v>
      </c>
      <c r="UKH4070" s="76" t="s">
        <v>1018</v>
      </c>
      <c r="UKI4070" s="76" t="s">
        <v>1018</v>
      </c>
      <c r="UKJ4070" s="76" t="s">
        <v>1018</v>
      </c>
      <c r="UKK4070" s="76" t="s">
        <v>1018</v>
      </c>
      <c r="UKL4070" s="76" t="s">
        <v>1018</v>
      </c>
      <c r="UKM4070" s="76" t="s">
        <v>1018</v>
      </c>
      <c r="UKN4070" s="76" t="s">
        <v>1018</v>
      </c>
      <c r="UKO4070" s="76" t="s">
        <v>1018</v>
      </c>
      <c r="UKP4070" s="76" t="s">
        <v>1018</v>
      </c>
      <c r="UKQ4070" s="76" t="s">
        <v>1018</v>
      </c>
      <c r="UKR4070" s="76" t="s">
        <v>1018</v>
      </c>
      <c r="UKS4070" s="76" t="s">
        <v>1018</v>
      </c>
      <c r="UKT4070" s="76" t="s">
        <v>1018</v>
      </c>
      <c r="UKU4070" s="76" t="s">
        <v>1018</v>
      </c>
      <c r="UKV4070" s="76" t="s">
        <v>1018</v>
      </c>
      <c r="UKW4070" s="76" t="s">
        <v>1018</v>
      </c>
      <c r="UKX4070" s="76" t="s">
        <v>1018</v>
      </c>
      <c r="UKY4070" s="76" t="s">
        <v>1018</v>
      </c>
      <c r="UKZ4070" s="76" t="s">
        <v>1018</v>
      </c>
      <c r="ULA4070" s="76" t="s">
        <v>1018</v>
      </c>
      <c r="ULB4070" s="76" t="s">
        <v>1018</v>
      </c>
      <c r="ULC4070" s="76" t="s">
        <v>1018</v>
      </c>
      <c r="ULD4070" s="76" t="s">
        <v>1018</v>
      </c>
      <c r="ULE4070" s="76" t="s">
        <v>1018</v>
      </c>
      <c r="ULF4070" s="76" t="s">
        <v>1018</v>
      </c>
      <c r="ULG4070" s="76" t="s">
        <v>1018</v>
      </c>
      <c r="ULH4070" s="76" t="s">
        <v>1018</v>
      </c>
      <c r="ULI4070" s="76" t="s">
        <v>1018</v>
      </c>
      <c r="ULJ4070" s="76" t="s">
        <v>1018</v>
      </c>
      <c r="ULK4070" s="76" t="s">
        <v>1018</v>
      </c>
      <c r="ULL4070" s="76" t="s">
        <v>1018</v>
      </c>
      <c r="ULM4070" s="76" t="s">
        <v>1018</v>
      </c>
      <c r="ULN4070" s="76" t="s">
        <v>1018</v>
      </c>
      <c r="ULO4070" s="76" t="s">
        <v>1018</v>
      </c>
      <c r="ULP4070" s="76" t="s">
        <v>1018</v>
      </c>
      <c r="ULQ4070" s="76" t="s">
        <v>1018</v>
      </c>
      <c r="ULR4070" s="76" t="s">
        <v>1018</v>
      </c>
      <c r="ULS4070" s="76" t="s">
        <v>1018</v>
      </c>
      <c r="ULT4070" s="76" t="s">
        <v>1018</v>
      </c>
      <c r="ULU4070" s="76" t="s">
        <v>1018</v>
      </c>
      <c r="ULV4070" s="76" t="s">
        <v>1018</v>
      </c>
      <c r="ULW4070" s="76" t="s">
        <v>1018</v>
      </c>
      <c r="ULX4070" s="76" t="s">
        <v>1018</v>
      </c>
      <c r="ULY4070" s="76" t="s">
        <v>1018</v>
      </c>
      <c r="ULZ4070" s="76" t="s">
        <v>1018</v>
      </c>
      <c r="UMA4070" s="76" t="s">
        <v>1018</v>
      </c>
      <c r="UMB4070" s="76" t="s">
        <v>1018</v>
      </c>
      <c r="UMC4070" s="76" t="s">
        <v>1018</v>
      </c>
      <c r="UMD4070" s="76" t="s">
        <v>1018</v>
      </c>
      <c r="UME4070" s="76" t="s">
        <v>1018</v>
      </c>
      <c r="UMF4070" s="76" t="s">
        <v>1018</v>
      </c>
      <c r="UMG4070" s="76" t="s">
        <v>1018</v>
      </c>
      <c r="UMH4070" s="76" t="s">
        <v>1018</v>
      </c>
      <c r="UMI4070" s="76" t="s">
        <v>1018</v>
      </c>
      <c r="UMJ4070" s="76" t="s">
        <v>1018</v>
      </c>
      <c r="UMK4070" s="76" t="s">
        <v>1018</v>
      </c>
      <c r="UML4070" s="76" t="s">
        <v>1018</v>
      </c>
      <c r="UMM4070" s="76" t="s">
        <v>1018</v>
      </c>
      <c r="UMN4070" s="76" t="s">
        <v>1018</v>
      </c>
      <c r="UMO4070" s="76" t="s">
        <v>1018</v>
      </c>
      <c r="UMP4070" s="76" t="s">
        <v>1018</v>
      </c>
      <c r="UMQ4070" s="76" t="s">
        <v>1018</v>
      </c>
      <c r="UMR4070" s="76" t="s">
        <v>1018</v>
      </c>
      <c r="UMS4070" s="76" t="s">
        <v>1018</v>
      </c>
      <c r="UMT4070" s="76" t="s">
        <v>1018</v>
      </c>
      <c r="UMU4070" s="76" t="s">
        <v>1018</v>
      </c>
      <c r="UMV4070" s="76" t="s">
        <v>1018</v>
      </c>
      <c r="UMW4070" s="76" t="s">
        <v>1018</v>
      </c>
      <c r="UMX4070" s="76" t="s">
        <v>1018</v>
      </c>
      <c r="UMY4070" s="76" t="s">
        <v>1018</v>
      </c>
      <c r="UMZ4070" s="76" t="s">
        <v>1018</v>
      </c>
      <c r="UNA4070" s="76" t="s">
        <v>1018</v>
      </c>
      <c r="UNB4070" s="76" t="s">
        <v>1018</v>
      </c>
      <c r="UNC4070" s="76" t="s">
        <v>1018</v>
      </c>
      <c r="UND4070" s="76" t="s">
        <v>1018</v>
      </c>
      <c r="UNE4070" s="76" t="s">
        <v>1018</v>
      </c>
      <c r="UNF4070" s="76" t="s">
        <v>1018</v>
      </c>
      <c r="UNG4070" s="76" t="s">
        <v>1018</v>
      </c>
      <c r="UNH4070" s="76" t="s">
        <v>1018</v>
      </c>
      <c r="UNI4070" s="76" t="s">
        <v>1018</v>
      </c>
      <c r="UNJ4070" s="76" t="s">
        <v>1018</v>
      </c>
      <c r="UNK4070" s="76" t="s">
        <v>1018</v>
      </c>
      <c r="UNL4070" s="76" t="s">
        <v>1018</v>
      </c>
      <c r="UNM4070" s="76" t="s">
        <v>1018</v>
      </c>
      <c r="UNN4070" s="76" t="s">
        <v>1018</v>
      </c>
      <c r="UNO4070" s="76" t="s">
        <v>1018</v>
      </c>
      <c r="UNP4070" s="76" t="s">
        <v>1018</v>
      </c>
      <c r="UNQ4070" s="76" t="s">
        <v>1018</v>
      </c>
      <c r="UNR4070" s="76" t="s">
        <v>1018</v>
      </c>
      <c r="UNS4070" s="76" t="s">
        <v>1018</v>
      </c>
      <c r="UNT4070" s="76" t="s">
        <v>1018</v>
      </c>
      <c r="UNU4070" s="76" t="s">
        <v>1018</v>
      </c>
      <c r="UNV4070" s="76" t="s">
        <v>1018</v>
      </c>
      <c r="UNW4070" s="76" t="s">
        <v>1018</v>
      </c>
      <c r="UNX4070" s="76" t="s">
        <v>1018</v>
      </c>
      <c r="UNY4070" s="76" t="s">
        <v>1018</v>
      </c>
      <c r="UNZ4070" s="76" t="s">
        <v>1018</v>
      </c>
      <c r="UOA4070" s="76" t="s">
        <v>1018</v>
      </c>
      <c r="UOB4070" s="76" t="s">
        <v>1018</v>
      </c>
      <c r="UOC4070" s="76" t="s">
        <v>1018</v>
      </c>
      <c r="UOD4070" s="76" t="s">
        <v>1018</v>
      </c>
      <c r="UOE4070" s="76" t="s">
        <v>1018</v>
      </c>
      <c r="UOF4070" s="76" t="s">
        <v>1018</v>
      </c>
      <c r="UOG4070" s="76" t="s">
        <v>1018</v>
      </c>
      <c r="UOH4070" s="76" t="s">
        <v>1018</v>
      </c>
      <c r="UOI4070" s="76" t="s">
        <v>1018</v>
      </c>
      <c r="UOJ4070" s="76" t="s">
        <v>1018</v>
      </c>
      <c r="UOK4070" s="76" t="s">
        <v>1018</v>
      </c>
      <c r="UOL4070" s="76" t="s">
        <v>1018</v>
      </c>
      <c r="UOM4070" s="76" t="s">
        <v>1018</v>
      </c>
      <c r="UON4070" s="76" t="s">
        <v>1018</v>
      </c>
      <c r="UOO4070" s="76" t="s">
        <v>1018</v>
      </c>
      <c r="UOP4070" s="76" t="s">
        <v>1018</v>
      </c>
      <c r="UOQ4070" s="76" t="s">
        <v>1018</v>
      </c>
      <c r="UOR4070" s="76" t="s">
        <v>1018</v>
      </c>
      <c r="UOS4070" s="76" t="s">
        <v>1018</v>
      </c>
      <c r="UOT4070" s="76" t="s">
        <v>1018</v>
      </c>
      <c r="UOU4070" s="76" t="s">
        <v>1018</v>
      </c>
      <c r="UOV4070" s="76" t="s">
        <v>1018</v>
      </c>
      <c r="UOW4070" s="76" t="s">
        <v>1018</v>
      </c>
      <c r="UOX4070" s="76" t="s">
        <v>1018</v>
      </c>
      <c r="UOY4070" s="76" t="s">
        <v>1018</v>
      </c>
      <c r="UOZ4070" s="76" t="s">
        <v>1018</v>
      </c>
      <c r="UPA4070" s="76" t="s">
        <v>1018</v>
      </c>
      <c r="UPB4070" s="76" t="s">
        <v>1018</v>
      </c>
      <c r="UPC4070" s="76" t="s">
        <v>1018</v>
      </c>
      <c r="UPD4070" s="76" t="s">
        <v>1018</v>
      </c>
      <c r="UPE4070" s="76" t="s">
        <v>1018</v>
      </c>
      <c r="UPF4070" s="76" t="s">
        <v>1018</v>
      </c>
      <c r="UPG4070" s="76" t="s">
        <v>1018</v>
      </c>
      <c r="UPH4070" s="76" t="s">
        <v>1018</v>
      </c>
      <c r="UPI4070" s="76" t="s">
        <v>1018</v>
      </c>
      <c r="UPJ4070" s="76" t="s">
        <v>1018</v>
      </c>
      <c r="UPK4070" s="76" t="s">
        <v>1018</v>
      </c>
      <c r="UPL4070" s="76" t="s">
        <v>1018</v>
      </c>
      <c r="UPM4070" s="76" t="s">
        <v>1018</v>
      </c>
      <c r="UPN4070" s="76" t="s">
        <v>1018</v>
      </c>
      <c r="UPO4070" s="76" t="s">
        <v>1018</v>
      </c>
      <c r="UPP4070" s="76" t="s">
        <v>1018</v>
      </c>
      <c r="UPQ4070" s="76" t="s">
        <v>1018</v>
      </c>
      <c r="UPR4070" s="76" t="s">
        <v>1018</v>
      </c>
      <c r="UPS4070" s="76" t="s">
        <v>1018</v>
      </c>
      <c r="UPT4070" s="76" t="s">
        <v>1018</v>
      </c>
      <c r="UPU4070" s="76" t="s">
        <v>1018</v>
      </c>
      <c r="UPV4070" s="76" t="s">
        <v>1018</v>
      </c>
      <c r="UPW4070" s="76" t="s">
        <v>1018</v>
      </c>
      <c r="UPX4070" s="76" t="s">
        <v>1018</v>
      </c>
      <c r="UPY4070" s="76" t="s">
        <v>1018</v>
      </c>
      <c r="UPZ4070" s="76" t="s">
        <v>1018</v>
      </c>
      <c r="UQA4070" s="76" t="s">
        <v>1018</v>
      </c>
      <c r="UQB4070" s="76" t="s">
        <v>1018</v>
      </c>
      <c r="UQC4070" s="76" t="s">
        <v>1018</v>
      </c>
      <c r="UQD4070" s="76" t="s">
        <v>1018</v>
      </c>
      <c r="UQE4070" s="76" t="s">
        <v>1018</v>
      </c>
      <c r="UQF4070" s="76" t="s">
        <v>1018</v>
      </c>
      <c r="UQG4070" s="76" t="s">
        <v>1018</v>
      </c>
      <c r="UQH4070" s="76" t="s">
        <v>1018</v>
      </c>
      <c r="UQI4070" s="76" t="s">
        <v>1018</v>
      </c>
      <c r="UQJ4070" s="76" t="s">
        <v>1018</v>
      </c>
      <c r="UQK4070" s="76" t="s">
        <v>1018</v>
      </c>
      <c r="UQL4070" s="76" t="s">
        <v>1018</v>
      </c>
      <c r="UQM4070" s="76" t="s">
        <v>1018</v>
      </c>
      <c r="UQN4070" s="76" t="s">
        <v>1018</v>
      </c>
      <c r="UQO4070" s="76" t="s">
        <v>1018</v>
      </c>
      <c r="UQP4070" s="76" t="s">
        <v>1018</v>
      </c>
      <c r="UQQ4070" s="76" t="s">
        <v>1018</v>
      </c>
      <c r="UQR4070" s="76" t="s">
        <v>1018</v>
      </c>
      <c r="UQS4070" s="76" t="s">
        <v>1018</v>
      </c>
      <c r="UQT4070" s="76" t="s">
        <v>1018</v>
      </c>
      <c r="UQU4070" s="76" t="s">
        <v>1018</v>
      </c>
      <c r="UQV4070" s="76" t="s">
        <v>1018</v>
      </c>
      <c r="UQW4070" s="76" t="s">
        <v>1018</v>
      </c>
      <c r="UQX4070" s="76" t="s">
        <v>1018</v>
      </c>
      <c r="UQY4070" s="76" t="s">
        <v>1018</v>
      </c>
      <c r="UQZ4070" s="76" t="s">
        <v>1018</v>
      </c>
      <c r="URA4070" s="76" t="s">
        <v>1018</v>
      </c>
      <c r="URB4070" s="76" t="s">
        <v>1018</v>
      </c>
      <c r="URC4070" s="76" t="s">
        <v>1018</v>
      </c>
      <c r="URD4070" s="76" t="s">
        <v>1018</v>
      </c>
      <c r="URE4070" s="76" t="s">
        <v>1018</v>
      </c>
      <c r="URF4070" s="76" t="s">
        <v>1018</v>
      </c>
      <c r="URG4070" s="76" t="s">
        <v>1018</v>
      </c>
      <c r="URH4070" s="76" t="s">
        <v>1018</v>
      </c>
      <c r="URI4070" s="76" t="s">
        <v>1018</v>
      </c>
      <c r="URJ4070" s="76" t="s">
        <v>1018</v>
      </c>
      <c r="URK4070" s="76" t="s">
        <v>1018</v>
      </c>
      <c r="URL4070" s="76" t="s">
        <v>1018</v>
      </c>
      <c r="URM4070" s="76" t="s">
        <v>1018</v>
      </c>
      <c r="URN4070" s="76" t="s">
        <v>1018</v>
      </c>
      <c r="URO4070" s="76" t="s">
        <v>1018</v>
      </c>
      <c r="URP4070" s="76" t="s">
        <v>1018</v>
      </c>
      <c r="URQ4070" s="76" t="s">
        <v>1018</v>
      </c>
      <c r="URR4070" s="76" t="s">
        <v>1018</v>
      </c>
      <c r="URS4070" s="76" t="s">
        <v>1018</v>
      </c>
      <c r="URT4070" s="76" t="s">
        <v>1018</v>
      </c>
      <c r="URU4070" s="76" t="s">
        <v>1018</v>
      </c>
      <c r="URV4070" s="76" t="s">
        <v>1018</v>
      </c>
      <c r="URW4070" s="76" t="s">
        <v>1018</v>
      </c>
      <c r="URX4070" s="76" t="s">
        <v>1018</v>
      </c>
      <c r="URY4070" s="76" t="s">
        <v>1018</v>
      </c>
      <c r="URZ4070" s="76" t="s">
        <v>1018</v>
      </c>
      <c r="USA4070" s="76" t="s">
        <v>1018</v>
      </c>
      <c r="USB4070" s="76" t="s">
        <v>1018</v>
      </c>
      <c r="USC4070" s="76" t="s">
        <v>1018</v>
      </c>
      <c r="USD4070" s="76" t="s">
        <v>1018</v>
      </c>
      <c r="USE4070" s="76" t="s">
        <v>1018</v>
      </c>
      <c r="USF4070" s="76" t="s">
        <v>1018</v>
      </c>
      <c r="USG4070" s="76" t="s">
        <v>1018</v>
      </c>
      <c r="USH4070" s="76" t="s">
        <v>1018</v>
      </c>
      <c r="USI4070" s="76" t="s">
        <v>1018</v>
      </c>
      <c r="USJ4070" s="76" t="s">
        <v>1018</v>
      </c>
      <c r="USK4070" s="76" t="s">
        <v>1018</v>
      </c>
      <c r="USL4070" s="76" t="s">
        <v>1018</v>
      </c>
      <c r="USM4070" s="76" t="s">
        <v>1018</v>
      </c>
      <c r="USN4070" s="76" t="s">
        <v>1018</v>
      </c>
      <c r="USO4070" s="76" t="s">
        <v>1018</v>
      </c>
      <c r="USP4070" s="76" t="s">
        <v>1018</v>
      </c>
      <c r="USQ4070" s="76" t="s">
        <v>1018</v>
      </c>
      <c r="USR4070" s="76" t="s">
        <v>1018</v>
      </c>
      <c r="USS4070" s="76" t="s">
        <v>1018</v>
      </c>
      <c r="UST4070" s="76" t="s">
        <v>1018</v>
      </c>
      <c r="USU4070" s="76" t="s">
        <v>1018</v>
      </c>
      <c r="USV4070" s="76" t="s">
        <v>1018</v>
      </c>
      <c r="USW4070" s="76" t="s">
        <v>1018</v>
      </c>
      <c r="USX4070" s="76" t="s">
        <v>1018</v>
      </c>
      <c r="USY4070" s="76" t="s">
        <v>1018</v>
      </c>
      <c r="USZ4070" s="76" t="s">
        <v>1018</v>
      </c>
      <c r="UTA4070" s="76" t="s">
        <v>1018</v>
      </c>
      <c r="UTB4070" s="76" t="s">
        <v>1018</v>
      </c>
      <c r="UTC4070" s="76" t="s">
        <v>1018</v>
      </c>
      <c r="UTD4070" s="76" t="s">
        <v>1018</v>
      </c>
      <c r="UTE4070" s="76" t="s">
        <v>1018</v>
      </c>
      <c r="UTF4070" s="76" t="s">
        <v>1018</v>
      </c>
      <c r="UTG4070" s="76" t="s">
        <v>1018</v>
      </c>
      <c r="UTH4070" s="76" t="s">
        <v>1018</v>
      </c>
      <c r="UTI4070" s="76" t="s">
        <v>1018</v>
      </c>
      <c r="UTJ4070" s="76" t="s">
        <v>1018</v>
      </c>
      <c r="UTK4070" s="76" t="s">
        <v>1018</v>
      </c>
      <c r="UTL4070" s="76" t="s">
        <v>1018</v>
      </c>
      <c r="UTM4070" s="76" t="s">
        <v>1018</v>
      </c>
      <c r="UTN4070" s="76" t="s">
        <v>1018</v>
      </c>
      <c r="UTO4070" s="76" t="s">
        <v>1018</v>
      </c>
      <c r="UTP4070" s="76" t="s">
        <v>1018</v>
      </c>
      <c r="UTQ4070" s="76" t="s">
        <v>1018</v>
      </c>
      <c r="UTR4070" s="76" t="s">
        <v>1018</v>
      </c>
      <c r="UTS4070" s="76" t="s">
        <v>1018</v>
      </c>
      <c r="UTT4070" s="76" t="s">
        <v>1018</v>
      </c>
      <c r="UTU4070" s="76" t="s">
        <v>1018</v>
      </c>
      <c r="UTV4070" s="76" t="s">
        <v>1018</v>
      </c>
      <c r="UTW4070" s="76" t="s">
        <v>1018</v>
      </c>
      <c r="UTX4070" s="76" t="s">
        <v>1018</v>
      </c>
      <c r="UTY4070" s="76" t="s">
        <v>1018</v>
      </c>
      <c r="UTZ4070" s="76" t="s">
        <v>1018</v>
      </c>
      <c r="UUA4070" s="76" t="s">
        <v>1018</v>
      </c>
      <c r="UUB4070" s="76" t="s">
        <v>1018</v>
      </c>
      <c r="UUC4070" s="76" t="s">
        <v>1018</v>
      </c>
      <c r="UUD4070" s="76" t="s">
        <v>1018</v>
      </c>
      <c r="UUE4070" s="76" t="s">
        <v>1018</v>
      </c>
      <c r="UUF4070" s="76" t="s">
        <v>1018</v>
      </c>
      <c r="UUG4070" s="76" t="s">
        <v>1018</v>
      </c>
      <c r="UUH4070" s="76" t="s">
        <v>1018</v>
      </c>
      <c r="UUI4070" s="76" t="s">
        <v>1018</v>
      </c>
      <c r="UUJ4070" s="76" t="s">
        <v>1018</v>
      </c>
      <c r="UUK4070" s="76" t="s">
        <v>1018</v>
      </c>
      <c r="UUL4070" s="76" t="s">
        <v>1018</v>
      </c>
      <c r="UUM4070" s="76" t="s">
        <v>1018</v>
      </c>
      <c r="UUN4070" s="76" t="s">
        <v>1018</v>
      </c>
      <c r="UUO4070" s="76" t="s">
        <v>1018</v>
      </c>
      <c r="UUP4070" s="76" t="s">
        <v>1018</v>
      </c>
      <c r="UUQ4070" s="76" t="s">
        <v>1018</v>
      </c>
      <c r="UUR4070" s="76" t="s">
        <v>1018</v>
      </c>
      <c r="UUS4070" s="76" t="s">
        <v>1018</v>
      </c>
      <c r="UUT4070" s="76" t="s">
        <v>1018</v>
      </c>
      <c r="UUU4070" s="76" t="s">
        <v>1018</v>
      </c>
      <c r="UUV4070" s="76" t="s">
        <v>1018</v>
      </c>
      <c r="UUW4070" s="76" t="s">
        <v>1018</v>
      </c>
      <c r="UUX4070" s="76" t="s">
        <v>1018</v>
      </c>
      <c r="UUY4070" s="76" t="s">
        <v>1018</v>
      </c>
      <c r="UUZ4070" s="76" t="s">
        <v>1018</v>
      </c>
      <c r="UVA4070" s="76" t="s">
        <v>1018</v>
      </c>
      <c r="UVB4070" s="76" t="s">
        <v>1018</v>
      </c>
      <c r="UVC4070" s="76" t="s">
        <v>1018</v>
      </c>
      <c r="UVD4070" s="76" t="s">
        <v>1018</v>
      </c>
      <c r="UVE4070" s="76" t="s">
        <v>1018</v>
      </c>
      <c r="UVF4070" s="76" t="s">
        <v>1018</v>
      </c>
      <c r="UVG4070" s="76" t="s">
        <v>1018</v>
      </c>
      <c r="UVH4070" s="76" t="s">
        <v>1018</v>
      </c>
      <c r="UVI4070" s="76" t="s">
        <v>1018</v>
      </c>
      <c r="UVJ4070" s="76" t="s">
        <v>1018</v>
      </c>
      <c r="UVK4070" s="76" t="s">
        <v>1018</v>
      </c>
      <c r="UVL4070" s="76" t="s">
        <v>1018</v>
      </c>
      <c r="UVM4070" s="76" t="s">
        <v>1018</v>
      </c>
      <c r="UVN4070" s="76" t="s">
        <v>1018</v>
      </c>
      <c r="UVO4070" s="76" t="s">
        <v>1018</v>
      </c>
      <c r="UVP4070" s="76" t="s">
        <v>1018</v>
      </c>
      <c r="UVQ4070" s="76" t="s">
        <v>1018</v>
      </c>
      <c r="UVR4070" s="76" t="s">
        <v>1018</v>
      </c>
      <c r="UVS4070" s="76" t="s">
        <v>1018</v>
      </c>
      <c r="UVT4070" s="76" t="s">
        <v>1018</v>
      </c>
      <c r="UVU4070" s="76" t="s">
        <v>1018</v>
      </c>
      <c r="UVV4070" s="76" t="s">
        <v>1018</v>
      </c>
      <c r="UVW4070" s="76" t="s">
        <v>1018</v>
      </c>
      <c r="UVX4070" s="76" t="s">
        <v>1018</v>
      </c>
      <c r="UVY4070" s="76" t="s">
        <v>1018</v>
      </c>
      <c r="UVZ4070" s="76" t="s">
        <v>1018</v>
      </c>
      <c r="UWA4070" s="76" t="s">
        <v>1018</v>
      </c>
      <c r="UWB4070" s="76" t="s">
        <v>1018</v>
      </c>
      <c r="UWC4070" s="76" t="s">
        <v>1018</v>
      </c>
      <c r="UWD4070" s="76" t="s">
        <v>1018</v>
      </c>
      <c r="UWE4070" s="76" t="s">
        <v>1018</v>
      </c>
      <c r="UWF4070" s="76" t="s">
        <v>1018</v>
      </c>
      <c r="UWG4070" s="76" t="s">
        <v>1018</v>
      </c>
      <c r="UWH4070" s="76" t="s">
        <v>1018</v>
      </c>
      <c r="UWI4070" s="76" t="s">
        <v>1018</v>
      </c>
      <c r="UWJ4070" s="76" t="s">
        <v>1018</v>
      </c>
      <c r="UWK4070" s="76" t="s">
        <v>1018</v>
      </c>
      <c r="UWL4070" s="76" t="s">
        <v>1018</v>
      </c>
      <c r="UWM4070" s="76" t="s">
        <v>1018</v>
      </c>
      <c r="UWN4070" s="76" t="s">
        <v>1018</v>
      </c>
      <c r="UWO4070" s="76" t="s">
        <v>1018</v>
      </c>
      <c r="UWP4070" s="76" t="s">
        <v>1018</v>
      </c>
      <c r="UWQ4070" s="76" t="s">
        <v>1018</v>
      </c>
      <c r="UWR4070" s="76" t="s">
        <v>1018</v>
      </c>
      <c r="UWS4070" s="76" t="s">
        <v>1018</v>
      </c>
      <c r="UWT4070" s="76" t="s">
        <v>1018</v>
      </c>
      <c r="UWU4070" s="76" t="s">
        <v>1018</v>
      </c>
      <c r="UWV4070" s="76" t="s">
        <v>1018</v>
      </c>
      <c r="UWW4070" s="76" t="s">
        <v>1018</v>
      </c>
      <c r="UWX4070" s="76" t="s">
        <v>1018</v>
      </c>
      <c r="UWY4070" s="76" t="s">
        <v>1018</v>
      </c>
      <c r="UWZ4070" s="76" t="s">
        <v>1018</v>
      </c>
      <c r="UXA4070" s="76" t="s">
        <v>1018</v>
      </c>
      <c r="UXB4070" s="76" t="s">
        <v>1018</v>
      </c>
      <c r="UXC4070" s="76" t="s">
        <v>1018</v>
      </c>
      <c r="UXD4070" s="76" t="s">
        <v>1018</v>
      </c>
      <c r="UXE4070" s="76" t="s">
        <v>1018</v>
      </c>
      <c r="UXF4070" s="76" t="s">
        <v>1018</v>
      </c>
      <c r="UXG4070" s="76" t="s">
        <v>1018</v>
      </c>
      <c r="UXH4070" s="76" t="s">
        <v>1018</v>
      </c>
      <c r="UXI4070" s="76" t="s">
        <v>1018</v>
      </c>
      <c r="UXJ4070" s="76" t="s">
        <v>1018</v>
      </c>
      <c r="UXK4070" s="76" t="s">
        <v>1018</v>
      </c>
      <c r="UXL4070" s="76" t="s">
        <v>1018</v>
      </c>
      <c r="UXM4070" s="76" t="s">
        <v>1018</v>
      </c>
      <c r="UXN4070" s="76" t="s">
        <v>1018</v>
      </c>
      <c r="UXO4070" s="76" t="s">
        <v>1018</v>
      </c>
      <c r="UXP4070" s="76" t="s">
        <v>1018</v>
      </c>
      <c r="UXQ4070" s="76" t="s">
        <v>1018</v>
      </c>
      <c r="UXR4070" s="76" t="s">
        <v>1018</v>
      </c>
      <c r="UXS4070" s="76" t="s">
        <v>1018</v>
      </c>
      <c r="UXT4070" s="76" t="s">
        <v>1018</v>
      </c>
      <c r="UXU4070" s="76" t="s">
        <v>1018</v>
      </c>
      <c r="UXV4070" s="76" t="s">
        <v>1018</v>
      </c>
      <c r="UXW4070" s="76" t="s">
        <v>1018</v>
      </c>
      <c r="UXX4070" s="76" t="s">
        <v>1018</v>
      </c>
      <c r="UXY4070" s="76" t="s">
        <v>1018</v>
      </c>
      <c r="UXZ4070" s="76" t="s">
        <v>1018</v>
      </c>
      <c r="UYA4070" s="76" t="s">
        <v>1018</v>
      </c>
      <c r="UYB4070" s="76" t="s">
        <v>1018</v>
      </c>
      <c r="UYC4070" s="76" t="s">
        <v>1018</v>
      </c>
      <c r="UYD4070" s="76" t="s">
        <v>1018</v>
      </c>
      <c r="UYE4070" s="76" t="s">
        <v>1018</v>
      </c>
      <c r="UYF4070" s="76" t="s">
        <v>1018</v>
      </c>
      <c r="UYG4070" s="76" t="s">
        <v>1018</v>
      </c>
      <c r="UYH4070" s="76" t="s">
        <v>1018</v>
      </c>
      <c r="UYI4070" s="76" t="s">
        <v>1018</v>
      </c>
      <c r="UYJ4070" s="76" t="s">
        <v>1018</v>
      </c>
      <c r="UYK4070" s="76" t="s">
        <v>1018</v>
      </c>
      <c r="UYL4070" s="76" t="s">
        <v>1018</v>
      </c>
      <c r="UYM4070" s="76" t="s">
        <v>1018</v>
      </c>
      <c r="UYN4070" s="76" t="s">
        <v>1018</v>
      </c>
      <c r="UYO4070" s="76" t="s">
        <v>1018</v>
      </c>
      <c r="UYP4070" s="76" t="s">
        <v>1018</v>
      </c>
      <c r="UYQ4070" s="76" t="s">
        <v>1018</v>
      </c>
      <c r="UYR4070" s="76" t="s">
        <v>1018</v>
      </c>
      <c r="UYS4070" s="76" t="s">
        <v>1018</v>
      </c>
      <c r="UYT4070" s="76" t="s">
        <v>1018</v>
      </c>
      <c r="UYU4070" s="76" t="s">
        <v>1018</v>
      </c>
      <c r="UYV4070" s="76" t="s">
        <v>1018</v>
      </c>
      <c r="UYW4070" s="76" t="s">
        <v>1018</v>
      </c>
      <c r="UYX4070" s="76" t="s">
        <v>1018</v>
      </c>
      <c r="UYY4070" s="76" t="s">
        <v>1018</v>
      </c>
      <c r="UYZ4070" s="76" t="s">
        <v>1018</v>
      </c>
      <c r="UZA4070" s="76" t="s">
        <v>1018</v>
      </c>
      <c r="UZB4070" s="76" t="s">
        <v>1018</v>
      </c>
      <c r="UZC4070" s="76" t="s">
        <v>1018</v>
      </c>
      <c r="UZD4070" s="76" t="s">
        <v>1018</v>
      </c>
      <c r="UZE4070" s="76" t="s">
        <v>1018</v>
      </c>
      <c r="UZF4070" s="76" t="s">
        <v>1018</v>
      </c>
      <c r="UZG4070" s="76" t="s">
        <v>1018</v>
      </c>
      <c r="UZH4070" s="76" t="s">
        <v>1018</v>
      </c>
      <c r="UZI4070" s="76" t="s">
        <v>1018</v>
      </c>
      <c r="UZJ4070" s="76" t="s">
        <v>1018</v>
      </c>
      <c r="UZK4070" s="76" t="s">
        <v>1018</v>
      </c>
      <c r="UZL4070" s="76" t="s">
        <v>1018</v>
      </c>
      <c r="UZM4070" s="76" t="s">
        <v>1018</v>
      </c>
      <c r="UZN4070" s="76" t="s">
        <v>1018</v>
      </c>
      <c r="UZO4070" s="76" t="s">
        <v>1018</v>
      </c>
      <c r="UZP4070" s="76" t="s">
        <v>1018</v>
      </c>
      <c r="UZQ4070" s="76" t="s">
        <v>1018</v>
      </c>
      <c r="UZR4070" s="76" t="s">
        <v>1018</v>
      </c>
      <c r="UZS4070" s="76" t="s">
        <v>1018</v>
      </c>
      <c r="UZT4070" s="76" t="s">
        <v>1018</v>
      </c>
      <c r="UZU4070" s="76" t="s">
        <v>1018</v>
      </c>
      <c r="UZV4070" s="76" t="s">
        <v>1018</v>
      </c>
      <c r="UZW4070" s="76" t="s">
        <v>1018</v>
      </c>
      <c r="UZX4070" s="76" t="s">
        <v>1018</v>
      </c>
      <c r="UZY4070" s="76" t="s">
        <v>1018</v>
      </c>
      <c r="UZZ4070" s="76" t="s">
        <v>1018</v>
      </c>
      <c r="VAA4070" s="76" t="s">
        <v>1018</v>
      </c>
      <c r="VAB4070" s="76" t="s">
        <v>1018</v>
      </c>
      <c r="VAC4070" s="76" t="s">
        <v>1018</v>
      </c>
      <c r="VAD4070" s="76" t="s">
        <v>1018</v>
      </c>
      <c r="VAE4070" s="76" t="s">
        <v>1018</v>
      </c>
      <c r="VAF4070" s="76" t="s">
        <v>1018</v>
      </c>
      <c r="VAG4070" s="76" t="s">
        <v>1018</v>
      </c>
      <c r="VAH4070" s="76" t="s">
        <v>1018</v>
      </c>
      <c r="VAI4070" s="76" t="s">
        <v>1018</v>
      </c>
      <c r="VAJ4070" s="76" t="s">
        <v>1018</v>
      </c>
      <c r="VAK4070" s="76" t="s">
        <v>1018</v>
      </c>
      <c r="VAL4070" s="76" t="s">
        <v>1018</v>
      </c>
      <c r="VAM4070" s="76" t="s">
        <v>1018</v>
      </c>
      <c r="VAN4070" s="76" t="s">
        <v>1018</v>
      </c>
      <c r="VAO4070" s="76" t="s">
        <v>1018</v>
      </c>
      <c r="VAP4070" s="76" t="s">
        <v>1018</v>
      </c>
      <c r="VAQ4070" s="76" t="s">
        <v>1018</v>
      </c>
      <c r="VAR4070" s="76" t="s">
        <v>1018</v>
      </c>
      <c r="VAS4070" s="76" t="s">
        <v>1018</v>
      </c>
      <c r="VAT4070" s="76" t="s">
        <v>1018</v>
      </c>
      <c r="VAU4070" s="76" t="s">
        <v>1018</v>
      </c>
      <c r="VAV4070" s="76" t="s">
        <v>1018</v>
      </c>
      <c r="VAW4070" s="76" t="s">
        <v>1018</v>
      </c>
      <c r="VAX4070" s="76" t="s">
        <v>1018</v>
      </c>
      <c r="VAY4070" s="76" t="s">
        <v>1018</v>
      </c>
      <c r="VAZ4070" s="76" t="s">
        <v>1018</v>
      </c>
      <c r="VBA4070" s="76" t="s">
        <v>1018</v>
      </c>
      <c r="VBB4070" s="76" t="s">
        <v>1018</v>
      </c>
      <c r="VBC4070" s="76" t="s">
        <v>1018</v>
      </c>
      <c r="VBD4070" s="76" t="s">
        <v>1018</v>
      </c>
      <c r="VBE4070" s="76" t="s">
        <v>1018</v>
      </c>
      <c r="VBF4070" s="76" t="s">
        <v>1018</v>
      </c>
      <c r="VBG4070" s="76" t="s">
        <v>1018</v>
      </c>
      <c r="VBH4070" s="76" t="s">
        <v>1018</v>
      </c>
      <c r="VBI4070" s="76" t="s">
        <v>1018</v>
      </c>
      <c r="VBJ4070" s="76" t="s">
        <v>1018</v>
      </c>
      <c r="VBK4070" s="76" t="s">
        <v>1018</v>
      </c>
      <c r="VBL4070" s="76" t="s">
        <v>1018</v>
      </c>
      <c r="VBM4070" s="76" t="s">
        <v>1018</v>
      </c>
      <c r="VBN4070" s="76" t="s">
        <v>1018</v>
      </c>
      <c r="VBO4070" s="76" t="s">
        <v>1018</v>
      </c>
      <c r="VBP4070" s="76" t="s">
        <v>1018</v>
      </c>
      <c r="VBQ4070" s="76" t="s">
        <v>1018</v>
      </c>
      <c r="VBR4070" s="76" t="s">
        <v>1018</v>
      </c>
      <c r="VBS4070" s="76" t="s">
        <v>1018</v>
      </c>
      <c r="VBT4070" s="76" t="s">
        <v>1018</v>
      </c>
      <c r="VBU4070" s="76" t="s">
        <v>1018</v>
      </c>
      <c r="VBV4070" s="76" t="s">
        <v>1018</v>
      </c>
      <c r="VBW4070" s="76" t="s">
        <v>1018</v>
      </c>
      <c r="VBX4070" s="76" t="s">
        <v>1018</v>
      </c>
      <c r="VBY4070" s="76" t="s">
        <v>1018</v>
      </c>
      <c r="VBZ4070" s="76" t="s">
        <v>1018</v>
      </c>
      <c r="VCA4070" s="76" t="s">
        <v>1018</v>
      </c>
      <c r="VCB4070" s="76" t="s">
        <v>1018</v>
      </c>
      <c r="VCC4070" s="76" t="s">
        <v>1018</v>
      </c>
      <c r="VCD4070" s="76" t="s">
        <v>1018</v>
      </c>
      <c r="VCE4070" s="76" t="s">
        <v>1018</v>
      </c>
      <c r="VCF4070" s="76" t="s">
        <v>1018</v>
      </c>
      <c r="VCG4070" s="76" t="s">
        <v>1018</v>
      </c>
      <c r="VCH4070" s="76" t="s">
        <v>1018</v>
      </c>
      <c r="VCI4070" s="76" t="s">
        <v>1018</v>
      </c>
      <c r="VCJ4070" s="76" t="s">
        <v>1018</v>
      </c>
      <c r="VCK4070" s="76" t="s">
        <v>1018</v>
      </c>
      <c r="VCL4070" s="76" t="s">
        <v>1018</v>
      </c>
      <c r="VCM4070" s="76" t="s">
        <v>1018</v>
      </c>
      <c r="VCN4070" s="76" t="s">
        <v>1018</v>
      </c>
      <c r="VCO4070" s="76" t="s">
        <v>1018</v>
      </c>
      <c r="VCP4070" s="76" t="s">
        <v>1018</v>
      </c>
      <c r="VCQ4070" s="76" t="s">
        <v>1018</v>
      </c>
      <c r="VCR4070" s="76" t="s">
        <v>1018</v>
      </c>
      <c r="VCS4070" s="76" t="s">
        <v>1018</v>
      </c>
      <c r="VCT4070" s="76" t="s">
        <v>1018</v>
      </c>
      <c r="VCU4070" s="76" t="s">
        <v>1018</v>
      </c>
      <c r="VCV4070" s="76" t="s">
        <v>1018</v>
      </c>
      <c r="VCW4070" s="76" t="s">
        <v>1018</v>
      </c>
      <c r="VCX4070" s="76" t="s">
        <v>1018</v>
      </c>
      <c r="VCY4070" s="76" t="s">
        <v>1018</v>
      </c>
      <c r="VCZ4070" s="76" t="s">
        <v>1018</v>
      </c>
      <c r="VDA4070" s="76" t="s">
        <v>1018</v>
      </c>
      <c r="VDB4070" s="76" t="s">
        <v>1018</v>
      </c>
      <c r="VDC4070" s="76" t="s">
        <v>1018</v>
      </c>
      <c r="VDD4070" s="76" t="s">
        <v>1018</v>
      </c>
      <c r="VDE4070" s="76" t="s">
        <v>1018</v>
      </c>
      <c r="VDF4070" s="76" t="s">
        <v>1018</v>
      </c>
      <c r="VDG4070" s="76" t="s">
        <v>1018</v>
      </c>
      <c r="VDH4070" s="76" t="s">
        <v>1018</v>
      </c>
      <c r="VDI4070" s="76" t="s">
        <v>1018</v>
      </c>
      <c r="VDJ4070" s="76" t="s">
        <v>1018</v>
      </c>
      <c r="VDK4070" s="76" t="s">
        <v>1018</v>
      </c>
      <c r="VDL4070" s="76" t="s">
        <v>1018</v>
      </c>
      <c r="VDM4070" s="76" t="s">
        <v>1018</v>
      </c>
      <c r="VDN4070" s="76" t="s">
        <v>1018</v>
      </c>
      <c r="VDO4070" s="76" t="s">
        <v>1018</v>
      </c>
      <c r="VDP4070" s="76" t="s">
        <v>1018</v>
      </c>
      <c r="VDQ4070" s="76" t="s">
        <v>1018</v>
      </c>
      <c r="VDR4070" s="76" t="s">
        <v>1018</v>
      </c>
      <c r="VDS4070" s="76" t="s">
        <v>1018</v>
      </c>
      <c r="VDT4070" s="76" t="s">
        <v>1018</v>
      </c>
      <c r="VDU4070" s="76" t="s">
        <v>1018</v>
      </c>
      <c r="VDV4070" s="76" t="s">
        <v>1018</v>
      </c>
      <c r="VDW4070" s="76" t="s">
        <v>1018</v>
      </c>
      <c r="VDX4070" s="76" t="s">
        <v>1018</v>
      </c>
      <c r="VDY4070" s="76" t="s">
        <v>1018</v>
      </c>
      <c r="VDZ4070" s="76" t="s">
        <v>1018</v>
      </c>
      <c r="VEA4070" s="76" t="s">
        <v>1018</v>
      </c>
      <c r="VEB4070" s="76" t="s">
        <v>1018</v>
      </c>
      <c r="VEC4070" s="76" t="s">
        <v>1018</v>
      </c>
      <c r="VED4070" s="76" t="s">
        <v>1018</v>
      </c>
      <c r="VEE4070" s="76" t="s">
        <v>1018</v>
      </c>
      <c r="VEF4070" s="76" t="s">
        <v>1018</v>
      </c>
      <c r="VEG4070" s="76" t="s">
        <v>1018</v>
      </c>
      <c r="VEH4070" s="76" t="s">
        <v>1018</v>
      </c>
      <c r="VEI4070" s="76" t="s">
        <v>1018</v>
      </c>
      <c r="VEJ4070" s="76" t="s">
        <v>1018</v>
      </c>
      <c r="VEK4070" s="76" t="s">
        <v>1018</v>
      </c>
      <c r="VEL4070" s="76" t="s">
        <v>1018</v>
      </c>
      <c r="VEM4070" s="76" t="s">
        <v>1018</v>
      </c>
      <c r="VEN4070" s="76" t="s">
        <v>1018</v>
      </c>
      <c r="VEO4070" s="76" t="s">
        <v>1018</v>
      </c>
      <c r="VEP4070" s="76" t="s">
        <v>1018</v>
      </c>
      <c r="VEQ4070" s="76" t="s">
        <v>1018</v>
      </c>
      <c r="VER4070" s="76" t="s">
        <v>1018</v>
      </c>
      <c r="VES4070" s="76" t="s">
        <v>1018</v>
      </c>
      <c r="VET4070" s="76" t="s">
        <v>1018</v>
      </c>
      <c r="VEU4070" s="76" t="s">
        <v>1018</v>
      </c>
      <c r="VEV4070" s="76" t="s">
        <v>1018</v>
      </c>
      <c r="VEW4070" s="76" t="s">
        <v>1018</v>
      </c>
      <c r="VEX4070" s="76" t="s">
        <v>1018</v>
      </c>
      <c r="VEY4070" s="76" t="s">
        <v>1018</v>
      </c>
      <c r="VEZ4070" s="76" t="s">
        <v>1018</v>
      </c>
      <c r="VFA4070" s="76" t="s">
        <v>1018</v>
      </c>
      <c r="VFB4070" s="76" t="s">
        <v>1018</v>
      </c>
      <c r="VFC4070" s="76" t="s">
        <v>1018</v>
      </c>
      <c r="VFD4070" s="76" t="s">
        <v>1018</v>
      </c>
      <c r="VFE4070" s="76" t="s">
        <v>1018</v>
      </c>
      <c r="VFF4070" s="76" t="s">
        <v>1018</v>
      </c>
      <c r="VFG4070" s="76" t="s">
        <v>1018</v>
      </c>
      <c r="VFH4070" s="76" t="s">
        <v>1018</v>
      </c>
      <c r="VFI4070" s="76" t="s">
        <v>1018</v>
      </c>
      <c r="VFJ4070" s="76" t="s">
        <v>1018</v>
      </c>
      <c r="VFK4070" s="76" t="s">
        <v>1018</v>
      </c>
      <c r="VFL4070" s="76" t="s">
        <v>1018</v>
      </c>
      <c r="VFM4070" s="76" t="s">
        <v>1018</v>
      </c>
      <c r="VFN4070" s="76" t="s">
        <v>1018</v>
      </c>
      <c r="VFO4070" s="76" t="s">
        <v>1018</v>
      </c>
      <c r="VFP4070" s="76" t="s">
        <v>1018</v>
      </c>
      <c r="VFQ4070" s="76" t="s">
        <v>1018</v>
      </c>
      <c r="VFR4070" s="76" t="s">
        <v>1018</v>
      </c>
      <c r="VFS4070" s="76" t="s">
        <v>1018</v>
      </c>
      <c r="VFT4070" s="76" t="s">
        <v>1018</v>
      </c>
      <c r="VFU4070" s="76" t="s">
        <v>1018</v>
      </c>
      <c r="VFV4070" s="76" t="s">
        <v>1018</v>
      </c>
      <c r="VFW4070" s="76" t="s">
        <v>1018</v>
      </c>
      <c r="VFX4070" s="76" t="s">
        <v>1018</v>
      </c>
      <c r="VFY4070" s="76" t="s">
        <v>1018</v>
      </c>
      <c r="VFZ4070" s="76" t="s">
        <v>1018</v>
      </c>
      <c r="VGA4070" s="76" t="s">
        <v>1018</v>
      </c>
      <c r="VGB4070" s="76" t="s">
        <v>1018</v>
      </c>
      <c r="VGC4070" s="76" t="s">
        <v>1018</v>
      </c>
      <c r="VGD4070" s="76" t="s">
        <v>1018</v>
      </c>
      <c r="VGE4070" s="76" t="s">
        <v>1018</v>
      </c>
      <c r="VGF4070" s="76" t="s">
        <v>1018</v>
      </c>
      <c r="VGG4070" s="76" t="s">
        <v>1018</v>
      </c>
      <c r="VGH4070" s="76" t="s">
        <v>1018</v>
      </c>
      <c r="VGI4070" s="76" t="s">
        <v>1018</v>
      </c>
      <c r="VGJ4070" s="76" t="s">
        <v>1018</v>
      </c>
      <c r="VGK4070" s="76" t="s">
        <v>1018</v>
      </c>
      <c r="VGL4070" s="76" t="s">
        <v>1018</v>
      </c>
      <c r="VGM4070" s="76" t="s">
        <v>1018</v>
      </c>
      <c r="VGN4070" s="76" t="s">
        <v>1018</v>
      </c>
      <c r="VGO4070" s="76" t="s">
        <v>1018</v>
      </c>
      <c r="VGP4070" s="76" t="s">
        <v>1018</v>
      </c>
      <c r="VGQ4070" s="76" t="s">
        <v>1018</v>
      </c>
      <c r="VGR4070" s="76" t="s">
        <v>1018</v>
      </c>
      <c r="VGS4070" s="76" t="s">
        <v>1018</v>
      </c>
      <c r="VGT4070" s="76" t="s">
        <v>1018</v>
      </c>
      <c r="VGU4070" s="76" t="s">
        <v>1018</v>
      </c>
      <c r="VGV4070" s="76" t="s">
        <v>1018</v>
      </c>
      <c r="VGW4070" s="76" t="s">
        <v>1018</v>
      </c>
      <c r="VGX4070" s="76" t="s">
        <v>1018</v>
      </c>
      <c r="VGY4070" s="76" t="s">
        <v>1018</v>
      </c>
      <c r="VGZ4070" s="76" t="s">
        <v>1018</v>
      </c>
      <c r="VHA4070" s="76" t="s">
        <v>1018</v>
      </c>
      <c r="VHB4070" s="76" t="s">
        <v>1018</v>
      </c>
      <c r="VHC4070" s="76" t="s">
        <v>1018</v>
      </c>
      <c r="VHD4070" s="76" t="s">
        <v>1018</v>
      </c>
      <c r="VHE4070" s="76" t="s">
        <v>1018</v>
      </c>
      <c r="VHF4070" s="76" t="s">
        <v>1018</v>
      </c>
      <c r="VHG4070" s="76" t="s">
        <v>1018</v>
      </c>
      <c r="VHH4070" s="76" t="s">
        <v>1018</v>
      </c>
      <c r="VHI4070" s="76" t="s">
        <v>1018</v>
      </c>
      <c r="VHJ4070" s="76" t="s">
        <v>1018</v>
      </c>
      <c r="VHK4070" s="76" t="s">
        <v>1018</v>
      </c>
      <c r="VHL4070" s="76" t="s">
        <v>1018</v>
      </c>
      <c r="VHM4070" s="76" t="s">
        <v>1018</v>
      </c>
      <c r="VHN4070" s="76" t="s">
        <v>1018</v>
      </c>
      <c r="VHO4070" s="76" t="s">
        <v>1018</v>
      </c>
      <c r="VHP4070" s="76" t="s">
        <v>1018</v>
      </c>
      <c r="VHQ4070" s="76" t="s">
        <v>1018</v>
      </c>
      <c r="VHR4070" s="76" t="s">
        <v>1018</v>
      </c>
      <c r="VHS4070" s="76" t="s">
        <v>1018</v>
      </c>
      <c r="VHT4070" s="76" t="s">
        <v>1018</v>
      </c>
      <c r="VHU4070" s="76" t="s">
        <v>1018</v>
      </c>
      <c r="VHV4070" s="76" t="s">
        <v>1018</v>
      </c>
      <c r="VHW4070" s="76" t="s">
        <v>1018</v>
      </c>
      <c r="VHX4070" s="76" t="s">
        <v>1018</v>
      </c>
      <c r="VHY4070" s="76" t="s">
        <v>1018</v>
      </c>
      <c r="VHZ4070" s="76" t="s">
        <v>1018</v>
      </c>
      <c r="VIA4070" s="76" t="s">
        <v>1018</v>
      </c>
      <c r="VIB4070" s="76" t="s">
        <v>1018</v>
      </c>
      <c r="VIC4070" s="76" t="s">
        <v>1018</v>
      </c>
      <c r="VID4070" s="76" t="s">
        <v>1018</v>
      </c>
      <c r="VIE4070" s="76" t="s">
        <v>1018</v>
      </c>
      <c r="VIF4070" s="76" t="s">
        <v>1018</v>
      </c>
      <c r="VIG4070" s="76" t="s">
        <v>1018</v>
      </c>
      <c r="VIH4070" s="76" t="s">
        <v>1018</v>
      </c>
      <c r="VII4070" s="76" t="s">
        <v>1018</v>
      </c>
      <c r="VIJ4070" s="76" t="s">
        <v>1018</v>
      </c>
      <c r="VIK4070" s="76" t="s">
        <v>1018</v>
      </c>
      <c r="VIL4070" s="76" t="s">
        <v>1018</v>
      </c>
      <c r="VIM4070" s="76" t="s">
        <v>1018</v>
      </c>
      <c r="VIN4070" s="76" t="s">
        <v>1018</v>
      </c>
      <c r="VIO4070" s="76" t="s">
        <v>1018</v>
      </c>
      <c r="VIP4070" s="76" t="s">
        <v>1018</v>
      </c>
      <c r="VIQ4070" s="76" t="s">
        <v>1018</v>
      </c>
      <c r="VIR4070" s="76" t="s">
        <v>1018</v>
      </c>
      <c r="VIS4070" s="76" t="s">
        <v>1018</v>
      </c>
      <c r="VIT4070" s="76" t="s">
        <v>1018</v>
      </c>
      <c r="VIU4070" s="76" t="s">
        <v>1018</v>
      </c>
      <c r="VIV4070" s="76" t="s">
        <v>1018</v>
      </c>
      <c r="VIW4070" s="76" t="s">
        <v>1018</v>
      </c>
      <c r="VIX4070" s="76" t="s">
        <v>1018</v>
      </c>
      <c r="VIY4070" s="76" t="s">
        <v>1018</v>
      </c>
      <c r="VIZ4070" s="76" t="s">
        <v>1018</v>
      </c>
      <c r="VJA4070" s="76" t="s">
        <v>1018</v>
      </c>
      <c r="VJB4070" s="76" t="s">
        <v>1018</v>
      </c>
      <c r="VJC4070" s="76" t="s">
        <v>1018</v>
      </c>
      <c r="VJD4070" s="76" t="s">
        <v>1018</v>
      </c>
      <c r="VJE4070" s="76" t="s">
        <v>1018</v>
      </c>
      <c r="VJF4070" s="76" t="s">
        <v>1018</v>
      </c>
      <c r="VJG4070" s="76" t="s">
        <v>1018</v>
      </c>
      <c r="VJH4070" s="76" t="s">
        <v>1018</v>
      </c>
      <c r="VJI4070" s="76" t="s">
        <v>1018</v>
      </c>
      <c r="VJJ4070" s="76" t="s">
        <v>1018</v>
      </c>
      <c r="VJK4070" s="76" t="s">
        <v>1018</v>
      </c>
      <c r="VJL4070" s="76" t="s">
        <v>1018</v>
      </c>
      <c r="VJM4070" s="76" t="s">
        <v>1018</v>
      </c>
      <c r="VJN4070" s="76" t="s">
        <v>1018</v>
      </c>
      <c r="VJO4070" s="76" t="s">
        <v>1018</v>
      </c>
      <c r="VJP4070" s="76" t="s">
        <v>1018</v>
      </c>
      <c r="VJQ4070" s="76" t="s">
        <v>1018</v>
      </c>
      <c r="VJR4070" s="76" t="s">
        <v>1018</v>
      </c>
      <c r="VJS4070" s="76" t="s">
        <v>1018</v>
      </c>
      <c r="VJT4070" s="76" t="s">
        <v>1018</v>
      </c>
      <c r="VJU4070" s="76" t="s">
        <v>1018</v>
      </c>
      <c r="VJV4070" s="76" t="s">
        <v>1018</v>
      </c>
      <c r="VJW4070" s="76" t="s">
        <v>1018</v>
      </c>
      <c r="VJX4070" s="76" t="s">
        <v>1018</v>
      </c>
      <c r="VJY4070" s="76" t="s">
        <v>1018</v>
      </c>
      <c r="VJZ4070" s="76" t="s">
        <v>1018</v>
      </c>
      <c r="VKA4070" s="76" t="s">
        <v>1018</v>
      </c>
      <c r="VKB4070" s="76" t="s">
        <v>1018</v>
      </c>
      <c r="VKC4070" s="76" t="s">
        <v>1018</v>
      </c>
      <c r="VKD4070" s="76" t="s">
        <v>1018</v>
      </c>
      <c r="VKE4070" s="76" t="s">
        <v>1018</v>
      </c>
      <c r="VKF4070" s="76" t="s">
        <v>1018</v>
      </c>
      <c r="VKG4070" s="76" t="s">
        <v>1018</v>
      </c>
      <c r="VKH4070" s="76" t="s">
        <v>1018</v>
      </c>
      <c r="VKI4070" s="76" t="s">
        <v>1018</v>
      </c>
      <c r="VKJ4070" s="76" t="s">
        <v>1018</v>
      </c>
      <c r="VKK4070" s="76" t="s">
        <v>1018</v>
      </c>
      <c r="VKL4070" s="76" t="s">
        <v>1018</v>
      </c>
      <c r="VKM4070" s="76" t="s">
        <v>1018</v>
      </c>
      <c r="VKN4070" s="76" t="s">
        <v>1018</v>
      </c>
      <c r="VKO4070" s="76" t="s">
        <v>1018</v>
      </c>
      <c r="VKP4070" s="76" t="s">
        <v>1018</v>
      </c>
      <c r="VKQ4070" s="76" t="s">
        <v>1018</v>
      </c>
      <c r="VKR4070" s="76" t="s">
        <v>1018</v>
      </c>
      <c r="VKS4070" s="76" t="s">
        <v>1018</v>
      </c>
      <c r="VKT4070" s="76" t="s">
        <v>1018</v>
      </c>
      <c r="VKU4070" s="76" t="s">
        <v>1018</v>
      </c>
      <c r="VKV4070" s="76" t="s">
        <v>1018</v>
      </c>
      <c r="VKW4070" s="76" t="s">
        <v>1018</v>
      </c>
      <c r="VKX4070" s="76" t="s">
        <v>1018</v>
      </c>
      <c r="VKY4070" s="76" t="s">
        <v>1018</v>
      </c>
      <c r="VKZ4070" s="76" t="s">
        <v>1018</v>
      </c>
      <c r="VLA4070" s="76" t="s">
        <v>1018</v>
      </c>
      <c r="VLB4070" s="76" t="s">
        <v>1018</v>
      </c>
      <c r="VLC4070" s="76" t="s">
        <v>1018</v>
      </c>
      <c r="VLD4070" s="76" t="s">
        <v>1018</v>
      </c>
      <c r="VLE4070" s="76" t="s">
        <v>1018</v>
      </c>
      <c r="VLF4070" s="76" t="s">
        <v>1018</v>
      </c>
      <c r="VLG4070" s="76" t="s">
        <v>1018</v>
      </c>
      <c r="VLH4070" s="76" t="s">
        <v>1018</v>
      </c>
      <c r="VLI4070" s="76" t="s">
        <v>1018</v>
      </c>
      <c r="VLJ4070" s="76" t="s">
        <v>1018</v>
      </c>
      <c r="VLK4070" s="76" t="s">
        <v>1018</v>
      </c>
      <c r="VLL4070" s="76" t="s">
        <v>1018</v>
      </c>
      <c r="VLM4070" s="76" t="s">
        <v>1018</v>
      </c>
      <c r="VLN4070" s="76" t="s">
        <v>1018</v>
      </c>
      <c r="VLO4070" s="76" t="s">
        <v>1018</v>
      </c>
      <c r="VLP4070" s="76" t="s">
        <v>1018</v>
      </c>
      <c r="VLQ4070" s="76" t="s">
        <v>1018</v>
      </c>
      <c r="VLR4070" s="76" t="s">
        <v>1018</v>
      </c>
      <c r="VLS4070" s="76" t="s">
        <v>1018</v>
      </c>
      <c r="VLT4070" s="76" t="s">
        <v>1018</v>
      </c>
      <c r="VLU4070" s="76" t="s">
        <v>1018</v>
      </c>
      <c r="VLV4070" s="76" t="s">
        <v>1018</v>
      </c>
      <c r="VLW4070" s="76" t="s">
        <v>1018</v>
      </c>
      <c r="VLX4070" s="76" t="s">
        <v>1018</v>
      </c>
      <c r="VLY4070" s="76" t="s">
        <v>1018</v>
      </c>
      <c r="VLZ4070" s="76" t="s">
        <v>1018</v>
      </c>
      <c r="VMA4070" s="76" t="s">
        <v>1018</v>
      </c>
      <c r="VMB4070" s="76" t="s">
        <v>1018</v>
      </c>
      <c r="VMC4070" s="76" t="s">
        <v>1018</v>
      </c>
      <c r="VMD4070" s="76" t="s">
        <v>1018</v>
      </c>
      <c r="VME4070" s="76" t="s">
        <v>1018</v>
      </c>
      <c r="VMF4070" s="76" t="s">
        <v>1018</v>
      </c>
      <c r="VMG4070" s="76" t="s">
        <v>1018</v>
      </c>
      <c r="VMH4070" s="76" t="s">
        <v>1018</v>
      </c>
      <c r="VMI4070" s="76" t="s">
        <v>1018</v>
      </c>
      <c r="VMJ4070" s="76" t="s">
        <v>1018</v>
      </c>
      <c r="VMK4070" s="76" t="s">
        <v>1018</v>
      </c>
      <c r="VML4070" s="76" t="s">
        <v>1018</v>
      </c>
      <c r="VMM4070" s="76" t="s">
        <v>1018</v>
      </c>
      <c r="VMN4070" s="76" t="s">
        <v>1018</v>
      </c>
      <c r="VMO4070" s="76" t="s">
        <v>1018</v>
      </c>
      <c r="VMP4070" s="76" t="s">
        <v>1018</v>
      </c>
      <c r="VMQ4070" s="76" t="s">
        <v>1018</v>
      </c>
      <c r="VMR4070" s="76" t="s">
        <v>1018</v>
      </c>
      <c r="VMS4070" s="76" t="s">
        <v>1018</v>
      </c>
      <c r="VMT4070" s="76" t="s">
        <v>1018</v>
      </c>
      <c r="VMU4070" s="76" t="s">
        <v>1018</v>
      </c>
      <c r="VMV4070" s="76" t="s">
        <v>1018</v>
      </c>
      <c r="VMW4070" s="76" t="s">
        <v>1018</v>
      </c>
      <c r="VMX4070" s="76" t="s">
        <v>1018</v>
      </c>
      <c r="VMY4070" s="76" t="s">
        <v>1018</v>
      </c>
      <c r="VMZ4070" s="76" t="s">
        <v>1018</v>
      </c>
      <c r="VNA4070" s="76" t="s">
        <v>1018</v>
      </c>
      <c r="VNB4070" s="76" t="s">
        <v>1018</v>
      </c>
      <c r="VNC4070" s="76" t="s">
        <v>1018</v>
      </c>
      <c r="VND4070" s="76" t="s">
        <v>1018</v>
      </c>
      <c r="VNE4070" s="76" t="s">
        <v>1018</v>
      </c>
      <c r="VNF4070" s="76" t="s">
        <v>1018</v>
      </c>
      <c r="VNG4070" s="76" t="s">
        <v>1018</v>
      </c>
      <c r="VNH4070" s="76" t="s">
        <v>1018</v>
      </c>
      <c r="VNI4070" s="76" t="s">
        <v>1018</v>
      </c>
      <c r="VNJ4070" s="76" t="s">
        <v>1018</v>
      </c>
      <c r="VNK4070" s="76" t="s">
        <v>1018</v>
      </c>
      <c r="VNL4070" s="76" t="s">
        <v>1018</v>
      </c>
      <c r="VNM4070" s="76" t="s">
        <v>1018</v>
      </c>
      <c r="VNN4070" s="76" t="s">
        <v>1018</v>
      </c>
      <c r="VNO4070" s="76" t="s">
        <v>1018</v>
      </c>
      <c r="VNP4070" s="76" t="s">
        <v>1018</v>
      </c>
      <c r="VNQ4070" s="76" t="s">
        <v>1018</v>
      </c>
      <c r="VNR4070" s="76" t="s">
        <v>1018</v>
      </c>
      <c r="VNS4070" s="76" t="s">
        <v>1018</v>
      </c>
      <c r="VNT4070" s="76" t="s">
        <v>1018</v>
      </c>
      <c r="VNU4070" s="76" t="s">
        <v>1018</v>
      </c>
      <c r="VNV4070" s="76" t="s">
        <v>1018</v>
      </c>
      <c r="VNW4070" s="76" t="s">
        <v>1018</v>
      </c>
      <c r="VNX4070" s="76" t="s">
        <v>1018</v>
      </c>
      <c r="VNY4070" s="76" t="s">
        <v>1018</v>
      </c>
      <c r="VNZ4070" s="76" t="s">
        <v>1018</v>
      </c>
      <c r="VOA4070" s="76" t="s">
        <v>1018</v>
      </c>
      <c r="VOB4070" s="76" t="s">
        <v>1018</v>
      </c>
      <c r="VOC4070" s="76" t="s">
        <v>1018</v>
      </c>
      <c r="VOD4070" s="76" t="s">
        <v>1018</v>
      </c>
      <c r="VOE4070" s="76" t="s">
        <v>1018</v>
      </c>
      <c r="VOF4070" s="76" t="s">
        <v>1018</v>
      </c>
      <c r="VOG4070" s="76" t="s">
        <v>1018</v>
      </c>
      <c r="VOH4070" s="76" t="s">
        <v>1018</v>
      </c>
      <c r="VOI4070" s="76" t="s">
        <v>1018</v>
      </c>
      <c r="VOJ4070" s="76" t="s">
        <v>1018</v>
      </c>
      <c r="VOK4070" s="76" t="s">
        <v>1018</v>
      </c>
      <c r="VOL4070" s="76" t="s">
        <v>1018</v>
      </c>
      <c r="VOM4070" s="76" t="s">
        <v>1018</v>
      </c>
      <c r="VON4070" s="76" t="s">
        <v>1018</v>
      </c>
      <c r="VOO4070" s="76" t="s">
        <v>1018</v>
      </c>
      <c r="VOP4070" s="76" t="s">
        <v>1018</v>
      </c>
      <c r="VOQ4070" s="76" t="s">
        <v>1018</v>
      </c>
      <c r="VOR4070" s="76" t="s">
        <v>1018</v>
      </c>
      <c r="VOS4070" s="76" t="s">
        <v>1018</v>
      </c>
      <c r="VOT4070" s="76" t="s">
        <v>1018</v>
      </c>
      <c r="VOU4070" s="76" t="s">
        <v>1018</v>
      </c>
      <c r="VOV4070" s="76" t="s">
        <v>1018</v>
      </c>
      <c r="VOW4070" s="76" t="s">
        <v>1018</v>
      </c>
      <c r="VOX4070" s="76" t="s">
        <v>1018</v>
      </c>
      <c r="VOY4070" s="76" t="s">
        <v>1018</v>
      </c>
      <c r="VOZ4070" s="76" t="s">
        <v>1018</v>
      </c>
      <c r="VPA4070" s="76" t="s">
        <v>1018</v>
      </c>
      <c r="VPB4070" s="76" t="s">
        <v>1018</v>
      </c>
      <c r="VPC4070" s="76" t="s">
        <v>1018</v>
      </c>
      <c r="VPD4070" s="76" t="s">
        <v>1018</v>
      </c>
      <c r="VPE4070" s="76" t="s">
        <v>1018</v>
      </c>
      <c r="VPF4070" s="76" t="s">
        <v>1018</v>
      </c>
      <c r="VPG4070" s="76" t="s">
        <v>1018</v>
      </c>
      <c r="VPH4070" s="76" t="s">
        <v>1018</v>
      </c>
      <c r="VPI4070" s="76" t="s">
        <v>1018</v>
      </c>
      <c r="VPJ4070" s="76" t="s">
        <v>1018</v>
      </c>
      <c r="VPK4070" s="76" t="s">
        <v>1018</v>
      </c>
      <c r="VPL4070" s="76" t="s">
        <v>1018</v>
      </c>
      <c r="VPM4070" s="76" t="s">
        <v>1018</v>
      </c>
      <c r="VPN4070" s="76" t="s">
        <v>1018</v>
      </c>
      <c r="VPO4070" s="76" t="s">
        <v>1018</v>
      </c>
      <c r="VPP4070" s="76" t="s">
        <v>1018</v>
      </c>
      <c r="VPQ4070" s="76" t="s">
        <v>1018</v>
      </c>
      <c r="VPR4070" s="76" t="s">
        <v>1018</v>
      </c>
      <c r="VPS4070" s="76" t="s">
        <v>1018</v>
      </c>
      <c r="VPT4070" s="76" t="s">
        <v>1018</v>
      </c>
      <c r="VPU4070" s="76" t="s">
        <v>1018</v>
      </c>
      <c r="VPV4070" s="76" t="s">
        <v>1018</v>
      </c>
      <c r="VPW4070" s="76" t="s">
        <v>1018</v>
      </c>
      <c r="VPX4070" s="76" t="s">
        <v>1018</v>
      </c>
      <c r="VPY4070" s="76" t="s">
        <v>1018</v>
      </c>
      <c r="VPZ4070" s="76" t="s">
        <v>1018</v>
      </c>
      <c r="VQA4070" s="76" t="s">
        <v>1018</v>
      </c>
      <c r="VQB4070" s="76" t="s">
        <v>1018</v>
      </c>
      <c r="VQC4070" s="76" t="s">
        <v>1018</v>
      </c>
      <c r="VQD4070" s="76" t="s">
        <v>1018</v>
      </c>
      <c r="VQE4070" s="76" t="s">
        <v>1018</v>
      </c>
      <c r="VQF4070" s="76" t="s">
        <v>1018</v>
      </c>
      <c r="VQG4070" s="76" t="s">
        <v>1018</v>
      </c>
      <c r="VQH4070" s="76" t="s">
        <v>1018</v>
      </c>
      <c r="VQI4070" s="76" t="s">
        <v>1018</v>
      </c>
      <c r="VQJ4070" s="76" t="s">
        <v>1018</v>
      </c>
      <c r="VQK4070" s="76" t="s">
        <v>1018</v>
      </c>
      <c r="VQL4070" s="76" t="s">
        <v>1018</v>
      </c>
      <c r="VQM4070" s="76" t="s">
        <v>1018</v>
      </c>
      <c r="VQN4070" s="76" t="s">
        <v>1018</v>
      </c>
      <c r="VQO4070" s="76" t="s">
        <v>1018</v>
      </c>
      <c r="VQP4070" s="76" t="s">
        <v>1018</v>
      </c>
      <c r="VQQ4070" s="76" t="s">
        <v>1018</v>
      </c>
      <c r="VQR4070" s="76" t="s">
        <v>1018</v>
      </c>
      <c r="VQS4070" s="76" t="s">
        <v>1018</v>
      </c>
      <c r="VQT4070" s="76" t="s">
        <v>1018</v>
      </c>
      <c r="VQU4070" s="76" t="s">
        <v>1018</v>
      </c>
      <c r="VQV4070" s="76" t="s">
        <v>1018</v>
      </c>
      <c r="VQW4070" s="76" t="s">
        <v>1018</v>
      </c>
      <c r="VQX4070" s="76" t="s">
        <v>1018</v>
      </c>
      <c r="VQY4070" s="76" t="s">
        <v>1018</v>
      </c>
      <c r="VQZ4070" s="76" t="s">
        <v>1018</v>
      </c>
      <c r="VRA4070" s="76" t="s">
        <v>1018</v>
      </c>
      <c r="VRB4070" s="76" t="s">
        <v>1018</v>
      </c>
      <c r="VRC4070" s="76" t="s">
        <v>1018</v>
      </c>
      <c r="VRD4070" s="76" t="s">
        <v>1018</v>
      </c>
      <c r="VRE4070" s="76" t="s">
        <v>1018</v>
      </c>
      <c r="VRF4070" s="76" t="s">
        <v>1018</v>
      </c>
      <c r="VRG4070" s="76" t="s">
        <v>1018</v>
      </c>
      <c r="VRH4070" s="76" t="s">
        <v>1018</v>
      </c>
      <c r="VRI4070" s="76" t="s">
        <v>1018</v>
      </c>
      <c r="VRJ4070" s="76" t="s">
        <v>1018</v>
      </c>
      <c r="VRK4070" s="76" t="s">
        <v>1018</v>
      </c>
      <c r="VRL4070" s="76" t="s">
        <v>1018</v>
      </c>
      <c r="VRM4070" s="76" t="s">
        <v>1018</v>
      </c>
      <c r="VRN4070" s="76" t="s">
        <v>1018</v>
      </c>
      <c r="VRO4070" s="76" t="s">
        <v>1018</v>
      </c>
      <c r="VRP4070" s="76" t="s">
        <v>1018</v>
      </c>
      <c r="VRQ4070" s="76" t="s">
        <v>1018</v>
      </c>
      <c r="VRR4070" s="76" t="s">
        <v>1018</v>
      </c>
      <c r="VRS4070" s="76" t="s">
        <v>1018</v>
      </c>
      <c r="VRT4070" s="76" t="s">
        <v>1018</v>
      </c>
      <c r="VRU4070" s="76" t="s">
        <v>1018</v>
      </c>
      <c r="VRV4070" s="76" t="s">
        <v>1018</v>
      </c>
      <c r="VRW4070" s="76" t="s">
        <v>1018</v>
      </c>
      <c r="VRX4070" s="76" t="s">
        <v>1018</v>
      </c>
      <c r="VRY4070" s="76" t="s">
        <v>1018</v>
      </c>
      <c r="VRZ4070" s="76" t="s">
        <v>1018</v>
      </c>
      <c r="VSA4070" s="76" t="s">
        <v>1018</v>
      </c>
      <c r="VSB4070" s="76" t="s">
        <v>1018</v>
      </c>
      <c r="VSC4070" s="76" t="s">
        <v>1018</v>
      </c>
      <c r="VSD4070" s="76" t="s">
        <v>1018</v>
      </c>
      <c r="VSE4070" s="76" t="s">
        <v>1018</v>
      </c>
      <c r="VSF4070" s="76" t="s">
        <v>1018</v>
      </c>
      <c r="VSG4070" s="76" t="s">
        <v>1018</v>
      </c>
      <c r="VSH4070" s="76" t="s">
        <v>1018</v>
      </c>
      <c r="VSI4070" s="76" t="s">
        <v>1018</v>
      </c>
      <c r="VSJ4070" s="76" t="s">
        <v>1018</v>
      </c>
      <c r="VSK4070" s="76" t="s">
        <v>1018</v>
      </c>
      <c r="VSL4070" s="76" t="s">
        <v>1018</v>
      </c>
      <c r="VSM4070" s="76" t="s">
        <v>1018</v>
      </c>
      <c r="VSN4070" s="76" t="s">
        <v>1018</v>
      </c>
      <c r="VSO4070" s="76" t="s">
        <v>1018</v>
      </c>
      <c r="VSP4070" s="76" t="s">
        <v>1018</v>
      </c>
      <c r="VSQ4070" s="76" t="s">
        <v>1018</v>
      </c>
      <c r="VSR4070" s="76" t="s">
        <v>1018</v>
      </c>
      <c r="VSS4070" s="76" t="s">
        <v>1018</v>
      </c>
      <c r="VST4070" s="76" t="s">
        <v>1018</v>
      </c>
      <c r="VSU4070" s="76" t="s">
        <v>1018</v>
      </c>
      <c r="VSV4070" s="76" t="s">
        <v>1018</v>
      </c>
      <c r="VSW4070" s="76" t="s">
        <v>1018</v>
      </c>
      <c r="VSX4070" s="76" t="s">
        <v>1018</v>
      </c>
      <c r="VSY4070" s="76" t="s">
        <v>1018</v>
      </c>
      <c r="VSZ4070" s="76" t="s">
        <v>1018</v>
      </c>
      <c r="VTA4070" s="76" t="s">
        <v>1018</v>
      </c>
      <c r="VTB4070" s="76" t="s">
        <v>1018</v>
      </c>
      <c r="VTC4070" s="76" t="s">
        <v>1018</v>
      </c>
      <c r="VTD4070" s="76" t="s">
        <v>1018</v>
      </c>
      <c r="VTE4070" s="76" t="s">
        <v>1018</v>
      </c>
      <c r="VTF4070" s="76" t="s">
        <v>1018</v>
      </c>
      <c r="VTG4070" s="76" t="s">
        <v>1018</v>
      </c>
      <c r="VTH4070" s="76" t="s">
        <v>1018</v>
      </c>
      <c r="VTI4070" s="76" t="s">
        <v>1018</v>
      </c>
      <c r="VTJ4070" s="76" t="s">
        <v>1018</v>
      </c>
      <c r="VTK4070" s="76" t="s">
        <v>1018</v>
      </c>
      <c r="VTL4070" s="76" t="s">
        <v>1018</v>
      </c>
      <c r="VTM4070" s="76" t="s">
        <v>1018</v>
      </c>
      <c r="VTN4070" s="76" t="s">
        <v>1018</v>
      </c>
      <c r="VTO4070" s="76" t="s">
        <v>1018</v>
      </c>
      <c r="VTP4070" s="76" t="s">
        <v>1018</v>
      </c>
      <c r="VTQ4070" s="76" t="s">
        <v>1018</v>
      </c>
      <c r="VTR4070" s="76" t="s">
        <v>1018</v>
      </c>
      <c r="VTS4070" s="76" t="s">
        <v>1018</v>
      </c>
      <c r="VTT4070" s="76" t="s">
        <v>1018</v>
      </c>
      <c r="VTU4070" s="76" t="s">
        <v>1018</v>
      </c>
      <c r="VTV4070" s="76" t="s">
        <v>1018</v>
      </c>
      <c r="VTW4070" s="76" t="s">
        <v>1018</v>
      </c>
      <c r="VTX4070" s="76" t="s">
        <v>1018</v>
      </c>
      <c r="VTY4070" s="76" t="s">
        <v>1018</v>
      </c>
      <c r="VTZ4070" s="76" t="s">
        <v>1018</v>
      </c>
      <c r="VUA4070" s="76" t="s">
        <v>1018</v>
      </c>
      <c r="VUB4070" s="76" t="s">
        <v>1018</v>
      </c>
      <c r="VUC4070" s="76" t="s">
        <v>1018</v>
      </c>
      <c r="VUD4070" s="76" t="s">
        <v>1018</v>
      </c>
      <c r="VUE4070" s="76" t="s">
        <v>1018</v>
      </c>
      <c r="VUF4070" s="76" t="s">
        <v>1018</v>
      </c>
      <c r="VUG4070" s="76" t="s">
        <v>1018</v>
      </c>
      <c r="VUH4070" s="76" t="s">
        <v>1018</v>
      </c>
      <c r="VUI4070" s="76" t="s">
        <v>1018</v>
      </c>
      <c r="VUJ4070" s="76" t="s">
        <v>1018</v>
      </c>
      <c r="VUK4070" s="76" t="s">
        <v>1018</v>
      </c>
      <c r="VUL4070" s="76" t="s">
        <v>1018</v>
      </c>
      <c r="VUM4070" s="76" t="s">
        <v>1018</v>
      </c>
      <c r="VUN4070" s="76" t="s">
        <v>1018</v>
      </c>
      <c r="VUO4070" s="76" t="s">
        <v>1018</v>
      </c>
      <c r="VUP4070" s="76" t="s">
        <v>1018</v>
      </c>
      <c r="VUQ4070" s="76" t="s">
        <v>1018</v>
      </c>
      <c r="VUR4070" s="76" t="s">
        <v>1018</v>
      </c>
      <c r="VUS4070" s="76" t="s">
        <v>1018</v>
      </c>
      <c r="VUT4070" s="76" t="s">
        <v>1018</v>
      </c>
      <c r="VUU4070" s="76" t="s">
        <v>1018</v>
      </c>
      <c r="VUV4070" s="76" t="s">
        <v>1018</v>
      </c>
      <c r="VUW4070" s="76" t="s">
        <v>1018</v>
      </c>
      <c r="VUX4070" s="76" t="s">
        <v>1018</v>
      </c>
      <c r="VUY4070" s="76" t="s">
        <v>1018</v>
      </c>
      <c r="VUZ4070" s="76" t="s">
        <v>1018</v>
      </c>
      <c r="VVA4070" s="76" t="s">
        <v>1018</v>
      </c>
      <c r="VVB4070" s="76" t="s">
        <v>1018</v>
      </c>
      <c r="VVC4070" s="76" t="s">
        <v>1018</v>
      </c>
      <c r="VVD4070" s="76" t="s">
        <v>1018</v>
      </c>
      <c r="VVE4070" s="76" t="s">
        <v>1018</v>
      </c>
      <c r="VVF4070" s="76" t="s">
        <v>1018</v>
      </c>
      <c r="VVG4070" s="76" t="s">
        <v>1018</v>
      </c>
      <c r="VVH4070" s="76" t="s">
        <v>1018</v>
      </c>
      <c r="VVI4070" s="76" t="s">
        <v>1018</v>
      </c>
      <c r="VVJ4070" s="76" t="s">
        <v>1018</v>
      </c>
      <c r="VVK4070" s="76" t="s">
        <v>1018</v>
      </c>
      <c r="VVL4070" s="76" t="s">
        <v>1018</v>
      </c>
      <c r="VVM4070" s="76" t="s">
        <v>1018</v>
      </c>
      <c r="VVN4070" s="76" t="s">
        <v>1018</v>
      </c>
      <c r="VVO4070" s="76" t="s">
        <v>1018</v>
      </c>
      <c r="VVP4070" s="76" t="s">
        <v>1018</v>
      </c>
      <c r="VVQ4070" s="76" t="s">
        <v>1018</v>
      </c>
      <c r="VVR4070" s="76" t="s">
        <v>1018</v>
      </c>
      <c r="VVS4070" s="76" t="s">
        <v>1018</v>
      </c>
      <c r="VVT4070" s="76" t="s">
        <v>1018</v>
      </c>
      <c r="VVU4070" s="76" t="s">
        <v>1018</v>
      </c>
      <c r="VVV4070" s="76" t="s">
        <v>1018</v>
      </c>
      <c r="VVW4070" s="76" t="s">
        <v>1018</v>
      </c>
      <c r="VVX4070" s="76" t="s">
        <v>1018</v>
      </c>
      <c r="VVY4070" s="76" t="s">
        <v>1018</v>
      </c>
      <c r="VVZ4070" s="76" t="s">
        <v>1018</v>
      </c>
      <c r="VWA4070" s="76" t="s">
        <v>1018</v>
      </c>
      <c r="VWB4070" s="76" t="s">
        <v>1018</v>
      </c>
      <c r="VWC4070" s="76" t="s">
        <v>1018</v>
      </c>
      <c r="VWD4070" s="76" t="s">
        <v>1018</v>
      </c>
      <c r="VWE4070" s="76" t="s">
        <v>1018</v>
      </c>
      <c r="VWF4070" s="76" t="s">
        <v>1018</v>
      </c>
      <c r="VWG4070" s="76" t="s">
        <v>1018</v>
      </c>
      <c r="VWH4070" s="76" t="s">
        <v>1018</v>
      </c>
      <c r="VWI4070" s="76" t="s">
        <v>1018</v>
      </c>
      <c r="VWJ4070" s="76" t="s">
        <v>1018</v>
      </c>
      <c r="VWK4070" s="76" t="s">
        <v>1018</v>
      </c>
      <c r="VWL4070" s="76" t="s">
        <v>1018</v>
      </c>
      <c r="VWM4070" s="76" t="s">
        <v>1018</v>
      </c>
      <c r="VWN4070" s="76" t="s">
        <v>1018</v>
      </c>
      <c r="VWO4070" s="76" t="s">
        <v>1018</v>
      </c>
      <c r="VWP4070" s="76" t="s">
        <v>1018</v>
      </c>
      <c r="VWQ4070" s="76" t="s">
        <v>1018</v>
      </c>
      <c r="VWR4070" s="76" t="s">
        <v>1018</v>
      </c>
      <c r="VWS4070" s="76" t="s">
        <v>1018</v>
      </c>
      <c r="VWT4070" s="76" t="s">
        <v>1018</v>
      </c>
      <c r="VWU4070" s="76" t="s">
        <v>1018</v>
      </c>
      <c r="VWV4070" s="76" t="s">
        <v>1018</v>
      </c>
      <c r="VWW4070" s="76" t="s">
        <v>1018</v>
      </c>
      <c r="VWX4070" s="76" t="s">
        <v>1018</v>
      </c>
      <c r="VWY4070" s="76" t="s">
        <v>1018</v>
      </c>
      <c r="VWZ4070" s="76" t="s">
        <v>1018</v>
      </c>
      <c r="VXA4070" s="76" t="s">
        <v>1018</v>
      </c>
      <c r="VXB4070" s="76" t="s">
        <v>1018</v>
      </c>
      <c r="VXC4070" s="76" t="s">
        <v>1018</v>
      </c>
      <c r="VXD4070" s="76" t="s">
        <v>1018</v>
      </c>
      <c r="VXE4070" s="76" t="s">
        <v>1018</v>
      </c>
      <c r="VXF4070" s="76" t="s">
        <v>1018</v>
      </c>
      <c r="VXG4070" s="76" t="s">
        <v>1018</v>
      </c>
      <c r="VXH4070" s="76" t="s">
        <v>1018</v>
      </c>
      <c r="VXI4070" s="76" t="s">
        <v>1018</v>
      </c>
      <c r="VXJ4070" s="76" t="s">
        <v>1018</v>
      </c>
      <c r="VXK4070" s="76" t="s">
        <v>1018</v>
      </c>
      <c r="VXL4070" s="76" t="s">
        <v>1018</v>
      </c>
      <c r="VXM4070" s="76" t="s">
        <v>1018</v>
      </c>
      <c r="VXN4070" s="76" t="s">
        <v>1018</v>
      </c>
      <c r="VXO4070" s="76" t="s">
        <v>1018</v>
      </c>
      <c r="VXP4070" s="76" t="s">
        <v>1018</v>
      </c>
      <c r="VXQ4070" s="76" t="s">
        <v>1018</v>
      </c>
      <c r="VXR4070" s="76" t="s">
        <v>1018</v>
      </c>
      <c r="VXS4070" s="76" t="s">
        <v>1018</v>
      </c>
      <c r="VXT4070" s="76" t="s">
        <v>1018</v>
      </c>
      <c r="VXU4070" s="76" t="s">
        <v>1018</v>
      </c>
      <c r="VXV4070" s="76" t="s">
        <v>1018</v>
      </c>
      <c r="VXW4070" s="76" t="s">
        <v>1018</v>
      </c>
      <c r="VXX4070" s="76" t="s">
        <v>1018</v>
      </c>
      <c r="VXY4070" s="76" t="s">
        <v>1018</v>
      </c>
      <c r="VXZ4070" s="76" t="s">
        <v>1018</v>
      </c>
      <c r="VYA4070" s="76" t="s">
        <v>1018</v>
      </c>
      <c r="VYB4070" s="76" t="s">
        <v>1018</v>
      </c>
      <c r="VYC4070" s="76" t="s">
        <v>1018</v>
      </c>
      <c r="VYD4070" s="76" t="s">
        <v>1018</v>
      </c>
      <c r="VYE4070" s="76" t="s">
        <v>1018</v>
      </c>
      <c r="VYF4070" s="76" t="s">
        <v>1018</v>
      </c>
      <c r="VYG4070" s="76" t="s">
        <v>1018</v>
      </c>
      <c r="VYH4070" s="76" t="s">
        <v>1018</v>
      </c>
      <c r="VYI4070" s="76" t="s">
        <v>1018</v>
      </c>
      <c r="VYJ4070" s="76" t="s">
        <v>1018</v>
      </c>
      <c r="VYK4070" s="76" t="s">
        <v>1018</v>
      </c>
      <c r="VYL4070" s="76" t="s">
        <v>1018</v>
      </c>
      <c r="VYM4070" s="76" t="s">
        <v>1018</v>
      </c>
      <c r="VYN4070" s="76" t="s">
        <v>1018</v>
      </c>
      <c r="VYO4070" s="76" t="s">
        <v>1018</v>
      </c>
      <c r="VYP4070" s="76" t="s">
        <v>1018</v>
      </c>
      <c r="VYQ4070" s="76" t="s">
        <v>1018</v>
      </c>
      <c r="VYR4070" s="76" t="s">
        <v>1018</v>
      </c>
      <c r="VYS4070" s="76" t="s">
        <v>1018</v>
      </c>
      <c r="VYT4070" s="76" t="s">
        <v>1018</v>
      </c>
      <c r="VYU4070" s="76" t="s">
        <v>1018</v>
      </c>
      <c r="VYV4070" s="76" t="s">
        <v>1018</v>
      </c>
      <c r="VYW4070" s="76" t="s">
        <v>1018</v>
      </c>
      <c r="VYX4070" s="76" t="s">
        <v>1018</v>
      </c>
      <c r="VYY4070" s="76" t="s">
        <v>1018</v>
      </c>
      <c r="VYZ4070" s="76" t="s">
        <v>1018</v>
      </c>
      <c r="VZA4070" s="76" t="s">
        <v>1018</v>
      </c>
      <c r="VZB4070" s="76" t="s">
        <v>1018</v>
      </c>
      <c r="VZC4070" s="76" t="s">
        <v>1018</v>
      </c>
      <c r="VZD4070" s="76" t="s">
        <v>1018</v>
      </c>
      <c r="VZE4070" s="76" t="s">
        <v>1018</v>
      </c>
      <c r="VZF4070" s="76" t="s">
        <v>1018</v>
      </c>
      <c r="VZG4070" s="76" t="s">
        <v>1018</v>
      </c>
      <c r="VZH4070" s="76" t="s">
        <v>1018</v>
      </c>
      <c r="VZI4070" s="76" t="s">
        <v>1018</v>
      </c>
      <c r="VZJ4070" s="76" t="s">
        <v>1018</v>
      </c>
      <c r="VZK4070" s="76" t="s">
        <v>1018</v>
      </c>
      <c r="VZL4070" s="76" t="s">
        <v>1018</v>
      </c>
      <c r="VZM4070" s="76" t="s">
        <v>1018</v>
      </c>
      <c r="VZN4070" s="76" t="s">
        <v>1018</v>
      </c>
      <c r="VZO4070" s="76" t="s">
        <v>1018</v>
      </c>
      <c r="VZP4070" s="76" t="s">
        <v>1018</v>
      </c>
      <c r="VZQ4070" s="76" t="s">
        <v>1018</v>
      </c>
      <c r="VZR4070" s="76" t="s">
        <v>1018</v>
      </c>
      <c r="VZS4070" s="76" t="s">
        <v>1018</v>
      </c>
      <c r="VZT4070" s="76" t="s">
        <v>1018</v>
      </c>
      <c r="VZU4070" s="76" t="s">
        <v>1018</v>
      </c>
      <c r="VZV4070" s="76" t="s">
        <v>1018</v>
      </c>
      <c r="VZW4070" s="76" t="s">
        <v>1018</v>
      </c>
      <c r="VZX4070" s="76" t="s">
        <v>1018</v>
      </c>
      <c r="VZY4070" s="76" t="s">
        <v>1018</v>
      </c>
      <c r="VZZ4070" s="76" t="s">
        <v>1018</v>
      </c>
      <c r="WAA4070" s="76" t="s">
        <v>1018</v>
      </c>
      <c r="WAB4070" s="76" t="s">
        <v>1018</v>
      </c>
      <c r="WAC4070" s="76" t="s">
        <v>1018</v>
      </c>
      <c r="WAD4070" s="76" t="s">
        <v>1018</v>
      </c>
      <c r="WAE4070" s="76" t="s">
        <v>1018</v>
      </c>
      <c r="WAF4070" s="76" t="s">
        <v>1018</v>
      </c>
      <c r="WAG4070" s="76" t="s">
        <v>1018</v>
      </c>
      <c r="WAH4070" s="76" t="s">
        <v>1018</v>
      </c>
      <c r="WAI4070" s="76" t="s">
        <v>1018</v>
      </c>
      <c r="WAJ4070" s="76" t="s">
        <v>1018</v>
      </c>
      <c r="WAK4070" s="76" t="s">
        <v>1018</v>
      </c>
      <c r="WAL4070" s="76" t="s">
        <v>1018</v>
      </c>
      <c r="WAM4070" s="76" t="s">
        <v>1018</v>
      </c>
      <c r="WAN4070" s="76" t="s">
        <v>1018</v>
      </c>
      <c r="WAO4070" s="76" t="s">
        <v>1018</v>
      </c>
      <c r="WAP4070" s="76" t="s">
        <v>1018</v>
      </c>
      <c r="WAQ4070" s="76" t="s">
        <v>1018</v>
      </c>
      <c r="WAR4070" s="76" t="s">
        <v>1018</v>
      </c>
      <c r="WAS4070" s="76" t="s">
        <v>1018</v>
      </c>
      <c r="WAT4070" s="76" t="s">
        <v>1018</v>
      </c>
      <c r="WAU4070" s="76" t="s">
        <v>1018</v>
      </c>
      <c r="WAV4070" s="76" t="s">
        <v>1018</v>
      </c>
      <c r="WAW4070" s="76" t="s">
        <v>1018</v>
      </c>
      <c r="WAX4070" s="76" t="s">
        <v>1018</v>
      </c>
      <c r="WAY4070" s="76" t="s">
        <v>1018</v>
      </c>
      <c r="WAZ4070" s="76" t="s">
        <v>1018</v>
      </c>
      <c r="WBA4070" s="76" t="s">
        <v>1018</v>
      </c>
      <c r="WBB4070" s="76" t="s">
        <v>1018</v>
      </c>
      <c r="WBC4070" s="76" t="s">
        <v>1018</v>
      </c>
      <c r="WBD4070" s="76" t="s">
        <v>1018</v>
      </c>
      <c r="WBE4070" s="76" t="s">
        <v>1018</v>
      </c>
      <c r="WBF4070" s="76" t="s">
        <v>1018</v>
      </c>
      <c r="WBG4070" s="76" t="s">
        <v>1018</v>
      </c>
      <c r="WBH4070" s="76" t="s">
        <v>1018</v>
      </c>
      <c r="WBI4070" s="76" t="s">
        <v>1018</v>
      </c>
      <c r="WBJ4070" s="76" t="s">
        <v>1018</v>
      </c>
      <c r="WBK4070" s="76" t="s">
        <v>1018</v>
      </c>
      <c r="WBL4070" s="76" t="s">
        <v>1018</v>
      </c>
      <c r="WBM4070" s="76" t="s">
        <v>1018</v>
      </c>
      <c r="WBN4070" s="76" t="s">
        <v>1018</v>
      </c>
      <c r="WBO4070" s="76" t="s">
        <v>1018</v>
      </c>
      <c r="WBP4070" s="76" t="s">
        <v>1018</v>
      </c>
      <c r="WBQ4070" s="76" t="s">
        <v>1018</v>
      </c>
      <c r="WBR4070" s="76" t="s">
        <v>1018</v>
      </c>
      <c r="WBS4070" s="76" t="s">
        <v>1018</v>
      </c>
      <c r="WBT4070" s="76" t="s">
        <v>1018</v>
      </c>
      <c r="WBU4070" s="76" t="s">
        <v>1018</v>
      </c>
      <c r="WBV4070" s="76" t="s">
        <v>1018</v>
      </c>
      <c r="WBW4070" s="76" t="s">
        <v>1018</v>
      </c>
      <c r="WBX4070" s="76" t="s">
        <v>1018</v>
      </c>
      <c r="WBY4070" s="76" t="s">
        <v>1018</v>
      </c>
      <c r="WBZ4070" s="76" t="s">
        <v>1018</v>
      </c>
      <c r="WCA4070" s="76" t="s">
        <v>1018</v>
      </c>
      <c r="WCB4070" s="76" t="s">
        <v>1018</v>
      </c>
      <c r="WCC4070" s="76" t="s">
        <v>1018</v>
      </c>
      <c r="WCD4070" s="76" t="s">
        <v>1018</v>
      </c>
      <c r="WCE4070" s="76" t="s">
        <v>1018</v>
      </c>
      <c r="WCF4070" s="76" t="s">
        <v>1018</v>
      </c>
      <c r="WCG4070" s="76" t="s">
        <v>1018</v>
      </c>
      <c r="WCH4070" s="76" t="s">
        <v>1018</v>
      </c>
      <c r="WCI4070" s="76" t="s">
        <v>1018</v>
      </c>
      <c r="WCJ4070" s="76" t="s">
        <v>1018</v>
      </c>
      <c r="WCK4070" s="76" t="s">
        <v>1018</v>
      </c>
      <c r="WCL4070" s="76" t="s">
        <v>1018</v>
      </c>
      <c r="WCM4070" s="76" t="s">
        <v>1018</v>
      </c>
      <c r="WCN4070" s="76" t="s">
        <v>1018</v>
      </c>
      <c r="WCO4070" s="76" t="s">
        <v>1018</v>
      </c>
      <c r="WCP4070" s="76" t="s">
        <v>1018</v>
      </c>
      <c r="WCQ4070" s="76" t="s">
        <v>1018</v>
      </c>
      <c r="WCR4070" s="76" t="s">
        <v>1018</v>
      </c>
      <c r="WCS4070" s="76" t="s">
        <v>1018</v>
      </c>
      <c r="WCT4070" s="76" t="s">
        <v>1018</v>
      </c>
      <c r="WCU4070" s="76" t="s">
        <v>1018</v>
      </c>
      <c r="WCV4070" s="76" t="s">
        <v>1018</v>
      </c>
      <c r="WCW4070" s="76" t="s">
        <v>1018</v>
      </c>
      <c r="WCX4070" s="76" t="s">
        <v>1018</v>
      </c>
      <c r="WCY4070" s="76" t="s">
        <v>1018</v>
      </c>
      <c r="WCZ4070" s="76" t="s">
        <v>1018</v>
      </c>
      <c r="WDA4070" s="76" t="s">
        <v>1018</v>
      </c>
      <c r="WDB4070" s="76" t="s">
        <v>1018</v>
      </c>
      <c r="WDC4070" s="76" t="s">
        <v>1018</v>
      </c>
      <c r="WDD4070" s="76" t="s">
        <v>1018</v>
      </c>
      <c r="WDE4070" s="76" t="s">
        <v>1018</v>
      </c>
      <c r="WDF4070" s="76" t="s">
        <v>1018</v>
      </c>
      <c r="WDG4070" s="76" t="s">
        <v>1018</v>
      </c>
      <c r="WDH4070" s="76" t="s">
        <v>1018</v>
      </c>
      <c r="WDI4070" s="76" t="s">
        <v>1018</v>
      </c>
      <c r="WDJ4070" s="76" t="s">
        <v>1018</v>
      </c>
      <c r="WDK4070" s="76" t="s">
        <v>1018</v>
      </c>
      <c r="WDL4070" s="76" t="s">
        <v>1018</v>
      </c>
      <c r="WDM4070" s="76" t="s">
        <v>1018</v>
      </c>
      <c r="WDN4070" s="76" t="s">
        <v>1018</v>
      </c>
      <c r="WDO4070" s="76" t="s">
        <v>1018</v>
      </c>
      <c r="WDP4070" s="76" t="s">
        <v>1018</v>
      </c>
      <c r="WDQ4070" s="76" t="s">
        <v>1018</v>
      </c>
      <c r="WDR4070" s="76" t="s">
        <v>1018</v>
      </c>
      <c r="WDS4070" s="76" t="s">
        <v>1018</v>
      </c>
      <c r="WDT4070" s="76" t="s">
        <v>1018</v>
      </c>
      <c r="WDU4070" s="76" t="s">
        <v>1018</v>
      </c>
      <c r="WDV4070" s="76" t="s">
        <v>1018</v>
      </c>
      <c r="WDW4070" s="76" t="s">
        <v>1018</v>
      </c>
      <c r="WDX4070" s="76" t="s">
        <v>1018</v>
      </c>
      <c r="WDY4070" s="76" t="s">
        <v>1018</v>
      </c>
      <c r="WDZ4070" s="76" t="s">
        <v>1018</v>
      </c>
      <c r="WEA4070" s="76" t="s">
        <v>1018</v>
      </c>
      <c r="WEB4070" s="76" t="s">
        <v>1018</v>
      </c>
      <c r="WEC4070" s="76" t="s">
        <v>1018</v>
      </c>
      <c r="WED4070" s="76" t="s">
        <v>1018</v>
      </c>
      <c r="WEE4070" s="76" t="s">
        <v>1018</v>
      </c>
      <c r="WEF4070" s="76" t="s">
        <v>1018</v>
      </c>
      <c r="WEG4070" s="76" t="s">
        <v>1018</v>
      </c>
      <c r="WEH4070" s="76" t="s">
        <v>1018</v>
      </c>
      <c r="WEI4070" s="76" t="s">
        <v>1018</v>
      </c>
      <c r="WEJ4070" s="76" t="s">
        <v>1018</v>
      </c>
      <c r="WEK4070" s="76" t="s">
        <v>1018</v>
      </c>
      <c r="WEL4070" s="76" t="s">
        <v>1018</v>
      </c>
      <c r="WEM4070" s="76" t="s">
        <v>1018</v>
      </c>
      <c r="WEN4070" s="76" t="s">
        <v>1018</v>
      </c>
      <c r="WEO4070" s="76" t="s">
        <v>1018</v>
      </c>
      <c r="WEP4070" s="76" t="s">
        <v>1018</v>
      </c>
      <c r="WEQ4070" s="76" t="s">
        <v>1018</v>
      </c>
      <c r="WER4070" s="76" t="s">
        <v>1018</v>
      </c>
      <c r="WES4070" s="76" t="s">
        <v>1018</v>
      </c>
      <c r="WET4070" s="76" t="s">
        <v>1018</v>
      </c>
      <c r="WEU4070" s="76" t="s">
        <v>1018</v>
      </c>
      <c r="WEV4070" s="76" t="s">
        <v>1018</v>
      </c>
      <c r="WEW4070" s="76" t="s">
        <v>1018</v>
      </c>
      <c r="WEX4070" s="76" t="s">
        <v>1018</v>
      </c>
      <c r="WEY4070" s="76" t="s">
        <v>1018</v>
      </c>
      <c r="WEZ4070" s="76" t="s">
        <v>1018</v>
      </c>
      <c r="WFA4070" s="76" t="s">
        <v>1018</v>
      </c>
      <c r="WFB4070" s="76" t="s">
        <v>1018</v>
      </c>
      <c r="WFC4070" s="76" t="s">
        <v>1018</v>
      </c>
      <c r="WFD4070" s="76" t="s">
        <v>1018</v>
      </c>
      <c r="WFE4070" s="76" t="s">
        <v>1018</v>
      </c>
      <c r="WFF4070" s="76" t="s">
        <v>1018</v>
      </c>
      <c r="WFG4070" s="76" t="s">
        <v>1018</v>
      </c>
      <c r="WFH4070" s="76" t="s">
        <v>1018</v>
      </c>
      <c r="WFI4070" s="76" t="s">
        <v>1018</v>
      </c>
      <c r="WFJ4070" s="76" t="s">
        <v>1018</v>
      </c>
      <c r="WFK4070" s="76" t="s">
        <v>1018</v>
      </c>
      <c r="WFL4070" s="76" t="s">
        <v>1018</v>
      </c>
      <c r="WFM4070" s="76" t="s">
        <v>1018</v>
      </c>
      <c r="WFN4070" s="76" t="s">
        <v>1018</v>
      </c>
      <c r="WFO4070" s="76" t="s">
        <v>1018</v>
      </c>
      <c r="WFP4070" s="76" t="s">
        <v>1018</v>
      </c>
      <c r="WFQ4070" s="76" t="s">
        <v>1018</v>
      </c>
      <c r="WFR4070" s="76" t="s">
        <v>1018</v>
      </c>
      <c r="WFS4070" s="76" t="s">
        <v>1018</v>
      </c>
      <c r="WFT4070" s="76" t="s">
        <v>1018</v>
      </c>
      <c r="WFU4070" s="76" t="s">
        <v>1018</v>
      </c>
      <c r="WFV4070" s="76" t="s">
        <v>1018</v>
      </c>
      <c r="WFW4070" s="76" t="s">
        <v>1018</v>
      </c>
      <c r="WFX4070" s="76" t="s">
        <v>1018</v>
      </c>
      <c r="WFY4070" s="76" t="s">
        <v>1018</v>
      </c>
      <c r="WFZ4070" s="76" t="s">
        <v>1018</v>
      </c>
      <c r="WGA4070" s="76" t="s">
        <v>1018</v>
      </c>
      <c r="WGB4070" s="76" t="s">
        <v>1018</v>
      </c>
      <c r="WGC4070" s="76" t="s">
        <v>1018</v>
      </c>
      <c r="WGD4070" s="76" t="s">
        <v>1018</v>
      </c>
      <c r="WGE4070" s="76" t="s">
        <v>1018</v>
      </c>
      <c r="WGF4070" s="76" t="s">
        <v>1018</v>
      </c>
      <c r="WGG4070" s="76" t="s">
        <v>1018</v>
      </c>
      <c r="WGH4070" s="76" t="s">
        <v>1018</v>
      </c>
      <c r="WGI4070" s="76" t="s">
        <v>1018</v>
      </c>
      <c r="WGJ4070" s="76" t="s">
        <v>1018</v>
      </c>
      <c r="WGK4070" s="76" t="s">
        <v>1018</v>
      </c>
      <c r="WGL4070" s="76" t="s">
        <v>1018</v>
      </c>
      <c r="WGM4070" s="76" t="s">
        <v>1018</v>
      </c>
      <c r="WGN4070" s="76" t="s">
        <v>1018</v>
      </c>
      <c r="WGO4070" s="76" t="s">
        <v>1018</v>
      </c>
      <c r="WGP4070" s="76" t="s">
        <v>1018</v>
      </c>
      <c r="WGQ4070" s="76" t="s">
        <v>1018</v>
      </c>
      <c r="WGR4070" s="76" t="s">
        <v>1018</v>
      </c>
      <c r="WGS4070" s="76" t="s">
        <v>1018</v>
      </c>
      <c r="WGT4070" s="76" t="s">
        <v>1018</v>
      </c>
      <c r="WGU4070" s="76" t="s">
        <v>1018</v>
      </c>
      <c r="WGV4070" s="76" t="s">
        <v>1018</v>
      </c>
      <c r="WGW4070" s="76" t="s">
        <v>1018</v>
      </c>
      <c r="WGX4070" s="76" t="s">
        <v>1018</v>
      </c>
      <c r="WGY4070" s="76" t="s">
        <v>1018</v>
      </c>
      <c r="WGZ4070" s="76" t="s">
        <v>1018</v>
      </c>
      <c r="WHA4070" s="76" t="s">
        <v>1018</v>
      </c>
      <c r="WHB4070" s="76" t="s">
        <v>1018</v>
      </c>
      <c r="WHC4070" s="76" t="s">
        <v>1018</v>
      </c>
      <c r="WHD4070" s="76" t="s">
        <v>1018</v>
      </c>
      <c r="WHE4070" s="76" t="s">
        <v>1018</v>
      </c>
      <c r="WHF4070" s="76" t="s">
        <v>1018</v>
      </c>
      <c r="WHG4070" s="76" t="s">
        <v>1018</v>
      </c>
      <c r="WHH4070" s="76" t="s">
        <v>1018</v>
      </c>
      <c r="WHI4070" s="76" t="s">
        <v>1018</v>
      </c>
      <c r="WHJ4070" s="76" t="s">
        <v>1018</v>
      </c>
      <c r="WHK4070" s="76" t="s">
        <v>1018</v>
      </c>
      <c r="WHL4070" s="76" t="s">
        <v>1018</v>
      </c>
      <c r="WHM4070" s="76" t="s">
        <v>1018</v>
      </c>
      <c r="WHN4070" s="76" t="s">
        <v>1018</v>
      </c>
      <c r="WHO4070" s="76" t="s">
        <v>1018</v>
      </c>
      <c r="WHP4070" s="76" t="s">
        <v>1018</v>
      </c>
      <c r="WHQ4070" s="76" t="s">
        <v>1018</v>
      </c>
      <c r="WHR4070" s="76" t="s">
        <v>1018</v>
      </c>
      <c r="WHS4070" s="76" t="s">
        <v>1018</v>
      </c>
      <c r="WHT4070" s="76" t="s">
        <v>1018</v>
      </c>
      <c r="WHU4070" s="76" t="s">
        <v>1018</v>
      </c>
      <c r="WHV4070" s="76" t="s">
        <v>1018</v>
      </c>
      <c r="WHW4070" s="76" t="s">
        <v>1018</v>
      </c>
      <c r="WHX4070" s="76" t="s">
        <v>1018</v>
      </c>
      <c r="WHY4070" s="76" t="s">
        <v>1018</v>
      </c>
      <c r="WHZ4070" s="76" t="s">
        <v>1018</v>
      </c>
      <c r="WIA4070" s="76" t="s">
        <v>1018</v>
      </c>
      <c r="WIB4070" s="76" t="s">
        <v>1018</v>
      </c>
      <c r="WIC4070" s="76" t="s">
        <v>1018</v>
      </c>
      <c r="WID4070" s="76" t="s">
        <v>1018</v>
      </c>
      <c r="WIE4070" s="76" t="s">
        <v>1018</v>
      </c>
      <c r="WIF4070" s="76" t="s">
        <v>1018</v>
      </c>
      <c r="WIG4070" s="76" t="s">
        <v>1018</v>
      </c>
      <c r="WIH4070" s="76" t="s">
        <v>1018</v>
      </c>
      <c r="WII4070" s="76" t="s">
        <v>1018</v>
      </c>
      <c r="WIJ4070" s="76" t="s">
        <v>1018</v>
      </c>
      <c r="WIK4070" s="76" t="s">
        <v>1018</v>
      </c>
      <c r="WIL4070" s="76" t="s">
        <v>1018</v>
      </c>
      <c r="WIM4070" s="76" t="s">
        <v>1018</v>
      </c>
      <c r="WIN4070" s="76" t="s">
        <v>1018</v>
      </c>
      <c r="WIO4070" s="76" t="s">
        <v>1018</v>
      </c>
      <c r="WIP4070" s="76" t="s">
        <v>1018</v>
      </c>
      <c r="WIQ4070" s="76" t="s">
        <v>1018</v>
      </c>
      <c r="WIR4070" s="76" t="s">
        <v>1018</v>
      </c>
      <c r="WIS4070" s="76" t="s">
        <v>1018</v>
      </c>
      <c r="WIT4070" s="76" t="s">
        <v>1018</v>
      </c>
      <c r="WIU4070" s="76" t="s">
        <v>1018</v>
      </c>
      <c r="WIV4070" s="76" t="s">
        <v>1018</v>
      </c>
      <c r="WIW4070" s="76" t="s">
        <v>1018</v>
      </c>
      <c r="WIX4070" s="76" t="s">
        <v>1018</v>
      </c>
      <c r="WIY4070" s="76" t="s">
        <v>1018</v>
      </c>
      <c r="WIZ4070" s="76" t="s">
        <v>1018</v>
      </c>
      <c r="WJA4070" s="76" t="s">
        <v>1018</v>
      </c>
      <c r="WJB4070" s="76" t="s">
        <v>1018</v>
      </c>
      <c r="WJC4070" s="76" t="s">
        <v>1018</v>
      </c>
      <c r="WJD4070" s="76" t="s">
        <v>1018</v>
      </c>
      <c r="WJE4070" s="76" t="s">
        <v>1018</v>
      </c>
      <c r="WJF4070" s="76" t="s">
        <v>1018</v>
      </c>
      <c r="WJG4070" s="76" t="s">
        <v>1018</v>
      </c>
      <c r="WJH4070" s="76" t="s">
        <v>1018</v>
      </c>
      <c r="WJI4070" s="76" t="s">
        <v>1018</v>
      </c>
      <c r="WJJ4070" s="76" t="s">
        <v>1018</v>
      </c>
      <c r="WJK4070" s="76" t="s">
        <v>1018</v>
      </c>
      <c r="WJL4070" s="76" t="s">
        <v>1018</v>
      </c>
      <c r="WJM4070" s="76" t="s">
        <v>1018</v>
      </c>
      <c r="WJN4070" s="76" t="s">
        <v>1018</v>
      </c>
      <c r="WJO4070" s="76" t="s">
        <v>1018</v>
      </c>
      <c r="WJP4070" s="76" t="s">
        <v>1018</v>
      </c>
      <c r="WJQ4070" s="76" t="s">
        <v>1018</v>
      </c>
      <c r="WJR4070" s="76" t="s">
        <v>1018</v>
      </c>
      <c r="WJS4070" s="76" t="s">
        <v>1018</v>
      </c>
      <c r="WJT4070" s="76" t="s">
        <v>1018</v>
      </c>
      <c r="WJU4070" s="76" t="s">
        <v>1018</v>
      </c>
      <c r="WJV4070" s="76" t="s">
        <v>1018</v>
      </c>
      <c r="WJW4070" s="76" t="s">
        <v>1018</v>
      </c>
      <c r="WJX4070" s="76" t="s">
        <v>1018</v>
      </c>
      <c r="WJY4070" s="76" t="s">
        <v>1018</v>
      </c>
      <c r="WJZ4070" s="76" t="s">
        <v>1018</v>
      </c>
      <c r="WKA4070" s="76" t="s">
        <v>1018</v>
      </c>
      <c r="WKB4070" s="76" t="s">
        <v>1018</v>
      </c>
      <c r="WKC4070" s="76" t="s">
        <v>1018</v>
      </c>
      <c r="WKD4070" s="76" t="s">
        <v>1018</v>
      </c>
      <c r="WKE4070" s="76" t="s">
        <v>1018</v>
      </c>
      <c r="WKF4070" s="76" t="s">
        <v>1018</v>
      </c>
      <c r="WKG4070" s="76" t="s">
        <v>1018</v>
      </c>
      <c r="WKH4070" s="76" t="s">
        <v>1018</v>
      </c>
      <c r="WKI4070" s="76" t="s">
        <v>1018</v>
      </c>
      <c r="WKJ4070" s="76" t="s">
        <v>1018</v>
      </c>
      <c r="WKK4070" s="76" t="s">
        <v>1018</v>
      </c>
      <c r="WKL4070" s="76" t="s">
        <v>1018</v>
      </c>
      <c r="WKM4070" s="76" t="s">
        <v>1018</v>
      </c>
      <c r="WKN4070" s="76" t="s">
        <v>1018</v>
      </c>
      <c r="WKO4070" s="76" t="s">
        <v>1018</v>
      </c>
      <c r="WKP4070" s="76" t="s">
        <v>1018</v>
      </c>
      <c r="WKQ4070" s="76" t="s">
        <v>1018</v>
      </c>
      <c r="WKR4070" s="76" t="s">
        <v>1018</v>
      </c>
      <c r="WKS4070" s="76" t="s">
        <v>1018</v>
      </c>
      <c r="WKT4070" s="76" t="s">
        <v>1018</v>
      </c>
      <c r="WKU4070" s="76" t="s">
        <v>1018</v>
      </c>
      <c r="WKV4070" s="76" t="s">
        <v>1018</v>
      </c>
      <c r="WKW4070" s="76" t="s">
        <v>1018</v>
      </c>
      <c r="WKX4070" s="76" t="s">
        <v>1018</v>
      </c>
      <c r="WKY4070" s="76" t="s">
        <v>1018</v>
      </c>
      <c r="WKZ4070" s="76" t="s">
        <v>1018</v>
      </c>
      <c r="WLA4070" s="76" t="s">
        <v>1018</v>
      </c>
      <c r="WLB4070" s="76" t="s">
        <v>1018</v>
      </c>
      <c r="WLC4070" s="76" t="s">
        <v>1018</v>
      </c>
      <c r="WLD4070" s="76" t="s">
        <v>1018</v>
      </c>
      <c r="WLE4070" s="76" t="s">
        <v>1018</v>
      </c>
      <c r="WLF4070" s="76" t="s">
        <v>1018</v>
      </c>
      <c r="WLG4070" s="76" t="s">
        <v>1018</v>
      </c>
      <c r="WLH4070" s="76" t="s">
        <v>1018</v>
      </c>
      <c r="WLI4070" s="76" t="s">
        <v>1018</v>
      </c>
      <c r="WLJ4070" s="76" t="s">
        <v>1018</v>
      </c>
      <c r="WLK4070" s="76" t="s">
        <v>1018</v>
      </c>
      <c r="WLL4070" s="76" t="s">
        <v>1018</v>
      </c>
      <c r="WLM4070" s="76" t="s">
        <v>1018</v>
      </c>
      <c r="WLN4070" s="76" t="s">
        <v>1018</v>
      </c>
      <c r="WLO4070" s="76" t="s">
        <v>1018</v>
      </c>
      <c r="WLP4070" s="76" t="s">
        <v>1018</v>
      </c>
      <c r="WLQ4070" s="76" t="s">
        <v>1018</v>
      </c>
      <c r="WLR4070" s="76" t="s">
        <v>1018</v>
      </c>
      <c r="WLS4070" s="76" t="s">
        <v>1018</v>
      </c>
      <c r="WLT4070" s="76" t="s">
        <v>1018</v>
      </c>
      <c r="WLU4070" s="76" t="s">
        <v>1018</v>
      </c>
      <c r="WLV4070" s="76" t="s">
        <v>1018</v>
      </c>
      <c r="WLW4070" s="76" t="s">
        <v>1018</v>
      </c>
      <c r="WLX4070" s="76" t="s">
        <v>1018</v>
      </c>
      <c r="WLY4070" s="76" t="s">
        <v>1018</v>
      </c>
      <c r="WLZ4070" s="76" t="s">
        <v>1018</v>
      </c>
      <c r="WMA4070" s="76" t="s">
        <v>1018</v>
      </c>
      <c r="WMB4070" s="76" t="s">
        <v>1018</v>
      </c>
      <c r="WMC4070" s="76" t="s">
        <v>1018</v>
      </c>
      <c r="WMD4070" s="76" t="s">
        <v>1018</v>
      </c>
      <c r="WME4070" s="76" t="s">
        <v>1018</v>
      </c>
      <c r="WMF4070" s="76" t="s">
        <v>1018</v>
      </c>
      <c r="WMG4070" s="76" t="s">
        <v>1018</v>
      </c>
      <c r="WMH4070" s="76" t="s">
        <v>1018</v>
      </c>
      <c r="WMI4070" s="76" t="s">
        <v>1018</v>
      </c>
      <c r="WMJ4070" s="76" t="s">
        <v>1018</v>
      </c>
      <c r="WMK4070" s="76" t="s">
        <v>1018</v>
      </c>
      <c r="WML4070" s="76" t="s">
        <v>1018</v>
      </c>
      <c r="WMM4070" s="76" t="s">
        <v>1018</v>
      </c>
      <c r="WMN4070" s="76" t="s">
        <v>1018</v>
      </c>
      <c r="WMO4070" s="76" t="s">
        <v>1018</v>
      </c>
      <c r="WMP4070" s="76" t="s">
        <v>1018</v>
      </c>
      <c r="WMQ4070" s="76" t="s">
        <v>1018</v>
      </c>
      <c r="WMR4070" s="76" t="s">
        <v>1018</v>
      </c>
      <c r="WMS4070" s="76" t="s">
        <v>1018</v>
      </c>
      <c r="WMT4070" s="76" t="s">
        <v>1018</v>
      </c>
      <c r="WMU4070" s="76" t="s">
        <v>1018</v>
      </c>
      <c r="WMV4070" s="76" t="s">
        <v>1018</v>
      </c>
      <c r="WMW4070" s="76" t="s">
        <v>1018</v>
      </c>
      <c r="WMX4070" s="76" t="s">
        <v>1018</v>
      </c>
      <c r="WMY4070" s="76" t="s">
        <v>1018</v>
      </c>
      <c r="WMZ4070" s="76" t="s">
        <v>1018</v>
      </c>
      <c r="WNA4070" s="76" t="s">
        <v>1018</v>
      </c>
      <c r="WNB4070" s="76" t="s">
        <v>1018</v>
      </c>
      <c r="WNC4070" s="76" t="s">
        <v>1018</v>
      </c>
      <c r="WND4070" s="76" t="s">
        <v>1018</v>
      </c>
      <c r="WNE4070" s="76" t="s">
        <v>1018</v>
      </c>
      <c r="WNF4070" s="76" t="s">
        <v>1018</v>
      </c>
      <c r="WNG4070" s="76" t="s">
        <v>1018</v>
      </c>
      <c r="WNH4070" s="76" t="s">
        <v>1018</v>
      </c>
      <c r="WNI4070" s="76" t="s">
        <v>1018</v>
      </c>
      <c r="WNJ4070" s="76" t="s">
        <v>1018</v>
      </c>
      <c r="WNK4070" s="76" t="s">
        <v>1018</v>
      </c>
      <c r="WNL4070" s="76" t="s">
        <v>1018</v>
      </c>
      <c r="WNM4070" s="76" t="s">
        <v>1018</v>
      </c>
      <c r="WNN4070" s="76" t="s">
        <v>1018</v>
      </c>
      <c r="WNO4070" s="76" t="s">
        <v>1018</v>
      </c>
      <c r="WNP4070" s="76" t="s">
        <v>1018</v>
      </c>
      <c r="WNQ4070" s="76" t="s">
        <v>1018</v>
      </c>
      <c r="WNR4070" s="76" t="s">
        <v>1018</v>
      </c>
      <c r="WNS4070" s="76" t="s">
        <v>1018</v>
      </c>
      <c r="WNT4070" s="76" t="s">
        <v>1018</v>
      </c>
      <c r="WNU4070" s="76" t="s">
        <v>1018</v>
      </c>
      <c r="WNV4070" s="76" t="s">
        <v>1018</v>
      </c>
      <c r="WNW4070" s="76" t="s">
        <v>1018</v>
      </c>
      <c r="WNX4070" s="76" t="s">
        <v>1018</v>
      </c>
      <c r="WNY4070" s="76" t="s">
        <v>1018</v>
      </c>
      <c r="WNZ4070" s="76" t="s">
        <v>1018</v>
      </c>
      <c r="WOA4070" s="76" t="s">
        <v>1018</v>
      </c>
      <c r="WOB4070" s="76" t="s">
        <v>1018</v>
      </c>
      <c r="WOC4070" s="76" t="s">
        <v>1018</v>
      </c>
      <c r="WOD4070" s="76" t="s">
        <v>1018</v>
      </c>
      <c r="WOE4070" s="76" t="s">
        <v>1018</v>
      </c>
      <c r="WOF4070" s="76" t="s">
        <v>1018</v>
      </c>
      <c r="WOG4070" s="76" t="s">
        <v>1018</v>
      </c>
      <c r="WOH4070" s="76" t="s">
        <v>1018</v>
      </c>
      <c r="WOI4070" s="76" t="s">
        <v>1018</v>
      </c>
      <c r="WOJ4070" s="76" t="s">
        <v>1018</v>
      </c>
      <c r="WOK4070" s="76" t="s">
        <v>1018</v>
      </c>
      <c r="WOL4070" s="76" t="s">
        <v>1018</v>
      </c>
      <c r="WOM4070" s="76" t="s">
        <v>1018</v>
      </c>
      <c r="WON4070" s="76" t="s">
        <v>1018</v>
      </c>
      <c r="WOO4070" s="76" t="s">
        <v>1018</v>
      </c>
      <c r="WOP4070" s="76" t="s">
        <v>1018</v>
      </c>
      <c r="WOQ4070" s="76" t="s">
        <v>1018</v>
      </c>
      <c r="WOR4070" s="76" t="s">
        <v>1018</v>
      </c>
      <c r="WOS4070" s="76" t="s">
        <v>1018</v>
      </c>
      <c r="WOT4070" s="76" t="s">
        <v>1018</v>
      </c>
      <c r="WOU4070" s="76" t="s">
        <v>1018</v>
      </c>
      <c r="WOV4070" s="76" t="s">
        <v>1018</v>
      </c>
      <c r="WOW4070" s="76" t="s">
        <v>1018</v>
      </c>
      <c r="WOX4070" s="76" t="s">
        <v>1018</v>
      </c>
      <c r="WOY4070" s="76" t="s">
        <v>1018</v>
      </c>
      <c r="WOZ4070" s="76" t="s">
        <v>1018</v>
      </c>
      <c r="WPA4070" s="76" t="s">
        <v>1018</v>
      </c>
      <c r="WPB4070" s="76" t="s">
        <v>1018</v>
      </c>
      <c r="WPC4070" s="76" t="s">
        <v>1018</v>
      </c>
      <c r="WPD4070" s="76" t="s">
        <v>1018</v>
      </c>
      <c r="WPE4070" s="76" t="s">
        <v>1018</v>
      </c>
      <c r="WPF4070" s="76" t="s">
        <v>1018</v>
      </c>
      <c r="WPG4070" s="76" t="s">
        <v>1018</v>
      </c>
      <c r="WPH4070" s="76" t="s">
        <v>1018</v>
      </c>
      <c r="WPI4070" s="76" t="s">
        <v>1018</v>
      </c>
      <c r="WPJ4070" s="76" t="s">
        <v>1018</v>
      </c>
      <c r="WPK4070" s="76" t="s">
        <v>1018</v>
      </c>
      <c r="WPL4070" s="76" t="s">
        <v>1018</v>
      </c>
      <c r="WPM4070" s="76" t="s">
        <v>1018</v>
      </c>
      <c r="WPN4070" s="76" t="s">
        <v>1018</v>
      </c>
      <c r="WPO4070" s="76" t="s">
        <v>1018</v>
      </c>
      <c r="WPP4070" s="76" t="s">
        <v>1018</v>
      </c>
      <c r="WPQ4070" s="76" t="s">
        <v>1018</v>
      </c>
      <c r="WPR4070" s="76" t="s">
        <v>1018</v>
      </c>
      <c r="WPS4070" s="76" t="s">
        <v>1018</v>
      </c>
      <c r="WPT4070" s="76" t="s">
        <v>1018</v>
      </c>
      <c r="WPU4070" s="76" t="s">
        <v>1018</v>
      </c>
      <c r="WPV4070" s="76" t="s">
        <v>1018</v>
      </c>
      <c r="WPW4070" s="76" t="s">
        <v>1018</v>
      </c>
      <c r="WPX4070" s="76" t="s">
        <v>1018</v>
      </c>
      <c r="WPY4070" s="76" t="s">
        <v>1018</v>
      </c>
      <c r="WPZ4070" s="76" t="s">
        <v>1018</v>
      </c>
      <c r="WQA4070" s="76" t="s">
        <v>1018</v>
      </c>
      <c r="WQB4070" s="76" t="s">
        <v>1018</v>
      </c>
      <c r="WQC4070" s="76" t="s">
        <v>1018</v>
      </c>
      <c r="WQD4070" s="76" t="s">
        <v>1018</v>
      </c>
      <c r="WQE4070" s="76" t="s">
        <v>1018</v>
      </c>
      <c r="WQF4070" s="76" t="s">
        <v>1018</v>
      </c>
      <c r="WQG4070" s="76" t="s">
        <v>1018</v>
      </c>
      <c r="WQH4070" s="76" t="s">
        <v>1018</v>
      </c>
      <c r="WQI4070" s="76" t="s">
        <v>1018</v>
      </c>
      <c r="WQJ4070" s="76" t="s">
        <v>1018</v>
      </c>
      <c r="WQK4070" s="76" t="s">
        <v>1018</v>
      </c>
      <c r="WQL4070" s="76" t="s">
        <v>1018</v>
      </c>
      <c r="WQM4070" s="76" t="s">
        <v>1018</v>
      </c>
      <c r="WQN4070" s="76" t="s">
        <v>1018</v>
      </c>
      <c r="WQO4070" s="76" t="s">
        <v>1018</v>
      </c>
      <c r="WQP4070" s="76" t="s">
        <v>1018</v>
      </c>
      <c r="WQQ4070" s="76" t="s">
        <v>1018</v>
      </c>
      <c r="WQR4070" s="76" t="s">
        <v>1018</v>
      </c>
      <c r="WQS4070" s="76" t="s">
        <v>1018</v>
      </c>
      <c r="WQT4070" s="76" t="s">
        <v>1018</v>
      </c>
      <c r="WQU4070" s="76" t="s">
        <v>1018</v>
      </c>
      <c r="WQV4070" s="76" t="s">
        <v>1018</v>
      </c>
      <c r="WQW4070" s="76" t="s">
        <v>1018</v>
      </c>
      <c r="WQX4070" s="76" t="s">
        <v>1018</v>
      </c>
      <c r="WQY4070" s="76" t="s">
        <v>1018</v>
      </c>
      <c r="WQZ4070" s="76" t="s">
        <v>1018</v>
      </c>
      <c r="WRA4070" s="76" t="s">
        <v>1018</v>
      </c>
      <c r="WRB4070" s="76" t="s">
        <v>1018</v>
      </c>
      <c r="WRC4070" s="76" t="s">
        <v>1018</v>
      </c>
      <c r="WRD4070" s="76" t="s">
        <v>1018</v>
      </c>
      <c r="WRE4070" s="76" t="s">
        <v>1018</v>
      </c>
      <c r="WRF4070" s="76" t="s">
        <v>1018</v>
      </c>
      <c r="WRG4070" s="76" t="s">
        <v>1018</v>
      </c>
      <c r="WRH4070" s="76" t="s">
        <v>1018</v>
      </c>
      <c r="WRI4070" s="76" t="s">
        <v>1018</v>
      </c>
      <c r="WRJ4070" s="76" t="s">
        <v>1018</v>
      </c>
      <c r="WRK4070" s="76" t="s">
        <v>1018</v>
      </c>
      <c r="WRL4070" s="76" t="s">
        <v>1018</v>
      </c>
      <c r="WRM4070" s="76" t="s">
        <v>1018</v>
      </c>
      <c r="WRN4070" s="76" t="s">
        <v>1018</v>
      </c>
      <c r="WRO4070" s="76" t="s">
        <v>1018</v>
      </c>
      <c r="WRP4070" s="76" t="s">
        <v>1018</v>
      </c>
      <c r="WRQ4070" s="76" t="s">
        <v>1018</v>
      </c>
      <c r="WRR4070" s="76" t="s">
        <v>1018</v>
      </c>
      <c r="WRS4070" s="76" t="s">
        <v>1018</v>
      </c>
      <c r="WRT4070" s="76" t="s">
        <v>1018</v>
      </c>
      <c r="WRU4070" s="76" t="s">
        <v>1018</v>
      </c>
      <c r="WRV4070" s="76" t="s">
        <v>1018</v>
      </c>
      <c r="WRW4070" s="76" t="s">
        <v>1018</v>
      </c>
      <c r="WRX4070" s="76" t="s">
        <v>1018</v>
      </c>
      <c r="WRY4070" s="76" t="s">
        <v>1018</v>
      </c>
      <c r="WRZ4070" s="76" t="s">
        <v>1018</v>
      </c>
      <c r="WSA4070" s="76" t="s">
        <v>1018</v>
      </c>
      <c r="WSB4070" s="76" t="s">
        <v>1018</v>
      </c>
      <c r="WSC4070" s="76" t="s">
        <v>1018</v>
      </c>
      <c r="WSD4070" s="76" t="s">
        <v>1018</v>
      </c>
      <c r="WSE4070" s="76" t="s">
        <v>1018</v>
      </c>
      <c r="WSF4070" s="76" t="s">
        <v>1018</v>
      </c>
      <c r="WSG4070" s="76" t="s">
        <v>1018</v>
      </c>
      <c r="WSH4070" s="76" t="s">
        <v>1018</v>
      </c>
      <c r="WSI4070" s="76" t="s">
        <v>1018</v>
      </c>
      <c r="WSJ4070" s="76" t="s">
        <v>1018</v>
      </c>
      <c r="WSK4070" s="76" t="s">
        <v>1018</v>
      </c>
      <c r="WSL4070" s="76" t="s">
        <v>1018</v>
      </c>
      <c r="WSM4070" s="76" t="s">
        <v>1018</v>
      </c>
      <c r="WSN4070" s="76" t="s">
        <v>1018</v>
      </c>
      <c r="WSO4070" s="76" t="s">
        <v>1018</v>
      </c>
      <c r="WSP4070" s="76" t="s">
        <v>1018</v>
      </c>
      <c r="WSQ4070" s="76" t="s">
        <v>1018</v>
      </c>
      <c r="WSR4070" s="76" t="s">
        <v>1018</v>
      </c>
      <c r="WSS4070" s="76" t="s">
        <v>1018</v>
      </c>
      <c r="WST4070" s="76" t="s">
        <v>1018</v>
      </c>
      <c r="WSU4070" s="76" t="s">
        <v>1018</v>
      </c>
      <c r="WSV4070" s="76" t="s">
        <v>1018</v>
      </c>
      <c r="WSW4070" s="76" t="s">
        <v>1018</v>
      </c>
      <c r="WSX4070" s="76" t="s">
        <v>1018</v>
      </c>
      <c r="WSY4070" s="76" t="s">
        <v>1018</v>
      </c>
      <c r="WSZ4070" s="76" t="s">
        <v>1018</v>
      </c>
      <c r="WTA4070" s="76" t="s">
        <v>1018</v>
      </c>
      <c r="WTB4070" s="76" t="s">
        <v>1018</v>
      </c>
      <c r="WTC4070" s="76" t="s">
        <v>1018</v>
      </c>
      <c r="WTD4070" s="76" t="s">
        <v>1018</v>
      </c>
      <c r="WTE4070" s="76" t="s">
        <v>1018</v>
      </c>
      <c r="WTF4070" s="76" t="s">
        <v>1018</v>
      </c>
      <c r="WTG4070" s="76" t="s">
        <v>1018</v>
      </c>
      <c r="WTH4070" s="76" t="s">
        <v>1018</v>
      </c>
      <c r="WTI4070" s="76" t="s">
        <v>1018</v>
      </c>
      <c r="WTJ4070" s="76" t="s">
        <v>1018</v>
      </c>
      <c r="WTK4070" s="76" t="s">
        <v>1018</v>
      </c>
      <c r="WTL4070" s="76" t="s">
        <v>1018</v>
      </c>
      <c r="WTM4070" s="76" t="s">
        <v>1018</v>
      </c>
      <c r="WTN4070" s="76" t="s">
        <v>1018</v>
      </c>
      <c r="WTO4070" s="76" t="s">
        <v>1018</v>
      </c>
      <c r="WTP4070" s="76" t="s">
        <v>1018</v>
      </c>
      <c r="WTQ4070" s="76" t="s">
        <v>1018</v>
      </c>
      <c r="WTR4070" s="76" t="s">
        <v>1018</v>
      </c>
      <c r="WTS4070" s="76" t="s">
        <v>1018</v>
      </c>
      <c r="WTT4070" s="76" t="s">
        <v>1018</v>
      </c>
      <c r="WTU4070" s="76" t="s">
        <v>1018</v>
      </c>
      <c r="WTV4070" s="76" t="s">
        <v>1018</v>
      </c>
      <c r="WTW4070" s="76" t="s">
        <v>1018</v>
      </c>
      <c r="WTX4070" s="76" t="s">
        <v>1018</v>
      </c>
      <c r="WTY4070" s="76" t="s">
        <v>1018</v>
      </c>
      <c r="WTZ4070" s="76" t="s">
        <v>1018</v>
      </c>
      <c r="WUA4070" s="76" t="s">
        <v>1018</v>
      </c>
      <c r="WUB4070" s="76" t="s">
        <v>1018</v>
      </c>
      <c r="WUC4070" s="76" t="s">
        <v>1018</v>
      </c>
      <c r="WUD4070" s="76" t="s">
        <v>1018</v>
      </c>
      <c r="WUE4070" s="76" t="s">
        <v>1018</v>
      </c>
      <c r="WUF4070" s="76" t="s">
        <v>1018</v>
      </c>
      <c r="WUG4070" s="76" t="s">
        <v>1018</v>
      </c>
      <c r="WUH4070" s="76" t="s">
        <v>1018</v>
      </c>
      <c r="WUI4070" s="76" t="s">
        <v>1018</v>
      </c>
      <c r="WUJ4070" s="76" t="s">
        <v>1018</v>
      </c>
      <c r="WUK4070" s="76" t="s">
        <v>1018</v>
      </c>
      <c r="WUL4070" s="76" t="s">
        <v>1018</v>
      </c>
      <c r="WUM4070" s="76" t="s">
        <v>1018</v>
      </c>
      <c r="WUN4070" s="76" t="s">
        <v>1018</v>
      </c>
      <c r="WUO4070" s="76" t="s">
        <v>1018</v>
      </c>
      <c r="WUP4070" s="76" t="s">
        <v>1018</v>
      </c>
      <c r="WUQ4070" s="76" t="s">
        <v>1018</v>
      </c>
      <c r="WUR4070" s="76" t="s">
        <v>1018</v>
      </c>
      <c r="WUS4070" s="76" t="s">
        <v>1018</v>
      </c>
      <c r="WUT4070" s="76" t="s">
        <v>1018</v>
      </c>
      <c r="WUU4070" s="76" t="s">
        <v>1018</v>
      </c>
      <c r="WUV4070" s="76" t="s">
        <v>1018</v>
      </c>
      <c r="WUW4070" s="76" t="s">
        <v>1018</v>
      </c>
      <c r="WUX4070" s="76" t="s">
        <v>1018</v>
      </c>
      <c r="WUY4070" s="76" t="s">
        <v>1018</v>
      </c>
      <c r="WUZ4070" s="76" t="s">
        <v>1018</v>
      </c>
      <c r="WVA4070" s="76" t="s">
        <v>1018</v>
      </c>
      <c r="WVB4070" s="76" t="s">
        <v>1018</v>
      </c>
      <c r="WVC4070" s="76" t="s">
        <v>1018</v>
      </c>
      <c r="WVD4070" s="76" t="s">
        <v>1018</v>
      </c>
      <c r="WVE4070" s="76" t="s">
        <v>1018</v>
      </c>
      <c r="WVF4070" s="76" t="s">
        <v>1018</v>
      </c>
      <c r="WVG4070" s="76" t="s">
        <v>1018</v>
      </c>
      <c r="WVH4070" s="76" t="s">
        <v>1018</v>
      </c>
      <c r="WVI4070" s="76" t="s">
        <v>1018</v>
      </c>
      <c r="WVJ4070" s="76" t="s">
        <v>1018</v>
      </c>
      <c r="WVK4070" s="76" t="s">
        <v>1018</v>
      </c>
      <c r="WVL4070" s="76" t="s">
        <v>1018</v>
      </c>
      <c r="WVM4070" s="76" t="s">
        <v>1018</v>
      </c>
      <c r="WVN4070" s="76" t="s">
        <v>1018</v>
      </c>
      <c r="WVO4070" s="76" t="s">
        <v>1018</v>
      </c>
      <c r="WVP4070" s="76" t="s">
        <v>1018</v>
      </c>
      <c r="WVQ4070" s="76" t="s">
        <v>1018</v>
      </c>
      <c r="WVR4070" s="76" t="s">
        <v>1018</v>
      </c>
      <c r="WVS4070" s="76" t="s">
        <v>1018</v>
      </c>
      <c r="WVT4070" s="76" t="s">
        <v>1018</v>
      </c>
      <c r="WVU4070" s="76" t="s">
        <v>1018</v>
      </c>
      <c r="WVV4070" s="76" t="s">
        <v>1018</v>
      </c>
      <c r="WVW4070" s="76" t="s">
        <v>1018</v>
      </c>
      <c r="WVX4070" s="76" t="s">
        <v>1018</v>
      </c>
      <c r="WVY4070" s="76" t="s">
        <v>1018</v>
      </c>
      <c r="WVZ4070" s="76" t="s">
        <v>1018</v>
      </c>
      <c r="WWA4070" s="76" t="s">
        <v>1018</v>
      </c>
      <c r="WWB4070" s="76" t="s">
        <v>1018</v>
      </c>
      <c r="WWC4070" s="76" t="s">
        <v>1018</v>
      </c>
      <c r="WWD4070" s="76" t="s">
        <v>1018</v>
      </c>
      <c r="WWE4070" s="76" t="s">
        <v>1018</v>
      </c>
      <c r="WWF4070" s="76" t="s">
        <v>1018</v>
      </c>
      <c r="WWG4070" s="76" t="s">
        <v>1018</v>
      </c>
      <c r="WWH4070" s="76" t="s">
        <v>1018</v>
      </c>
      <c r="WWI4070" s="76" t="s">
        <v>1018</v>
      </c>
      <c r="WWJ4070" s="76" t="s">
        <v>1018</v>
      </c>
      <c r="WWK4070" s="76" t="s">
        <v>1018</v>
      </c>
      <c r="WWL4070" s="76" t="s">
        <v>1018</v>
      </c>
      <c r="WWM4070" s="76" t="s">
        <v>1018</v>
      </c>
      <c r="WWN4070" s="76" t="s">
        <v>1018</v>
      </c>
      <c r="WWO4070" s="76" t="s">
        <v>1018</v>
      </c>
      <c r="WWP4070" s="76" t="s">
        <v>1018</v>
      </c>
      <c r="WWQ4070" s="76" t="s">
        <v>1018</v>
      </c>
      <c r="WWR4070" s="76" t="s">
        <v>1018</v>
      </c>
      <c r="WWS4070" s="76" t="s">
        <v>1018</v>
      </c>
      <c r="WWT4070" s="76" t="s">
        <v>1018</v>
      </c>
      <c r="WWU4070" s="76" t="s">
        <v>1018</v>
      </c>
      <c r="WWV4070" s="76" t="s">
        <v>1018</v>
      </c>
      <c r="WWW4070" s="76" t="s">
        <v>1018</v>
      </c>
      <c r="WWX4070" s="76" t="s">
        <v>1018</v>
      </c>
      <c r="WWY4070" s="76" t="s">
        <v>1018</v>
      </c>
      <c r="WWZ4070" s="76" t="s">
        <v>1018</v>
      </c>
      <c r="WXA4070" s="76" t="s">
        <v>1018</v>
      </c>
      <c r="WXB4070" s="76" t="s">
        <v>1018</v>
      </c>
      <c r="WXC4070" s="76" t="s">
        <v>1018</v>
      </c>
      <c r="WXD4070" s="76" t="s">
        <v>1018</v>
      </c>
      <c r="WXE4070" s="76" t="s">
        <v>1018</v>
      </c>
      <c r="WXF4070" s="76" t="s">
        <v>1018</v>
      </c>
      <c r="WXG4070" s="76" t="s">
        <v>1018</v>
      </c>
      <c r="WXH4070" s="76" t="s">
        <v>1018</v>
      </c>
      <c r="WXI4070" s="76" t="s">
        <v>1018</v>
      </c>
      <c r="WXJ4070" s="76" t="s">
        <v>1018</v>
      </c>
      <c r="WXK4070" s="76" t="s">
        <v>1018</v>
      </c>
      <c r="WXL4070" s="76" t="s">
        <v>1018</v>
      </c>
      <c r="WXM4070" s="76" t="s">
        <v>1018</v>
      </c>
      <c r="WXN4070" s="76" t="s">
        <v>1018</v>
      </c>
      <c r="WXO4070" s="76" t="s">
        <v>1018</v>
      </c>
      <c r="WXP4070" s="76" t="s">
        <v>1018</v>
      </c>
      <c r="WXQ4070" s="76" t="s">
        <v>1018</v>
      </c>
      <c r="WXR4070" s="76" t="s">
        <v>1018</v>
      </c>
      <c r="WXS4070" s="76" t="s">
        <v>1018</v>
      </c>
      <c r="WXT4070" s="76" t="s">
        <v>1018</v>
      </c>
      <c r="WXU4070" s="76" t="s">
        <v>1018</v>
      </c>
      <c r="WXV4070" s="76" t="s">
        <v>1018</v>
      </c>
      <c r="WXW4070" s="76" t="s">
        <v>1018</v>
      </c>
      <c r="WXX4070" s="76" t="s">
        <v>1018</v>
      </c>
      <c r="WXY4070" s="76" t="s">
        <v>1018</v>
      </c>
      <c r="WXZ4070" s="76" t="s">
        <v>1018</v>
      </c>
      <c r="WYA4070" s="76" t="s">
        <v>1018</v>
      </c>
      <c r="WYB4070" s="76" t="s">
        <v>1018</v>
      </c>
      <c r="WYC4070" s="76" t="s">
        <v>1018</v>
      </c>
      <c r="WYD4070" s="76" t="s">
        <v>1018</v>
      </c>
      <c r="WYE4070" s="76" t="s">
        <v>1018</v>
      </c>
      <c r="WYF4070" s="76" t="s">
        <v>1018</v>
      </c>
      <c r="WYG4070" s="76" t="s">
        <v>1018</v>
      </c>
      <c r="WYH4070" s="76" t="s">
        <v>1018</v>
      </c>
      <c r="WYI4070" s="76" t="s">
        <v>1018</v>
      </c>
      <c r="WYJ4070" s="76" t="s">
        <v>1018</v>
      </c>
      <c r="WYK4070" s="76" t="s">
        <v>1018</v>
      </c>
      <c r="WYL4070" s="76" t="s">
        <v>1018</v>
      </c>
      <c r="WYM4070" s="76" t="s">
        <v>1018</v>
      </c>
      <c r="WYN4070" s="76" t="s">
        <v>1018</v>
      </c>
      <c r="WYO4070" s="76" t="s">
        <v>1018</v>
      </c>
      <c r="WYP4070" s="76" t="s">
        <v>1018</v>
      </c>
      <c r="WYQ4070" s="76" t="s">
        <v>1018</v>
      </c>
      <c r="WYR4070" s="76" t="s">
        <v>1018</v>
      </c>
      <c r="WYS4070" s="76" t="s">
        <v>1018</v>
      </c>
      <c r="WYT4070" s="76" t="s">
        <v>1018</v>
      </c>
      <c r="WYU4070" s="76" t="s">
        <v>1018</v>
      </c>
      <c r="WYV4070" s="76" t="s">
        <v>1018</v>
      </c>
      <c r="WYW4070" s="76" t="s">
        <v>1018</v>
      </c>
      <c r="WYX4070" s="76" t="s">
        <v>1018</v>
      </c>
      <c r="WYY4070" s="76" t="s">
        <v>1018</v>
      </c>
      <c r="WYZ4070" s="76" t="s">
        <v>1018</v>
      </c>
      <c r="WZA4070" s="76" t="s">
        <v>1018</v>
      </c>
      <c r="WZB4070" s="76" t="s">
        <v>1018</v>
      </c>
      <c r="WZC4070" s="76" t="s">
        <v>1018</v>
      </c>
      <c r="WZD4070" s="76" t="s">
        <v>1018</v>
      </c>
      <c r="WZE4070" s="76" t="s">
        <v>1018</v>
      </c>
      <c r="WZF4070" s="76" t="s">
        <v>1018</v>
      </c>
      <c r="WZG4070" s="76" t="s">
        <v>1018</v>
      </c>
      <c r="WZH4070" s="76" t="s">
        <v>1018</v>
      </c>
      <c r="WZI4070" s="76" t="s">
        <v>1018</v>
      </c>
      <c r="WZJ4070" s="76" t="s">
        <v>1018</v>
      </c>
      <c r="WZK4070" s="76" t="s">
        <v>1018</v>
      </c>
      <c r="WZL4070" s="76" t="s">
        <v>1018</v>
      </c>
      <c r="WZM4070" s="76" t="s">
        <v>1018</v>
      </c>
      <c r="WZN4070" s="76" t="s">
        <v>1018</v>
      </c>
      <c r="WZO4070" s="76" t="s">
        <v>1018</v>
      </c>
      <c r="WZP4070" s="76" t="s">
        <v>1018</v>
      </c>
      <c r="WZQ4070" s="76" t="s">
        <v>1018</v>
      </c>
      <c r="WZR4070" s="76" t="s">
        <v>1018</v>
      </c>
      <c r="WZS4070" s="76" t="s">
        <v>1018</v>
      </c>
      <c r="WZT4070" s="76" t="s">
        <v>1018</v>
      </c>
      <c r="WZU4070" s="76" t="s">
        <v>1018</v>
      </c>
      <c r="WZV4070" s="76" t="s">
        <v>1018</v>
      </c>
      <c r="WZW4070" s="76" t="s">
        <v>1018</v>
      </c>
      <c r="WZX4070" s="76" t="s">
        <v>1018</v>
      </c>
      <c r="WZY4070" s="76" t="s">
        <v>1018</v>
      </c>
      <c r="WZZ4070" s="76" t="s">
        <v>1018</v>
      </c>
      <c r="XAA4070" s="76" t="s">
        <v>1018</v>
      </c>
      <c r="XAB4070" s="76" t="s">
        <v>1018</v>
      </c>
      <c r="XAC4070" s="76" t="s">
        <v>1018</v>
      </c>
      <c r="XAD4070" s="76" t="s">
        <v>1018</v>
      </c>
      <c r="XAE4070" s="76" t="s">
        <v>1018</v>
      </c>
      <c r="XAF4070" s="76" t="s">
        <v>1018</v>
      </c>
      <c r="XAG4070" s="76" t="s">
        <v>1018</v>
      </c>
      <c r="XAH4070" s="76" t="s">
        <v>1018</v>
      </c>
      <c r="XAI4070" s="76" t="s">
        <v>1018</v>
      </c>
      <c r="XAJ4070" s="76" t="s">
        <v>1018</v>
      </c>
      <c r="XAK4070" s="76" t="s">
        <v>1018</v>
      </c>
      <c r="XAL4070" s="76" t="s">
        <v>1018</v>
      </c>
      <c r="XAM4070" s="76" t="s">
        <v>1018</v>
      </c>
      <c r="XAN4070" s="76" t="s">
        <v>1018</v>
      </c>
      <c r="XAO4070" s="76" t="s">
        <v>1018</v>
      </c>
      <c r="XAP4070" s="76" t="s">
        <v>1018</v>
      </c>
      <c r="XAQ4070" s="76" t="s">
        <v>1018</v>
      </c>
      <c r="XAR4070" s="76" t="s">
        <v>1018</v>
      </c>
      <c r="XAS4070" s="76" t="s">
        <v>1018</v>
      </c>
      <c r="XAT4070" s="76" t="s">
        <v>1018</v>
      </c>
      <c r="XAU4070" s="76" t="s">
        <v>1018</v>
      </c>
      <c r="XAV4070" s="76" t="s">
        <v>1018</v>
      </c>
      <c r="XAW4070" s="76" t="s">
        <v>1018</v>
      </c>
      <c r="XAX4070" s="76" t="s">
        <v>1018</v>
      </c>
      <c r="XAY4070" s="76" t="s">
        <v>1018</v>
      </c>
      <c r="XAZ4070" s="76" t="s">
        <v>1018</v>
      </c>
      <c r="XBA4070" s="76" t="s">
        <v>1018</v>
      </c>
      <c r="XBB4070" s="76" t="s">
        <v>1018</v>
      </c>
      <c r="XBC4070" s="76" t="s">
        <v>1018</v>
      </c>
      <c r="XBD4070" s="76" t="s">
        <v>1018</v>
      </c>
      <c r="XBE4070" s="76" t="s">
        <v>1018</v>
      </c>
      <c r="XBF4070" s="76" t="s">
        <v>1018</v>
      </c>
      <c r="XBG4070" s="76" t="s">
        <v>1018</v>
      </c>
      <c r="XBH4070" s="76" t="s">
        <v>1018</v>
      </c>
      <c r="XBI4070" s="76" t="s">
        <v>1018</v>
      </c>
      <c r="XBJ4070" s="76" t="s">
        <v>1018</v>
      </c>
      <c r="XBK4070" s="76" t="s">
        <v>1018</v>
      </c>
      <c r="XBL4070" s="76" t="s">
        <v>1018</v>
      </c>
      <c r="XBM4070" s="76" t="s">
        <v>1018</v>
      </c>
      <c r="XBN4070" s="76" t="s">
        <v>1018</v>
      </c>
      <c r="XBO4070" s="76" t="s">
        <v>1018</v>
      </c>
      <c r="XBP4070" s="76" t="s">
        <v>1018</v>
      </c>
      <c r="XBQ4070" s="76" t="s">
        <v>1018</v>
      </c>
      <c r="XBR4070" s="76" t="s">
        <v>1018</v>
      </c>
      <c r="XBS4070" s="76" t="s">
        <v>1018</v>
      </c>
      <c r="XBT4070" s="76" t="s">
        <v>1018</v>
      </c>
      <c r="XBU4070" s="76" t="s">
        <v>1018</v>
      </c>
      <c r="XBV4070" s="76" t="s">
        <v>1018</v>
      </c>
      <c r="XBW4070" s="76" t="s">
        <v>1018</v>
      </c>
      <c r="XBX4070" s="76" t="s">
        <v>1018</v>
      </c>
      <c r="XBY4070" s="76" t="s">
        <v>1018</v>
      </c>
      <c r="XBZ4070" s="76" t="s">
        <v>1018</v>
      </c>
      <c r="XCA4070" s="76" t="s">
        <v>1018</v>
      </c>
      <c r="XCB4070" s="76" t="s">
        <v>1018</v>
      </c>
      <c r="XCC4070" s="76" t="s">
        <v>1018</v>
      </c>
      <c r="XCD4070" s="76" t="s">
        <v>1018</v>
      </c>
      <c r="XCE4070" s="76" t="s">
        <v>1018</v>
      </c>
      <c r="XCF4070" s="76" t="s">
        <v>1018</v>
      </c>
      <c r="XCG4070" s="76" t="s">
        <v>1018</v>
      </c>
      <c r="XCH4070" s="76" t="s">
        <v>1018</v>
      </c>
      <c r="XCI4070" s="76" t="s">
        <v>1018</v>
      </c>
      <c r="XCJ4070" s="76" t="s">
        <v>1018</v>
      </c>
      <c r="XCK4070" s="76" t="s">
        <v>1018</v>
      </c>
      <c r="XCL4070" s="76" t="s">
        <v>1018</v>
      </c>
      <c r="XCM4070" s="76" t="s">
        <v>1018</v>
      </c>
      <c r="XCN4070" s="76" t="s">
        <v>1018</v>
      </c>
      <c r="XCO4070" s="76" t="s">
        <v>1018</v>
      </c>
      <c r="XCP4070" s="76" t="s">
        <v>1018</v>
      </c>
      <c r="XCQ4070" s="76" t="s">
        <v>1018</v>
      </c>
      <c r="XCR4070" s="76" t="s">
        <v>1018</v>
      </c>
      <c r="XCS4070" s="76" t="s">
        <v>1018</v>
      </c>
      <c r="XCT4070" s="76" t="s">
        <v>1018</v>
      </c>
      <c r="XCU4070" s="76" t="s">
        <v>1018</v>
      </c>
      <c r="XCV4070" s="76" t="s">
        <v>1018</v>
      </c>
      <c r="XCW4070" s="76" t="s">
        <v>1018</v>
      </c>
      <c r="XCX4070" s="76" t="s">
        <v>1018</v>
      </c>
      <c r="XCY4070" s="76" t="s">
        <v>1018</v>
      </c>
      <c r="XCZ4070" s="76" t="s">
        <v>1018</v>
      </c>
      <c r="XDA4070" s="76" t="s">
        <v>1018</v>
      </c>
      <c r="XDB4070" s="76" t="s">
        <v>1018</v>
      </c>
      <c r="XDC4070" s="76" t="s">
        <v>1018</v>
      </c>
      <c r="XDD4070" s="76" t="s">
        <v>1018</v>
      </c>
      <c r="XDE4070" s="76" t="s">
        <v>1018</v>
      </c>
      <c r="XDF4070" s="76" t="s">
        <v>1018</v>
      </c>
      <c r="XDG4070" s="76" t="s">
        <v>1018</v>
      </c>
      <c r="XDH4070" s="76" t="s">
        <v>1018</v>
      </c>
      <c r="XDI4070" s="76" t="s">
        <v>1018</v>
      </c>
      <c r="XDJ4070" s="76" t="s">
        <v>1018</v>
      </c>
      <c r="XDK4070" s="76" t="s">
        <v>1018</v>
      </c>
      <c r="XDL4070" s="76" t="s">
        <v>1018</v>
      </c>
      <c r="XDM4070" s="76" t="s">
        <v>1018</v>
      </c>
      <c r="XDN4070" s="76" t="s">
        <v>1018</v>
      </c>
      <c r="XDO4070" s="76" t="s">
        <v>1018</v>
      </c>
      <c r="XDP4070" s="76" t="s">
        <v>1018</v>
      </c>
      <c r="XDQ4070" s="76" t="s">
        <v>1018</v>
      </c>
      <c r="XDR4070" s="76" t="s">
        <v>1018</v>
      </c>
      <c r="XDS4070" s="76" t="s">
        <v>1018</v>
      </c>
      <c r="XDT4070" s="76" t="s">
        <v>1018</v>
      </c>
      <c r="XDU4070" s="76" t="s">
        <v>1018</v>
      </c>
      <c r="XDV4070" s="76" t="s">
        <v>1018</v>
      </c>
      <c r="XDW4070" s="76" t="s">
        <v>1018</v>
      </c>
      <c r="XDX4070" s="76" t="s">
        <v>1018</v>
      </c>
      <c r="XDY4070" s="76" t="s">
        <v>1018</v>
      </c>
      <c r="XDZ4070" s="76" t="s">
        <v>1018</v>
      </c>
      <c r="XEA4070" s="76" t="s">
        <v>1018</v>
      </c>
      <c r="XEB4070" s="76" t="s">
        <v>1018</v>
      </c>
      <c r="XEC4070" s="76" t="s">
        <v>1018</v>
      </c>
      <c r="XED4070" s="76" t="s">
        <v>1018</v>
      </c>
      <c r="XEE4070" s="76" t="s">
        <v>1018</v>
      </c>
      <c r="XEF4070" s="76" t="s">
        <v>1018</v>
      </c>
      <c r="XEG4070" s="76" t="s">
        <v>1018</v>
      </c>
      <c r="XEH4070" s="76" t="s">
        <v>1018</v>
      </c>
      <c r="XEI4070" s="76" t="s">
        <v>1018</v>
      </c>
      <c r="XEJ4070" s="76" t="s">
        <v>1018</v>
      </c>
      <c r="XEK4070" s="76" t="s">
        <v>1018</v>
      </c>
      <c r="XEL4070" s="76" t="s">
        <v>1018</v>
      </c>
      <c r="XEM4070" s="76" t="s">
        <v>1018</v>
      </c>
      <c r="XEN4070" s="76" t="s">
        <v>1018</v>
      </c>
      <c r="XEO4070" s="76" t="s">
        <v>1018</v>
      </c>
      <c r="XEP4070" s="76" t="s">
        <v>1018</v>
      </c>
      <c r="XEQ4070" s="76" t="s">
        <v>1018</v>
      </c>
      <c r="XER4070" s="76" t="s">
        <v>1018</v>
      </c>
      <c r="XES4070" s="76" t="s">
        <v>1018</v>
      </c>
      <c r="XET4070" s="76" t="s">
        <v>1018</v>
      </c>
      <c r="XEU4070" s="76" t="s">
        <v>1018</v>
      </c>
      <c r="XEV4070" s="76" t="s">
        <v>1018</v>
      </c>
      <c r="XEW4070" s="76" t="s">
        <v>1018</v>
      </c>
      <c r="XEX4070" s="76" t="s">
        <v>1018</v>
      </c>
      <c r="XEY4070" s="76" t="s">
        <v>1018</v>
      </c>
      <c r="XEZ4070" s="76" t="s">
        <v>1018</v>
      </c>
    </row>
    <row r="4089" spans="7:7" s="49" customFormat="1" ht="12.75" x14ac:dyDescent="0.35">
      <c r="G4089" s="881"/>
    </row>
    <row r="4090" spans="7:7" s="49" customFormat="1" ht="12.75" x14ac:dyDescent="0.35">
      <c r="G4090" s="881"/>
    </row>
    <row r="4091" spans="7:7" s="49" customFormat="1" ht="12.75" x14ac:dyDescent="0.35">
      <c r="G4091" s="881"/>
    </row>
    <row r="4092" spans="7:7" s="49" customFormat="1" ht="12.75" x14ac:dyDescent="0.35">
      <c r="G4092" s="881"/>
    </row>
    <row r="4185" spans="7:7" s="49" customFormat="1" ht="12.75" x14ac:dyDescent="0.35">
      <c r="G4185" s="855"/>
    </row>
    <row r="4186" spans="7:7" s="49" customFormat="1" ht="12.75" x14ac:dyDescent="0.35">
      <c r="G4186" s="856"/>
    </row>
    <row r="4308" spans="7:7" s="49" customFormat="1" ht="12.75" x14ac:dyDescent="0.35">
      <c r="G4308" s="855"/>
    </row>
    <row r="4309" spans="7:7" s="49" customFormat="1" ht="12.75" x14ac:dyDescent="0.35">
      <c r="G4309" s="856"/>
    </row>
    <row r="4412" spans="7:7" s="14" customFormat="1" ht="12.75" x14ac:dyDescent="0.35">
      <c r="G4412" s="869"/>
    </row>
    <row r="4413" spans="7:7" s="14" customFormat="1" ht="12.75" x14ac:dyDescent="0.35">
      <c r="G4413" s="870"/>
    </row>
    <row r="4478" spans="7:7" s="14" customFormat="1" ht="12.75" x14ac:dyDescent="0.35">
      <c r="G4478" s="866"/>
    </row>
    <row r="4479" spans="7:7" s="14" customFormat="1" ht="12.75" x14ac:dyDescent="0.35">
      <c r="G4479" s="867"/>
    </row>
    <row r="4487" spans="7:7" s="49" customFormat="1" ht="12.75" x14ac:dyDescent="0.35">
      <c r="G4487" s="877"/>
    </row>
    <row r="4488" spans="7:7" s="17" customFormat="1" ht="25.5" customHeight="1" x14ac:dyDescent="0.35">
      <c r="G4488" s="878"/>
    </row>
    <row r="4489" spans="7:7" s="14" customFormat="1" ht="12.75" x14ac:dyDescent="0.35">
      <c r="G4489" s="866"/>
    </row>
    <row r="4490" spans="7:7" s="14" customFormat="1" ht="12.75" x14ac:dyDescent="0.35">
      <c r="G4490" s="867"/>
    </row>
    <row r="4556" spans="7:7" s="14" customFormat="1" ht="12.75" x14ac:dyDescent="0.35">
      <c r="G4556" s="866"/>
    </row>
    <row r="4557" spans="7:7" s="14" customFormat="1" ht="12.75" x14ac:dyDescent="0.35">
      <c r="G4557" s="867"/>
    </row>
    <row r="4580" spans="7:7" s="49" customFormat="1" ht="25.5" customHeight="1" x14ac:dyDescent="0.35">
      <c r="G4580" s="900"/>
    </row>
    <row r="4581" spans="7:7" s="49" customFormat="1" ht="25.5" customHeight="1" x14ac:dyDescent="0.35">
      <c r="G4581" s="901"/>
    </row>
    <row r="4769" spans="7:7" s="49" customFormat="1" ht="12.75" x14ac:dyDescent="0.35">
      <c r="G4769" s="855"/>
    </row>
    <row r="4770" spans="7:7" s="49" customFormat="1" ht="12.75" x14ac:dyDescent="0.35">
      <c r="G4770" s="868"/>
    </row>
    <row r="4771" spans="7:7" s="49" customFormat="1" ht="12.75" x14ac:dyDescent="0.35">
      <c r="G4771" s="868"/>
    </row>
    <row r="4772" spans="7:7" s="49" customFormat="1" ht="12.75" x14ac:dyDescent="0.35">
      <c r="G4772" s="856"/>
    </row>
    <row r="4825" spans="7:7" s="49" customFormat="1" ht="12.75" x14ac:dyDescent="0.35">
      <c r="G4825" s="859"/>
    </row>
    <row r="4826" spans="7:7" s="49" customFormat="1" ht="12.75" x14ac:dyDescent="0.35">
      <c r="G4826" s="860"/>
    </row>
    <row r="4827" spans="7:7" s="49" customFormat="1" ht="12.75" x14ac:dyDescent="0.35">
      <c r="G4827" s="861"/>
    </row>
    <row r="4879" spans="7:7" s="17" customFormat="1" ht="25.5" customHeight="1" x14ac:dyDescent="0.35">
      <c r="G4879" s="862"/>
    </row>
    <row r="4880" spans="7:7" s="17" customFormat="1" ht="11.65" x14ac:dyDescent="0.35">
      <c r="G4880" s="863"/>
    </row>
    <row r="4919" spans="7:7" s="17" customFormat="1" ht="11.65" x14ac:dyDescent="0.35">
      <c r="G4919" s="862"/>
    </row>
    <row r="4920" spans="7:7" s="49" customFormat="1" ht="12.75" x14ac:dyDescent="0.35">
      <c r="G4920" s="863"/>
    </row>
    <row r="4921" spans="7:7" x14ac:dyDescent="0.4">
      <c r="G4921" s="67"/>
    </row>
    <row r="4922" spans="7:7" x14ac:dyDescent="0.4">
      <c r="G4922" s="33"/>
    </row>
    <row r="4923" spans="7:7" x14ac:dyDescent="0.4">
      <c r="G4923" s="864"/>
    </row>
    <row r="4924" spans="7:7" x14ac:dyDescent="0.4">
      <c r="G4924" s="865"/>
    </row>
    <row r="4998" spans="7:7" s="17" customFormat="1" ht="11.65" x14ac:dyDescent="0.35">
      <c r="G4998" s="855"/>
    </row>
    <row r="4999" spans="7:7" s="17" customFormat="1" ht="11.65" x14ac:dyDescent="0.35">
      <c r="G4999" s="856"/>
    </row>
    <row r="5172" spans="7:7" x14ac:dyDescent="0.4">
      <c r="G5172" s="880"/>
    </row>
    <row r="5173" spans="7:7" x14ac:dyDescent="0.4">
      <c r="G5173" s="880"/>
    </row>
    <row r="5199" spans="7:7" x14ac:dyDescent="0.4">
      <c r="G5199" s="866"/>
    </row>
    <row r="5200" spans="7:7" x14ac:dyDescent="0.4">
      <c r="G5200" s="867"/>
    </row>
  </sheetData>
  <autoFilter ref="A1:K382" xr:uid="{00000000-0001-0000-0000-000000000000}"/>
  <customSheetViews>
    <customSheetView guid="{CEEF08D0-E34D-4F74-ABDF-A9761C851A3C}" filter="1" showAutoFilter="1">
      <pageMargins left="0" right="0" top="0" bottom="0" header="0" footer="0"/>
      <autoFilter ref="A1:G460" xr:uid="{323E9EFA-46CB-44F6-8268-1D48D9607973}"/>
    </customSheetView>
  </customSheetViews>
  <mergeCells count="65">
    <mergeCell ref="G230:G231"/>
    <mergeCell ref="G201:G202"/>
    <mergeCell ref="G12:G13"/>
    <mergeCell ref="G143:G144"/>
    <mergeCell ref="G4580:G4581"/>
    <mergeCell ref="G92:G93"/>
    <mergeCell ref="G159:G160"/>
    <mergeCell ref="G55:G56"/>
    <mergeCell ref="G115:G116"/>
    <mergeCell ref="G550:G553"/>
    <mergeCell ref="G555:G558"/>
    <mergeCell ref="G3932:G3935"/>
    <mergeCell ref="G3843:G3844"/>
    <mergeCell ref="G3337:G3338"/>
    <mergeCell ref="G3803:G3804"/>
    <mergeCell ref="G2690:G2691"/>
    <mergeCell ref="G3436:G3437"/>
    <mergeCell ref="G2133:G2137"/>
    <mergeCell ref="K4065:K4066"/>
    <mergeCell ref="G4065:G4066"/>
    <mergeCell ref="G3446:G3447"/>
    <mergeCell ref="G3582:G3583"/>
    <mergeCell ref="G3564:G3565"/>
    <mergeCell ref="G2872:G2875"/>
    <mergeCell ref="G2316:G2317"/>
    <mergeCell ref="G3145:G3148"/>
    <mergeCell ref="G4185:G4186"/>
    <mergeCell ref="G4089:G4092"/>
    <mergeCell ref="G3725:G3726"/>
    <mergeCell ref="G3961:G3962"/>
    <mergeCell ref="G4011:G4012"/>
    <mergeCell ref="G3730:G3732"/>
    <mergeCell ref="G3771:G3772"/>
    <mergeCell ref="G5199:G5200"/>
    <mergeCell ref="H555:H558"/>
    <mergeCell ref="G2466:G2467"/>
    <mergeCell ref="G2481:G2482"/>
    <mergeCell ref="G1113:G1115"/>
    <mergeCell ref="G1770:G1771"/>
    <mergeCell ref="G2338:G2340"/>
    <mergeCell ref="G2343:G2346"/>
    <mergeCell ref="G1679:G1680"/>
    <mergeCell ref="G1891:G1892"/>
    <mergeCell ref="G1950:G1951"/>
    <mergeCell ref="G2461:G2462"/>
    <mergeCell ref="G2300:G2301"/>
    <mergeCell ref="G4487:G4488"/>
    <mergeCell ref="G2954:G2955"/>
    <mergeCell ref="G5172:G5173"/>
    <mergeCell ref="G2094:G2095"/>
    <mergeCell ref="G4998:G4999"/>
    <mergeCell ref="G3059:G3060"/>
    <mergeCell ref="G3225:G3226"/>
    <mergeCell ref="G3798:G3802"/>
    <mergeCell ref="G3942:G3943"/>
    <mergeCell ref="G4879:G4880"/>
    <mergeCell ref="G4923:G4924"/>
    <mergeCell ref="G4825:G4827"/>
    <mergeCell ref="G4556:G4557"/>
    <mergeCell ref="G4308:G4309"/>
    <mergeCell ref="G4489:G4490"/>
    <mergeCell ref="G4769:G4772"/>
    <mergeCell ref="G4478:G4479"/>
    <mergeCell ref="G4412:G4413"/>
    <mergeCell ref="G4919:G4920"/>
  </mergeCells>
  <pageMargins left="0.7" right="0.7" top="0.75" bottom="0.75" header="0.3" footer="0.3"/>
  <pageSetup orientation="portrait" r:id="rId1"/>
  <headerFooter>
    <oddFooter>&amp;L_x000D_&amp;1#&amp;"Calibri"&amp;10&amp;K000000 Sensitivity: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911"/>
  <sheetViews>
    <sheetView tabSelected="1" topLeftCell="G1" zoomScale="90" zoomScaleNormal="90" workbookViewId="0">
      <pane ySplit="1" topLeftCell="A412" activePane="bottomLeft" state="frozen"/>
      <selection pane="bottomLeft" activeCell="M1" sqref="M1:M1048576"/>
    </sheetView>
  </sheetViews>
  <sheetFormatPr defaultColWidth="9.1328125" defaultRowHeight="13.15" x14ac:dyDescent="0.4"/>
  <cols>
    <col min="1" max="1" width="9.1328125" style="8" customWidth="1"/>
    <col min="2" max="2" width="35" style="618" customWidth="1"/>
    <col min="3" max="3" width="12.3984375" style="619" customWidth="1"/>
    <col min="4" max="4" width="21" style="8" customWidth="1"/>
    <col min="5" max="5" width="9.1328125" style="758" customWidth="1"/>
    <col min="6" max="6" width="13.265625" style="832" customWidth="1"/>
    <col min="7" max="7" width="12.1328125" style="832" customWidth="1"/>
    <col min="8" max="8" width="14.59765625" style="832" customWidth="1"/>
    <col min="9" max="9" width="13.73046875" style="837" customWidth="1"/>
    <col min="10" max="10" width="17.265625" style="65" customWidth="1"/>
    <col min="11" max="12" width="12.3984375" style="8" customWidth="1"/>
    <col min="13" max="13" width="21" style="8" customWidth="1"/>
    <col min="14" max="14" width="11" style="8" customWidth="1"/>
    <col min="15" max="16" width="31.1328125" style="8" customWidth="1"/>
    <col min="17" max="17" width="14.3984375" style="8" customWidth="1"/>
    <col min="18" max="18" width="12.86328125" style="842" customWidth="1"/>
    <col min="19" max="19" width="19.73046875" style="847" customWidth="1"/>
    <col min="20" max="20" width="33.265625" style="576" customWidth="1"/>
    <col min="21" max="21" width="20.73046875" style="14" customWidth="1"/>
    <col min="22" max="22" width="20.73046875" style="65" customWidth="1"/>
    <col min="23" max="23" width="25.59765625" style="65" customWidth="1"/>
    <col min="24" max="24" width="13.265625" customWidth="1"/>
    <col min="25" max="25" width="9.1328125" style="852" customWidth="1"/>
    <col min="26" max="26" width="9.1328125" customWidth="1"/>
    <col min="16381" max="16383" width="9.1328125" customWidth="1"/>
  </cols>
  <sheetData>
    <row r="1" spans="1:25" s="24" customFormat="1" ht="34.9" x14ac:dyDescent="0.35">
      <c r="A1" s="513"/>
      <c r="B1" s="617" t="s">
        <v>1019</v>
      </c>
      <c r="C1" s="720" t="s">
        <v>1020</v>
      </c>
      <c r="D1" s="759" t="s">
        <v>1021</v>
      </c>
      <c r="E1" s="740" t="s">
        <v>1022</v>
      </c>
      <c r="F1" s="829" t="s">
        <v>1023</v>
      </c>
      <c r="G1" s="829" t="s">
        <v>1024</v>
      </c>
      <c r="H1" s="829" t="s">
        <v>1025</v>
      </c>
      <c r="I1" s="833" t="s">
        <v>1026</v>
      </c>
      <c r="J1" s="513" t="s">
        <v>1027</v>
      </c>
      <c r="K1" s="513" t="s">
        <v>1028</v>
      </c>
      <c r="L1" s="393" t="s">
        <v>1029</v>
      </c>
      <c r="M1" s="513" t="s">
        <v>2929</v>
      </c>
      <c r="N1" s="513" t="s">
        <v>1031</v>
      </c>
      <c r="O1" s="513" t="s">
        <v>1032</v>
      </c>
      <c r="P1" s="523" t="s">
        <v>1033</v>
      </c>
      <c r="Q1" s="514" t="s">
        <v>1034</v>
      </c>
      <c r="R1" s="838" t="s">
        <v>1035</v>
      </c>
      <c r="S1" s="843" t="s">
        <v>1036</v>
      </c>
      <c r="T1" s="570" t="s">
        <v>10</v>
      </c>
      <c r="U1" s="513" t="s">
        <v>1037</v>
      </c>
      <c r="V1" s="523" t="s">
        <v>1038</v>
      </c>
      <c r="W1" s="523" t="s">
        <v>1039</v>
      </c>
      <c r="X1" s="523" t="s">
        <v>1040</v>
      </c>
      <c r="Y1" s="848" t="s">
        <v>1041</v>
      </c>
    </row>
    <row r="2" spans="1:25" s="2" customFormat="1" ht="39.4" x14ac:dyDescent="0.4">
      <c r="A2" s="320" t="s">
        <v>1042</v>
      </c>
      <c r="B2" s="508" t="s">
        <v>1043</v>
      </c>
      <c r="C2" s="509" t="s">
        <v>1044</v>
      </c>
      <c r="D2" s="682"/>
      <c r="E2" s="741" t="s">
        <v>1045</v>
      </c>
      <c r="F2" s="202"/>
      <c r="G2" s="202"/>
      <c r="H2" s="202"/>
      <c r="I2" s="789">
        <v>4709799.5999999996</v>
      </c>
      <c r="J2" s="511" t="s">
        <v>1046</v>
      </c>
      <c r="K2" s="318">
        <v>0</v>
      </c>
      <c r="L2" s="312" t="s">
        <v>1047</v>
      </c>
      <c r="M2" s="319" t="s">
        <v>1048</v>
      </c>
      <c r="N2" s="512">
        <v>44914</v>
      </c>
      <c r="O2" s="433">
        <v>44915</v>
      </c>
      <c r="P2" s="433">
        <f>O2+2</f>
        <v>44917</v>
      </c>
      <c r="Q2" s="433">
        <v>44928</v>
      </c>
      <c r="R2" s="318">
        <f t="shared" ref="R2:R33" si="0">Q2-N2</f>
        <v>14</v>
      </c>
      <c r="S2" s="329">
        <f t="shared" ref="S2:S65" si="1">Q2-O2-K2</f>
        <v>13</v>
      </c>
      <c r="T2" s="358" t="s">
        <v>1049</v>
      </c>
      <c r="U2" s="218"/>
      <c r="V2" s="240"/>
      <c r="W2" s="240" t="s">
        <v>1050</v>
      </c>
      <c r="X2" s="524"/>
      <c r="Y2" s="510"/>
    </row>
    <row r="3" spans="1:25" s="2" customFormat="1" ht="39.4" x14ac:dyDescent="0.4">
      <c r="A3" s="201"/>
      <c r="B3" s="187" t="s">
        <v>1051</v>
      </c>
      <c r="C3" s="327" t="s">
        <v>1052</v>
      </c>
      <c r="D3" s="682"/>
      <c r="E3" s="646" t="s">
        <v>1053</v>
      </c>
      <c r="F3" s="202"/>
      <c r="G3" s="202"/>
      <c r="H3" s="202"/>
      <c r="I3" s="650" t="s">
        <v>1054</v>
      </c>
      <c r="J3" s="323" t="s">
        <v>1046</v>
      </c>
      <c r="K3" s="218">
        <v>0</v>
      </c>
      <c r="L3" s="188" t="s">
        <v>1047</v>
      </c>
      <c r="M3" s="198" t="s">
        <v>1055</v>
      </c>
      <c r="N3" s="190">
        <v>44907</v>
      </c>
      <c r="O3" s="212">
        <v>44915</v>
      </c>
      <c r="P3" s="433">
        <f t="shared" ref="P3:P66" si="2">O3+2</f>
        <v>44917</v>
      </c>
      <c r="Q3" s="212">
        <v>44928</v>
      </c>
      <c r="R3" s="218">
        <f t="shared" si="0"/>
        <v>21</v>
      </c>
      <c r="S3" s="325">
        <f t="shared" si="1"/>
        <v>13</v>
      </c>
      <c r="T3" s="358" t="s">
        <v>1049</v>
      </c>
      <c r="U3" s="218"/>
      <c r="V3" s="240"/>
      <c r="W3" s="240" t="s">
        <v>1050</v>
      </c>
      <c r="X3" s="240"/>
      <c r="Y3" s="455"/>
    </row>
    <row r="4" spans="1:25" s="2" customFormat="1" ht="39.75" x14ac:dyDescent="0.45">
      <c r="A4" s="201"/>
      <c r="B4" s="187" t="s">
        <v>1056</v>
      </c>
      <c r="C4" s="327" t="s">
        <v>1057</v>
      </c>
      <c r="D4" s="682"/>
      <c r="E4" s="646" t="s">
        <v>1053</v>
      </c>
      <c r="F4" s="202"/>
      <c r="G4" s="202"/>
      <c r="H4" s="202"/>
      <c r="I4" s="650">
        <v>2070522.1</v>
      </c>
      <c r="J4" s="323" t="s">
        <v>1046</v>
      </c>
      <c r="K4" s="218">
        <v>0</v>
      </c>
      <c r="L4" s="188" t="s">
        <v>1047</v>
      </c>
      <c r="M4" s="198" t="s">
        <v>1055</v>
      </c>
      <c r="N4" s="224">
        <v>44853</v>
      </c>
      <c r="O4" s="212">
        <v>44921</v>
      </c>
      <c r="P4" s="433">
        <f t="shared" si="2"/>
        <v>44923</v>
      </c>
      <c r="Q4" s="212">
        <v>44925</v>
      </c>
      <c r="R4" s="218">
        <f t="shared" si="0"/>
        <v>72</v>
      </c>
      <c r="S4" s="325">
        <f t="shared" si="1"/>
        <v>4</v>
      </c>
      <c r="T4" s="358" t="s">
        <v>1049</v>
      </c>
      <c r="U4" s="218"/>
      <c r="V4" s="240"/>
      <c r="W4" s="240" t="s">
        <v>1050</v>
      </c>
      <c r="X4" s="240"/>
      <c r="Y4" s="266"/>
    </row>
    <row r="5" spans="1:25" s="2" customFormat="1" ht="39.75" x14ac:dyDescent="0.45">
      <c r="A5" s="201"/>
      <c r="B5" s="187" t="s">
        <v>1058</v>
      </c>
      <c r="C5" s="327" t="s">
        <v>1059</v>
      </c>
      <c r="D5" s="682"/>
      <c r="E5" s="646" t="s">
        <v>1053</v>
      </c>
      <c r="F5" s="202"/>
      <c r="G5" s="202"/>
      <c r="H5" s="202"/>
      <c r="I5" s="650">
        <v>5146096.2</v>
      </c>
      <c r="J5" s="323" t="s">
        <v>1046</v>
      </c>
      <c r="K5" s="218">
        <v>0</v>
      </c>
      <c r="L5" s="188" t="s">
        <v>1047</v>
      </c>
      <c r="M5" s="198" t="s">
        <v>1055</v>
      </c>
      <c r="N5" s="224">
        <v>44918</v>
      </c>
      <c r="O5" s="212">
        <v>44928</v>
      </c>
      <c r="P5" s="433">
        <f t="shared" si="2"/>
        <v>44930</v>
      </c>
      <c r="Q5" s="212">
        <v>44928</v>
      </c>
      <c r="R5" s="218">
        <f t="shared" si="0"/>
        <v>10</v>
      </c>
      <c r="S5" s="325">
        <f t="shared" si="1"/>
        <v>0</v>
      </c>
      <c r="T5" s="358" t="s">
        <v>1049</v>
      </c>
      <c r="U5" s="218"/>
      <c r="V5" s="240"/>
      <c r="W5" s="240" t="s">
        <v>1050</v>
      </c>
      <c r="X5" s="240"/>
      <c r="Y5" s="455"/>
    </row>
    <row r="6" spans="1:25" s="2" customFormat="1" ht="39.4" x14ac:dyDescent="0.4">
      <c r="A6" s="201"/>
      <c r="B6" s="187" t="s">
        <v>1060</v>
      </c>
      <c r="C6" s="327" t="s">
        <v>1061</v>
      </c>
      <c r="D6" s="682"/>
      <c r="E6" s="646" t="s">
        <v>1053</v>
      </c>
      <c r="F6" s="681"/>
      <c r="G6" s="681"/>
      <c r="H6" s="681"/>
      <c r="I6" s="650" t="s">
        <v>1062</v>
      </c>
      <c r="J6" s="323" t="s">
        <v>1046</v>
      </c>
      <c r="K6" s="218">
        <v>0</v>
      </c>
      <c r="L6" s="188" t="s">
        <v>1047</v>
      </c>
      <c r="M6" s="198" t="s">
        <v>1055</v>
      </c>
      <c r="N6" s="213">
        <v>44893</v>
      </c>
      <c r="O6" s="212">
        <v>44903</v>
      </c>
      <c r="P6" s="433">
        <f t="shared" si="2"/>
        <v>44905</v>
      </c>
      <c r="Q6" s="212">
        <v>44930</v>
      </c>
      <c r="R6" s="218">
        <f t="shared" si="0"/>
        <v>37</v>
      </c>
      <c r="S6" s="325">
        <f t="shared" si="1"/>
        <v>27</v>
      </c>
      <c r="T6" s="358" t="s">
        <v>1063</v>
      </c>
      <c r="U6" s="218"/>
      <c r="V6" s="240"/>
      <c r="W6" s="240" t="s">
        <v>1050</v>
      </c>
      <c r="X6" s="240"/>
      <c r="Y6" s="455"/>
    </row>
    <row r="7" spans="1:25" s="2" customFormat="1" ht="52.5" x14ac:dyDescent="0.4">
      <c r="A7" s="201"/>
      <c r="B7" s="187" t="s">
        <v>1064</v>
      </c>
      <c r="C7" s="327" t="s">
        <v>1061</v>
      </c>
      <c r="D7" s="682"/>
      <c r="E7" s="646" t="s">
        <v>1053</v>
      </c>
      <c r="F7" s="681"/>
      <c r="G7" s="681"/>
      <c r="H7" s="681"/>
      <c r="I7" s="790" t="s">
        <v>1062</v>
      </c>
      <c r="J7" s="323" t="s">
        <v>1046</v>
      </c>
      <c r="K7" s="218">
        <v>4</v>
      </c>
      <c r="L7" s="188" t="s">
        <v>1047</v>
      </c>
      <c r="M7" s="198" t="s">
        <v>1055</v>
      </c>
      <c r="N7" s="190">
        <v>44889</v>
      </c>
      <c r="O7" s="212">
        <v>44910</v>
      </c>
      <c r="P7" s="433">
        <f t="shared" si="2"/>
        <v>44912</v>
      </c>
      <c r="Q7" s="212">
        <v>44930</v>
      </c>
      <c r="R7" s="218">
        <f t="shared" si="0"/>
        <v>41</v>
      </c>
      <c r="S7" s="325">
        <f t="shared" si="1"/>
        <v>16</v>
      </c>
      <c r="T7" s="358" t="s">
        <v>1063</v>
      </c>
      <c r="U7" s="218"/>
      <c r="V7" s="240"/>
      <c r="W7" s="240" t="s">
        <v>1050</v>
      </c>
      <c r="X7" s="240"/>
      <c r="Y7" s="455"/>
    </row>
    <row r="8" spans="1:25" s="2" customFormat="1" ht="52.5" x14ac:dyDescent="0.4">
      <c r="A8" s="201"/>
      <c r="B8" s="187" t="s">
        <v>1065</v>
      </c>
      <c r="C8" s="509" t="s">
        <v>1066</v>
      </c>
      <c r="D8" s="682"/>
      <c r="E8" s="414" t="s">
        <v>1067</v>
      </c>
      <c r="F8" s="681"/>
      <c r="G8" s="681"/>
      <c r="H8" s="681"/>
      <c r="I8" s="650" t="s">
        <v>1068</v>
      </c>
      <c r="J8" s="323" t="s">
        <v>1046</v>
      </c>
      <c r="K8" s="218">
        <v>0</v>
      </c>
      <c r="L8" s="188" t="s">
        <v>1047</v>
      </c>
      <c r="M8" s="198" t="s">
        <v>1055</v>
      </c>
      <c r="N8" s="213">
        <v>44868</v>
      </c>
      <c r="O8" s="213">
        <v>44917</v>
      </c>
      <c r="P8" s="433">
        <f t="shared" si="2"/>
        <v>44919</v>
      </c>
      <c r="Q8" s="213">
        <v>44929</v>
      </c>
      <c r="R8" s="218">
        <f t="shared" si="0"/>
        <v>61</v>
      </c>
      <c r="S8" s="325">
        <f t="shared" si="1"/>
        <v>12</v>
      </c>
      <c r="T8" s="325"/>
      <c r="U8" s="218"/>
      <c r="V8" s="240"/>
      <c r="W8" s="240" t="s">
        <v>1050</v>
      </c>
      <c r="X8" s="240"/>
      <c r="Y8" s="455"/>
    </row>
    <row r="9" spans="1:25" s="2" customFormat="1" ht="23.65" x14ac:dyDescent="0.4">
      <c r="A9" s="201"/>
      <c r="B9" s="198" t="s">
        <v>95</v>
      </c>
      <c r="C9" s="326" t="s">
        <v>1069</v>
      </c>
      <c r="D9" s="760"/>
      <c r="E9" s="414" t="s">
        <v>1070</v>
      </c>
      <c r="F9" s="681"/>
      <c r="G9" s="681"/>
      <c r="H9" s="681"/>
      <c r="I9" s="650">
        <v>3789082</v>
      </c>
      <c r="J9" s="240" t="s">
        <v>1046</v>
      </c>
      <c r="K9" s="218">
        <v>0</v>
      </c>
      <c r="L9" s="188" t="s">
        <v>1047</v>
      </c>
      <c r="M9" s="198" t="s">
        <v>1055</v>
      </c>
      <c r="N9" s="219">
        <v>44928</v>
      </c>
      <c r="O9" s="219">
        <v>44930</v>
      </c>
      <c r="P9" s="433">
        <f t="shared" si="2"/>
        <v>44932</v>
      </c>
      <c r="Q9" s="213">
        <v>44931</v>
      </c>
      <c r="R9" s="218">
        <f t="shared" si="0"/>
        <v>3</v>
      </c>
      <c r="S9" s="325">
        <f t="shared" si="1"/>
        <v>1</v>
      </c>
      <c r="T9" s="325"/>
      <c r="U9" s="218"/>
      <c r="V9" s="240"/>
      <c r="W9" s="240" t="s">
        <v>1050</v>
      </c>
      <c r="X9" s="240"/>
      <c r="Y9" s="455"/>
    </row>
    <row r="10" spans="1:25" s="2" customFormat="1" ht="23.65" x14ac:dyDescent="0.4">
      <c r="A10" s="201"/>
      <c r="B10" s="198" t="s">
        <v>26</v>
      </c>
      <c r="C10" s="326" t="s">
        <v>1057</v>
      </c>
      <c r="D10" s="760"/>
      <c r="E10" s="414" t="s">
        <v>1053</v>
      </c>
      <c r="F10" s="202"/>
      <c r="G10" s="202"/>
      <c r="H10" s="202"/>
      <c r="I10" s="650">
        <v>4612624.5999999996</v>
      </c>
      <c r="J10" s="240" t="s">
        <v>1046</v>
      </c>
      <c r="K10" s="218">
        <v>0</v>
      </c>
      <c r="L10" s="188" t="s">
        <v>1047</v>
      </c>
      <c r="M10" s="198" t="s">
        <v>1055</v>
      </c>
      <c r="N10" s="219">
        <v>44925</v>
      </c>
      <c r="O10" s="219">
        <v>44929</v>
      </c>
      <c r="P10" s="433">
        <f t="shared" si="2"/>
        <v>44931</v>
      </c>
      <c r="Q10" s="213">
        <v>44932</v>
      </c>
      <c r="R10" s="218">
        <f t="shared" si="0"/>
        <v>7</v>
      </c>
      <c r="S10" s="325">
        <f t="shared" si="1"/>
        <v>3</v>
      </c>
      <c r="T10" s="325"/>
      <c r="U10" s="218" t="s">
        <v>1071</v>
      </c>
      <c r="V10" s="240"/>
      <c r="W10" s="240" t="s">
        <v>1050</v>
      </c>
      <c r="X10" s="240"/>
      <c r="Y10" s="455"/>
    </row>
    <row r="11" spans="1:25" s="2" customFormat="1" ht="23.65" x14ac:dyDescent="0.4">
      <c r="A11" s="201"/>
      <c r="B11" s="198" t="s">
        <v>135</v>
      </c>
      <c r="C11" s="509" t="s">
        <v>1072</v>
      </c>
      <c r="D11" s="760"/>
      <c r="E11" s="414" t="s">
        <v>1067</v>
      </c>
      <c r="F11" s="202"/>
      <c r="G11" s="202"/>
      <c r="H11" s="202"/>
      <c r="I11" s="650">
        <v>2363651</v>
      </c>
      <c r="J11" s="240" t="s">
        <v>1046</v>
      </c>
      <c r="K11" s="218">
        <v>0</v>
      </c>
      <c r="L11" s="188" t="s">
        <v>1047</v>
      </c>
      <c r="M11" s="198" t="s">
        <v>1055</v>
      </c>
      <c r="N11" s="219">
        <v>44929</v>
      </c>
      <c r="O11" s="212">
        <v>44931</v>
      </c>
      <c r="P11" s="433">
        <f t="shared" si="2"/>
        <v>44933</v>
      </c>
      <c r="Q11" s="213">
        <v>44932</v>
      </c>
      <c r="R11" s="218">
        <f t="shared" si="0"/>
        <v>3</v>
      </c>
      <c r="S11" s="325">
        <f t="shared" si="1"/>
        <v>1</v>
      </c>
      <c r="T11" s="325"/>
      <c r="U11" s="218"/>
      <c r="V11" s="240"/>
      <c r="W11" s="240" t="s">
        <v>1050</v>
      </c>
      <c r="X11" s="240"/>
      <c r="Y11" s="455"/>
    </row>
    <row r="12" spans="1:25" s="2" customFormat="1" ht="39.4" x14ac:dyDescent="0.4">
      <c r="A12" s="201"/>
      <c r="B12" s="198" t="s">
        <v>122</v>
      </c>
      <c r="C12" s="509" t="s">
        <v>1066</v>
      </c>
      <c r="D12" s="760"/>
      <c r="E12" s="414" t="s">
        <v>1073</v>
      </c>
      <c r="F12" s="202"/>
      <c r="G12" s="202"/>
      <c r="H12" s="202"/>
      <c r="I12" s="791">
        <v>0</v>
      </c>
      <c r="J12" s="240" t="s">
        <v>1074</v>
      </c>
      <c r="K12" s="211">
        <v>0</v>
      </c>
      <c r="L12" s="188" t="s">
        <v>1047</v>
      </c>
      <c r="M12" s="266" t="s">
        <v>1075</v>
      </c>
      <c r="N12" s="219">
        <v>44929</v>
      </c>
      <c r="O12" s="213">
        <v>44935</v>
      </c>
      <c r="P12" s="433">
        <f t="shared" si="2"/>
        <v>44937</v>
      </c>
      <c r="Q12" s="213">
        <v>44935</v>
      </c>
      <c r="R12" s="218">
        <f t="shared" si="0"/>
        <v>6</v>
      </c>
      <c r="S12" s="325">
        <f t="shared" si="1"/>
        <v>0</v>
      </c>
      <c r="T12" s="325" t="s">
        <v>1076</v>
      </c>
      <c r="U12" s="218"/>
      <c r="V12" s="240"/>
      <c r="W12" s="240" t="s">
        <v>1050</v>
      </c>
      <c r="X12" s="240"/>
      <c r="Y12" s="231"/>
    </row>
    <row r="13" spans="1:25" s="2" customFormat="1" ht="23.65" x14ac:dyDescent="0.4">
      <c r="A13" s="201"/>
      <c r="B13" s="198" t="s">
        <v>11</v>
      </c>
      <c r="C13" s="326" t="s">
        <v>1077</v>
      </c>
      <c r="D13" s="760"/>
      <c r="E13" s="414" t="s">
        <v>1078</v>
      </c>
      <c r="F13" s="202"/>
      <c r="G13" s="202"/>
      <c r="H13" s="202"/>
      <c r="I13" s="650">
        <v>3357296.6</v>
      </c>
      <c r="J13" s="323" t="s">
        <v>1046</v>
      </c>
      <c r="K13" s="211">
        <v>0</v>
      </c>
      <c r="L13" s="188" t="s">
        <v>1047</v>
      </c>
      <c r="M13" s="198" t="s">
        <v>1055</v>
      </c>
      <c r="N13" s="219">
        <v>44928</v>
      </c>
      <c r="O13" s="213">
        <v>44928</v>
      </c>
      <c r="P13" s="433">
        <f t="shared" si="2"/>
        <v>44930</v>
      </c>
      <c r="Q13" s="213">
        <v>44933</v>
      </c>
      <c r="R13" s="218">
        <f t="shared" si="0"/>
        <v>5</v>
      </c>
      <c r="S13" s="325">
        <f t="shared" si="1"/>
        <v>5</v>
      </c>
      <c r="T13" s="325"/>
      <c r="U13" s="218"/>
      <c r="V13" s="240"/>
      <c r="W13" s="240" t="s">
        <v>1050</v>
      </c>
      <c r="X13" s="240"/>
      <c r="Y13" s="455"/>
    </row>
    <row r="14" spans="1:25" s="2" customFormat="1" ht="35.25" x14ac:dyDescent="0.4">
      <c r="A14" s="201"/>
      <c r="B14" s="198" t="s">
        <v>113</v>
      </c>
      <c r="C14" s="326" t="s">
        <v>1079</v>
      </c>
      <c r="D14" s="681"/>
      <c r="E14" s="414" t="s">
        <v>1053</v>
      </c>
      <c r="F14" s="202"/>
      <c r="G14" s="202"/>
      <c r="H14" s="202"/>
      <c r="I14" s="650">
        <v>3792869.1</v>
      </c>
      <c r="J14" s="240" t="s">
        <v>1046</v>
      </c>
      <c r="K14" s="218">
        <v>0</v>
      </c>
      <c r="L14" s="188" t="s">
        <v>1047</v>
      </c>
      <c r="M14" s="198" t="s">
        <v>1055</v>
      </c>
      <c r="N14" s="225">
        <v>44928</v>
      </c>
      <c r="O14" s="213">
        <v>44932</v>
      </c>
      <c r="P14" s="433">
        <f t="shared" si="2"/>
        <v>44934</v>
      </c>
      <c r="Q14" s="213">
        <v>44935</v>
      </c>
      <c r="R14" s="218">
        <f t="shared" si="0"/>
        <v>7</v>
      </c>
      <c r="S14" s="325">
        <f t="shared" si="1"/>
        <v>3</v>
      </c>
      <c r="T14" s="325"/>
      <c r="U14" s="218"/>
      <c r="V14" s="240"/>
      <c r="W14" s="240" t="s">
        <v>1050</v>
      </c>
      <c r="X14" s="240"/>
      <c r="Y14" s="455"/>
    </row>
    <row r="15" spans="1:25" s="2" customFormat="1" ht="23.65" x14ac:dyDescent="0.4">
      <c r="A15" s="201"/>
      <c r="B15" s="198" t="s">
        <v>119</v>
      </c>
      <c r="C15" s="509" t="s">
        <v>1072</v>
      </c>
      <c r="D15" s="681"/>
      <c r="E15" s="414" t="s">
        <v>1067</v>
      </c>
      <c r="F15" s="202"/>
      <c r="G15" s="202"/>
      <c r="H15" s="202"/>
      <c r="I15" s="650" t="s">
        <v>1080</v>
      </c>
      <c r="J15" s="240" t="s">
        <v>1046</v>
      </c>
      <c r="K15" s="218">
        <v>0</v>
      </c>
      <c r="L15" s="188" t="s">
        <v>1047</v>
      </c>
      <c r="M15" s="198" t="s">
        <v>1055</v>
      </c>
      <c r="N15" s="225">
        <v>44928</v>
      </c>
      <c r="O15" s="213">
        <v>44932</v>
      </c>
      <c r="P15" s="433">
        <f t="shared" si="2"/>
        <v>44934</v>
      </c>
      <c r="Q15" s="213">
        <v>44933</v>
      </c>
      <c r="R15" s="218">
        <f t="shared" si="0"/>
        <v>5</v>
      </c>
      <c r="S15" s="325">
        <f t="shared" si="1"/>
        <v>1</v>
      </c>
      <c r="T15" s="325"/>
      <c r="U15" s="218"/>
      <c r="V15" s="240"/>
      <c r="W15" s="240" t="s">
        <v>1050</v>
      </c>
      <c r="X15" s="240"/>
      <c r="Y15" s="455"/>
    </row>
    <row r="16" spans="1:25" s="2" customFormat="1" ht="35.25" x14ac:dyDescent="0.4">
      <c r="A16" s="201"/>
      <c r="B16" s="198" t="s">
        <v>86</v>
      </c>
      <c r="C16" s="326" t="s">
        <v>1081</v>
      </c>
      <c r="D16" s="681"/>
      <c r="E16" s="414" t="s">
        <v>1073</v>
      </c>
      <c r="F16" s="202"/>
      <c r="G16" s="202"/>
      <c r="H16" s="202"/>
      <c r="I16" s="650">
        <v>1818380</v>
      </c>
      <c r="J16" s="240" t="s">
        <v>1046</v>
      </c>
      <c r="K16" s="218">
        <v>0</v>
      </c>
      <c r="L16" s="188" t="s">
        <v>1047</v>
      </c>
      <c r="M16" s="198" t="s">
        <v>1055</v>
      </c>
      <c r="N16" s="225">
        <v>44914</v>
      </c>
      <c r="O16" s="213">
        <v>44930</v>
      </c>
      <c r="P16" s="433">
        <f t="shared" si="2"/>
        <v>44932</v>
      </c>
      <c r="Q16" s="213">
        <v>44932</v>
      </c>
      <c r="R16" s="218">
        <f t="shared" si="0"/>
        <v>18</v>
      </c>
      <c r="S16" s="325">
        <f t="shared" si="1"/>
        <v>2</v>
      </c>
      <c r="T16" s="325"/>
      <c r="U16" s="218"/>
      <c r="V16" s="240"/>
      <c r="W16" s="240" t="s">
        <v>1050</v>
      </c>
      <c r="X16" s="240"/>
      <c r="Y16" s="455"/>
    </row>
    <row r="17" spans="1:25" s="2" customFormat="1" ht="35.25" x14ac:dyDescent="0.4">
      <c r="A17" s="201"/>
      <c r="B17" s="198" t="s">
        <v>138</v>
      </c>
      <c r="C17" s="509" t="s">
        <v>1082</v>
      </c>
      <c r="D17" s="760"/>
      <c r="E17" s="414" t="s">
        <v>1083</v>
      </c>
      <c r="F17" s="202"/>
      <c r="G17" s="202"/>
      <c r="H17" s="202"/>
      <c r="I17" s="791">
        <v>0</v>
      </c>
      <c r="J17" s="240" t="s">
        <v>1074</v>
      </c>
      <c r="K17" s="211">
        <v>0</v>
      </c>
      <c r="L17" s="188" t="s">
        <v>1047</v>
      </c>
      <c r="M17" s="266" t="s">
        <v>1075</v>
      </c>
      <c r="N17" s="213">
        <v>44914</v>
      </c>
      <c r="O17" s="213">
        <v>44935</v>
      </c>
      <c r="P17" s="433">
        <f t="shared" si="2"/>
        <v>44937</v>
      </c>
      <c r="Q17" s="213">
        <v>44935</v>
      </c>
      <c r="R17" s="218">
        <f t="shared" si="0"/>
        <v>21</v>
      </c>
      <c r="S17" s="325">
        <f t="shared" si="1"/>
        <v>0</v>
      </c>
      <c r="T17" s="325" t="s">
        <v>1076</v>
      </c>
      <c r="U17" s="218"/>
      <c r="V17" s="240"/>
      <c r="W17" s="240" t="s">
        <v>1050</v>
      </c>
      <c r="X17" s="240"/>
      <c r="Y17" s="456"/>
    </row>
    <row r="18" spans="1:25" s="2" customFormat="1" ht="35.25" x14ac:dyDescent="0.4">
      <c r="A18" s="201"/>
      <c r="B18" s="198" t="s">
        <v>38</v>
      </c>
      <c r="C18" s="326" t="s">
        <v>1079</v>
      </c>
      <c r="D18" s="760"/>
      <c r="E18" s="414" t="s">
        <v>1053</v>
      </c>
      <c r="F18" s="202"/>
      <c r="G18" s="202"/>
      <c r="H18" s="202"/>
      <c r="I18" s="650">
        <v>2070277.6</v>
      </c>
      <c r="J18" s="240" t="s">
        <v>1046</v>
      </c>
      <c r="K18" s="211">
        <v>0</v>
      </c>
      <c r="L18" s="188" t="s">
        <v>1047</v>
      </c>
      <c r="M18" s="198" t="s">
        <v>1055</v>
      </c>
      <c r="N18" s="213">
        <v>44924</v>
      </c>
      <c r="O18" s="213">
        <v>44929</v>
      </c>
      <c r="P18" s="433">
        <f t="shared" si="2"/>
        <v>44931</v>
      </c>
      <c r="Q18" s="213">
        <v>44933</v>
      </c>
      <c r="R18" s="218">
        <f t="shared" si="0"/>
        <v>9</v>
      </c>
      <c r="S18" s="325">
        <f t="shared" si="1"/>
        <v>4</v>
      </c>
      <c r="T18" s="325" t="s">
        <v>1084</v>
      </c>
      <c r="U18" s="218"/>
      <c r="V18" s="240"/>
      <c r="W18" s="240" t="s">
        <v>1050</v>
      </c>
      <c r="X18" s="240"/>
      <c r="Y18" s="455"/>
    </row>
    <row r="19" spans="1:25" s="2" customFormat="1" ht="39.75" x14ac:dyDescent="0.45">
      <c r="A19" s="201"/>
      <c r="B19" s="187" t="s">
        <v>1085</v>
      </c>
      <c r="C19" s="327" t="s">
        <v>1059</v>
      </c>
      <c r="D19" s="682"/>
      <c r="E19" s="646" t="s">
        <v>1078</v>
      </c>
      <c r="F19" s="682"/>
      <c r="G19" s="682"/>
      <c r="H19" s="682"/>
      <c r="I19" s="650" t="s">
        <v>1086</v>
      </c>
      <c r="J19" s="240" t="s">
        <v>1046</v>
      </c>
      <c r="K19" s="189">
        <v>0</v>
      </c>
      <c r="L19" s="188" t="s">
        <v>1047</v>
      </c>
      <c r="M19" s="198" t="s">
        <v>1055</v>
      </c>
      <c r="N19" s="224">
        <v>44891</v>
      </c>
      <c r="O19" s="213">
        <v>44894</v>
      </c>
      <c r="P19" s="433">
        <f t="shared" si="2"/>
        <v>44896</v>
      </c>
      <c r="Q19" s="213">
        <v>44933</v>
      </c>
      <c r="R19" s="218">
        <f t="shared" si="0"/>
        <v>42</v>
      </c>
      <c r="S19" s="325">
        <f t="shared" si="1"/>
        <v>39</v>
      </c>
      <c r="T19" s="325" t="s">
        <v>1087</v>
      </c>
      <c r="U19" s="218"/>
      <c r="V19" s="240"/>
      <c r="W19" s="240" t="s">
        <v>1050</v>
      </c>
      <c r="X19" s="240"/>
      <c r="Y19" s="455"/>
    </row>
    <row r="20" spans="1:25" s="2" customFormat="1" ht="39.75" x14ac:dyDescent="0.45">
      <c r="A20" s="201"/>
      <c r="B20" s="187" t="s">
        <v>1088</v>
      </c>
      <c r="C20" s="327" t="s">
        <v>1061</v>
      </c>
      <c r="D20" s="682"/>
      <c r="E20" s="646" t="s">
        <v>1053</v>
      </c>
      <c r="F20" s="202"/>
      <c r="G20" s="202"/>
      <c r="H20" s="202"/>
      <c r="I20" s="650" t="s">
        <v>1089</v>
      </c>
      <c r="J20" s="323" t="s">
        <v>1046</v>
      </c>
      <c r="K20" s="189">
        <v>4</v>
      </c>
      <c r="L20" s="188" t="s">
        <v>1047</v>
      </c>
      <c r="M20" s="198" t="s">
        <v>1055</v>
      </c>
      <c r="N20" s="224">
        <v>44873</v>
      </c>
      <c r="O20" s="212">
        <v>44910</v>
      </c>
      <c r="P20" s="433">
        <f t="shared" si="2"/>
        <v>44912</v>
      </c>
      <c r="Q20" s="213">
        <v>44931</v>
      </c>
      <c r="R20" s="218">
        <f t="shared" si="0"/>
        <v>58</v>
      </c>
      <c r="S20" s="325">
        <f t="shared" si="1"/>
        <v>17</v>
      </c>
      <c r="T20" s="358" t="s">
        <v>1090</v>
      </c>
      <c r="U20" s="218"/>
      <c r="V20" s="240"/>
      <c r="W20" s="240" t="s">
        <v>1050</v>
      </c>
      <c r="X20" s="240"/>
      <c r="Y20" s="455"/>
    </row>
    <row r="21" spans="1:25" s="2" customFormat="1" ht="52.5" x14ac:dyDescent="0.4">
      <c r="A21" s="201"/>
      <c r="B21" s="187" t="s">
        <v>1091</v>
      </c>
      <c r="C21" s="326" t="s">
        <v>1079</v>
      </c>
      <c r="D21" s="682"/>
      <c r="E21" s="414" t="s">
        <v>1053</v>
      </c>
      <c r="F21" s="202"/>
      <c r="G21" s="202"/>
      <c r="H21" s="202"/>
      <c r="I21" s="650">
        <v>2114920.1</v>
      </c>
      <c r="J21" s="240" t="s">
        <v>1046</v>
      </c>
      <c r="K21" s="218">
        <v>10</v>
      </c>
      <c r="L21" s="188" t="s">
        <v>1047</v>
      </c>
      <c r="M21" s="198" t="s">
        <v>1055</v>
      </c>
      <c r="N21" s="213">
        <v>44890</v>
      </c>
      <c r="O21" s="213">
        <v>44922</v>
      </c>
      <c r="P21" s="433">
        <f t="shared" si="2"/>
        <v>44924</v>
      </c>
      <c r="Q21" s="213">
        <v>44935</v>
      </c>
      <c r="R21" s="218">
        <f t="shared" si="0"/>
        <v>45</v>
      </c>
      <c r="S21" s="325">
        <f t="shared" si="1"/>
        <v>3</v>
      </c>
      <c r="T21" s="325"/>
      <c r="U21" s="218"/>
      <c r="V21" s="240"/>
      <c r="W21" s="240" t="s">
        <v>1050</v>
      </c>
      <c r="X21" s="240"/>
      <c r="Y21" s="455"/>
    </row>
    <row r="22" spans="1:25" s="2" customFormat="1" ht="35.25" x14ac:dyDescent="0.4">
      <c r="A22" s="201"/>
      <c r="B22" s="198" t="s">
        <v>142</v>
      </c>
      <c r="C22" s="326" t="s">
        <v>1069</v>
      </c>
      <c r="D22" s="760"/>
      <c r="E22" s="414" t="s">
        <v>1070</v>
      </c>
      <c r="F22" s="202"/>
      <c r="G22" s="202"/>
      <c r="H22" s="202"/>
      <c r="I22" s="650" t="s">
        <v>1092</v>
      </c>
      <c r="J22" s="240" t="s">
        <v>1046</v>
      </c>
      <c r="K22" s="211">
        <v>0</v>
      </c>
      <c r="L22" s="188" t="s">
        <v>1047</v>
      </c>
      <c r="M22" s="198" t="s">
        <v>1055</v>
      </c>
      <c r="N22" s="219">
        <v>44929</v>
      </c>
      <c r="O22" s="213">
        <v>44930</v>
      </c>
      <c r="P22" s="433">
        <f t="shared" si="2"/>
        <v>44932</v>
      </c>
      <c r="Q22" s="213">
        <v>44932</v>
      </c>
      <c r="R22" s="218">
        <f t="shared" si="0"/>
        <v>3</v>
      </c>
      <c r="S22" s="325">
        <f t="shared" si="1"/>
        <v>2</v>
      </c>
      <c r="T22" s="325"/>
      <c r="U22" s="218"/>
      <c r="V22" s="240"/>
      <c r="W22" s="240" t="s">
        <v>1050</v>
      </c>
      <c r="X22" s="240"/>
      <c r="Y22" s="455"/>
    </row>
    <row r="23" spans="1:25" s="2" customFormat="1" ht="23.65" x14ac:dyDescent="0.4">
      <c r="A23" s="201"/>
      <c r="B23" s="198" t="s">
        <v>33</v>
      </c>
      <c r="C23" s="509" t="s">
        <v>1072</v>
      </c>
      <c r="D23" s="760"/>
      <c r="E23" s="414" t="s">
        <v>1067</v>
      </c>
      <c r="F23" s="202"/>
      <c r="G23" s="202"/>
      <c r="H23" s="202"/>
      <c r="I23" s="650">
        <v>12389758.199999999</v>
      </c>
      <c r="J23" s="240" t="s">
        <v>1046</v>
      </c>
      <c r="K23" s="211">
        <v>0</v>
      </c>
      <c r="L23" s="188" t="s">
        <v>1047</v>
      </c>
      <c r="M23" s="198" t="s">
        <v>1055</v>
      </c>
      <c r="N23" s="219">
        <v>44924</v>
      </c>
      <c r="O23" s="213">
        <v>44930</v>
      </c>
      <c r="P23" s="433">
        <f t="shared" si="2"/>
        <v>44932</v>
      </c>
      <c r="Q23" s="213">
        <v>44932</v>
      </c>
      <c r="R23" s="218">
        <f t="shared" si="0"/>
        <v>8</v>
      </c>
      <c r="S23" s="325">
        <f t="shared" si="1"/>
        <v>2</v>
      </c>
      <c r="T23" s="325" t="s">
        <v>1093</v>
      </c>
      <c r="U23" s="218"/>
      <c r="V23" s="240"/>
      <c r="W23" s="240" t="s">
        <v>1050</v>
      </c>
      <c r="X23" s="240"/>
      <c r="Y23" s="455"/>
    </row>
    <row r="24" spans="1:25" s="2" customFormat="1" ht="23.65" x14ac:dyDescent="0.4">
      <c r="A24" s="201"/>
      <c r="B24" s="198" t="s">
        <v>73</v>
      </c>
      <c r="C24" s="326" t="s">
        <v>1094</v>
      </c>
      <c r="D24" s="760"/>
      <c r="E24" s="414" t="s">
        <v>1078</v>
      </c>
      <c r="F24" s="202"/>
      <c r="G24" s="202"/>
      <c r="H24" s="202"/>
      <c r="I24" s="650">
        <v>2049221</v>
      </c>
      <c r="J24" s="240" t="s">
        <v>1046</v>
      </c>
      <c r="K24" s="211">
        <v>0</v>
      </c>
      <c r="L24" s="188" t="s">
        <v>1047</v>
      </c>
      <c r="M24" s="198" t="s">
        <v>1055</v>
      </c>
      <c r="N24" s="219">
        <v>44916</v>
      </c>
      <c r="O24" s="213">
        <v>44930</v>
      </c>
      <c r="P24" s="433">
        <f t="shared" si="2"/>
        <v>44932</v>
      </c>
      <c r="Q24" s="213">
        <v>44932</v>
      </c>
      <c r="R24" s="218">
        <f t="shared" si="0"/>
        <v>16</v>
      </c>
      <c r="S24" s="325">
        <f t="shared" si="1"/>
        <v>2</v>
      </c>
      <c r="T24" s="325"/>
      <c r="U24" s="218"/>
      <c r="V24" s="240"/>
      <c r="W24" s="240" t="s">
        <v>1050</v>
      </c>
      <c r="X24" s="240"/>
      <c r="Y24" s="455"/>
    </row>
    <row r="25" spans="1:25" s="2" customFormat="1" ht="52.5" x14ac:dyDescent="0.4">
      <c r="A25" s="201"/>
      <c r="B25" s="187" t="s">
        <v>1095</v>
      </c>
      <c r="C25" s="327" t="s">
        <v>1096</v>
      </c>
      <c r="D25" s="682"/>
      <c r="E25" s="414" t="s">
        <v>1078</v>
      </c>
      <c r="F25" s="202"/>
      <c r="G25" s="202"/>
      <c r="H25" s="202"/>
      <c r="I25" s="650" t="s">
        <v>1097</v>
      </c>
      <c r="J25" s="240" t="s">
        <v>1046</v>
      </c>
      <c r="K25" s="211">
        <v>0</v>
      </c>
      <c r="L25" s="188" t="s">
        <v>1047</v>
      </c>
      <c r="M25" s="198" t="s">
        <v>1055</v>
      </c>
      <c r="N25" s="190">
        <v>44897</v>
      </c>
      <c r="O25" s="213">
        <v>44923</v>
      </c>
      <c r="P25" s="433">
        <f t="shared" si="2"/>
        <v>44925</v>
      </c>
      <c r="Q25" s="213">
        <v>44934</v>
      </c>
      <c r="R25" s="218">
        <f t="shared" si="0"/>
        <v>37</v>
      </c>
      <c r="S25" s="325">
        <f t="shared" si="1"/>
        <v>11</v>
      </c>
      <c r="T25" s="325"/>
      <c r="U25" s="218"/>
      <c r="V25" s="240"/>
      <c r="W25" s="240" t="s">
        <v>1050</v>
      </c>
      <c r="X25" s="240"/>
      <c r="Y25" s="455"/>
    </row>
    <row r="26" spans="1:25" s="2" customFormat="1" ht="39.4" x14ac:dyDescent="0.4">
      <c r="A26" s="201"/>
      <c r="B26" s="198" t="s">
        <v>110</v>
      </c>
      <c r="C26" s="509" t="s">
        <v>1066</v>
      </c>
      <c r="D26" s="760"/>
      <c r="E26" s="414" t="s">
        <v>1070</v>
      </c>
      <c r="F26" s="202"/>
      <c r="G26" s="202"/>
      <c r="H26" s="202"/>
      <c r="I26" s="791">
        <v>0</v>
      </c>
      <c r="J26" s="240" t="s">
        <v>1046</v>
      </c>
      <c r="K26" s="211">
        <v>0</v>
      </c>
      <c r="L26" s="188" t="s">
        <v>1047</v>
      </c>
      <c r="M26" s="198" t="s">
        <v>1055</v>
      </c>
      <c r="N26" s="190">
        <v>44928</v>
      </c>
      <c r="O26" s="213">
        <v>44931</v>
      </c>
      <c r="P26" s="433">
        <f t="shared" si="2"/>
        <v>44933</v>
      </c>
      <c r="Q26" s="213">
        <v>44935</v>
      </c>
      <c r="R26" s="218">
        <f t="shared" si="0"/>
        <v>7</v>
      </c>
      <c r="S26" s="325">
        <f t="shared" si="1"/>
        <v>4</v>
      </c>
      <c r="T26" s="325" t="s">
        <v>1076</v>
      </c>
      <c r="U26" s="218"/>
      <c r="V26" s="240"/>
      <c r="W26" s="240" t="s">
        <v>1050</v>
      </c>
      <c r="X26" s="240"/>
      <c r="Y26" s="457"/>
    </row>
    <row r="27" spans="1:25" s="2" customFormat="1" ht="35.25" x14ac:dyDescent="0.4">
      <c r="A27" s="201"/>
      <c r="B27" s="198" t="s">
        <v>1098</v>
      </c>
      <c r="C27" s="326" t="s">
        <v>1077</v>
      </c>
      <c r="D27" s="760"/>
      <c r="E27" s="414" t="s">
        <v>1078</v>
      </c>
      <c r="F27" s="202"/>
      <c r="G27" s="202"/>
      <c r="H27" s="202"/>
      <c r="I27" s="650" t="s">
        <v>1099</v>
      </c>
      <c r="J27" s="240" t="s">
        <v>1046</v>
      </c>
      <c r="K27" s="189">
        <v>0</v>
      </c>
      <c r="L27" s="188" t="s">
        <v>1047</v>
      </c>
      <c r="M27" s="198" t="s">
        <v>1055</v>
      </c>
      <c r="N27" s="190">
        <v>44929</v>
      </c>
      <c r="O27" s="213">
        <v>44931</v>
      </c>
      <c r="P27" s="433">
        <f>O27+2</f>
        <v>44933</v>
      </c>
      <c r="Q27" s="213">
        <v>44936</v>
      </c>
      <c r="R27" s="218">
        <f t="shared" si="0"/>
        <v>7</v>
      </c>
      <c r="S27" s="325">
        <f t="shared" si="1"/>
        <v>5</v>
      </c>
      <c r="T27" s="325"/>
      <c r="U27" s="218"/>
      <c r="V27" s="240"/>
      <c r="W27" s="240" t="s">
        <v>1050</v>
      </c>
      <c r="X27" s="240"/>
      <c r="Y27" s="455"/>
    </row>
    <row r="28" spans="1:25" s="2" customFormat="1" ht="39.4" x14ac:dyDescent="0.4">
      <c r="A28" s="201"/>
      <c r="B28" s="198" t="s">
        <v>163</v>
      </c>
      <c r="C28" s="509" t="s">
        <v>1066</v>
      </c>
      <c r="D28" s="760"/>
      <c r="E28" s="414" t="s">
        <v>1073</v>
      </c>
      <c r="F28" s="202"/>
      <c r="G28" s="202"/>
      <c r="H28" s="202"/>
      <c r="I28" s="650">
        <v>1336890</v>
      </c>
      <c r="J28" s="240" t="s">
        <v>1046</v>
      </c>
      <c r="K28" s="211">
        <v>0</v>
      </c>
      <c r="L28" s="188" t="s">
        <v>1047</v>
      </c>
      <c r="M28" s="198" t="s">
        <v>1055</v>
      </c>
      <c r="N28" s="190">
        <v>44929</v>
      </c>
      <c r="O28" s="213">
        <v>44935</v>
      </c>
      <c r="P28" s="433">
        <f t="shared" si="2"/>
        <v>44937</v>
      </c>
      <c r="Q28" s="213">
        <v>44936</v>
      </c>
      <c r="R28" s="218">
        <f t="shared" si="0"/>
        <v>7</v>
      </c>
      <c r="S28" s="325">
        <f t="shared" si="1"/>
        <v>1</v>
      </c>
      <c r="T28" s="325"/>
      <c r="U28" s="218"/>
      <c r="V28" s="240"/>
      <c r="W28" s="240" t="s">
        <v>1050</v>
      </c>
      <c r="X28" s="240"/>
      <c r="Y28" s="455"/>
    </row>
    <row r="29" spans="1:25" s="2" customFormat="1" ht="35.25" x14ac:dyDescent="0.4">
      <c r="A29" s="201"/>
      <c r="B29" s="198" t="s">
        <v>107</v>
      </c>
      <c r="C29" s="326" t="s">
        <v>1057</v>
      </c>
      <c r="D29" s="760"/>
      <c r="E29" s="414" t="s">
        <v>1053</v>
      </c>
      <c r="F29" s="202"/>
      <c r="G29" s="202"/>
      <c r="H29" s="202"/>
      <c r="I29" s="650" t="s">
        <v>1100</v>
      </c>
      <c r="J29" s="240" t="s">
        <v>1046</v>
      </c>
      <c r="K29" s="211">
        <v>0</v>
      </c>
      <c r="L29" s="188" t="s">
        <v>1047</v>
      </c>
      <c r="M29" s="198" t="s">
        <v>1055</v>
      </c>
      <c r="N29" s="190">
        <v>44928</v>
      </c>
      <c r="O29" s="213">
        <v>44931</v>
      </c>
      <c r="P29" s="433">
        <f t="shared" si="2"/>
        <v>44933</v>
      </c>
      <c r="Q29" s="213">
        <v>44935</v>
      </c>
      <c r="R29" s="218">
        <f t="shared" si="0"/>
        <v>7</v>
      </c>
      <c r="S29" s="325">
        <f t="shared" si="1"/>
        <v>4</v>
      </c>
      <c r="T29" s="571"/>
      <c r="U29" s="218"/>
      <c r="V29" s="240"/>
      <c r="W29" s="240" t="s">
        <v>1050</v>
      </c>
      <c r="X29" s="240"/>
      <c r="Y29" s="455"/>
    </row>
    <row r="30" spans="1:25" s="2" customFormat="1" ht="23.65" x14ac:dyDescent="0.4">
      <c r="A30" s="201"/>
      <c r="B30" s="198" t="s">
        <v>89</v>
      </c>
      <c r="C30" s="326" t="s">
        <v>1057</v>
      </c>
      <c r="D30" s="760"/>
      <c r="E30" s="414" t="s">
        <v>1053</v>
      </c>
      <c r="F30" s="202"/>
      <c r="G30" s="202"/>
      <c r="H30" s="202"/>
      <c r="I30" s="650" t="s">
        <v>1101</v>
      </c>
      <c r="J30" s="240" t="s">
        <v>1046</v>
      </c>
      <c r="K30" s="211">
        <v>0</v>
      </c>
      <c r="L30" s="188" t="s">
        <v>1047</v>
      </c>
      <c r="M30" s="198" t="s">
        <v>1055</v>
      </c>
      <c r="N30" s="190">
        <v>44562</v>
      </c>
      <c r="O30" s="213">
        <v>44933</v>
      </c>
      <c r="P30" s="433">
        <f t="shared" si="2"/>
        <v>44935</v>
      </c>
      <c r="Q30" s="213">
        <v>44935</v>
      </c>
      <c r="R30" s="218">
        <f t="shared" si="0"/>
        <v>373</v>
      </c>
      <c r="S30" s="325">
        <f t="shared" si="1"/>
        <v>2</v>
      </c>
      <c r="T30" s="571"/>
      <c r="U30" s="218"/>
      <c r="V30" s="240"/>
      <c r="W30" s="240" t="s">
        <v>1050</v>
      </c>
      <c r="X30" s="240"/>
      <c r="Y30" s="455"/>
    </row>
    <row r="31" spans="1:25" s="2" customFormat="1" ht="58.5" x14ac:dyDescent="0.4">
      <c r="A31" s="201"/>
      <c r="B31" s="198" t="s">
        <v>44</v>
      </c>
      <c r="C31" s="326" t="s">
        <v>1102</v>
      </c>
      <c r="D31" s="760"/>
      <c r="E31" s="414" t="s">
        <v>1073</v>
      </c>
      <c r="F31" s="202"/>
      <c r="G31" s="202"/>
      <c r="H31" s="202"/>
      <c r="I31" s="650">
        <v>4290700</v>
      </c>
      <c r="J31" s="240" t="s">
        <v>1046</v>
      </c>
      <c r="K31" s="211">
        <v>0</v>
      </c>
      <c r="L31" s="188" t="s">
        <v>1047</v>
      </c>
      <c r="M31" s="198" t="s">
        <v>1055</v>
      </c>
      <c r="N31" s="190">
        <v>44923</v>
      </c>
      <c r="O31" s="213">
        <v>44931</v>
      </c>
      <c r="P31" s="433">
        <f t="shared" si="2"/>
        <v>44933</v>
      </c>
      <c r="Q31" s="213">
        <v>44935</v>
      </c>
      <c r="R31" s="218">
        <f t="shared" si="0"/>
        <v>12</v>
      </c>
      <c r="S31" s="325">
        <f t="shared" si="1"/>
        <v>4</v>
      </c>
      <c r="T31" s="325"/>
      <c r="U31" s="568" t="s">
        <v>1103</v>
      </c>
      <c r="V31" s="593"/>
      <c r="W31" s="240" t="s">
        <v>1104</v>
      </c>
      <c r="X31" s="240"/>
      <c r="Y31" s="455"/>
    </row>
    <row r="32" spans="1:25" s="2" customFormat="1" ht="35.25" x14ac:dyDescent="0.4">
      <c r="A32" s="201"/>
      <c r="B32" s="198" t="s">
        <v>1105</v>
      </c>
      <c r="C32" s="326" t="s">
        <v>1094</v>
      </c>
      <c r="D32" s="760"/>
      <c r="E32" s="414" t="s">
        <v>1078</v>
      </c>
      <c r="F32" s="202"/>
      <c r="G32" s="202"/>
      <c r="H32" s="202"/>
      <c r="I32" s="650">
        <v>2913408</v>
      </c>
      <c r="J32" s="240" t="s">
        <v>1046</v>
      </c>
      <c r="K32" s="211">
        <v>0</v>
      </c>
      <c r="L32" s="188" t="s">
        <v>1047</v>
      </c>
      <c r="M32" s="198" t="s">
        <v>1055</v>
      </c>
      <c r="N32" s="190">
        <v>44914</v>
      </c>
      <c r="O32" s="213">
        <v>44928</v>
      </c>
      <c r="P32" s="433">
        <f t="shared" si="2"/>
        <v>44930</v>
      </c>
      <c r="Q32" s="213">
        <v>44936</v>
      </c>
      <c r="R32" s="218">
        <f t="shared" si="0"/>
        <v>22</v>
      </c>
      <c r="S32" s="325">
        <f t="shared" si="1"/>
        <v>8</v>
      </c>
      <c r="T32" s="325"/>
      <c r="U32" s="218"/>
      <c r="V32" s="240"/>
      <c r="W32" s="240" t="s">
        <v>1050</v>
      </c>
      <c r="X32" s="240"/>
      <c r="Y32" s="455"/>
    </row>
    <row r="33" spans="1:25" s="2" customFormat="1" ht="70.150000000000006" x14ac:dyDescent="0.4">
      <c r="A33" s="201"/>
      <c r="B33" s="187" t="s">
        <v>1106</v>
      </c>
      <c r="C33" s="327" t="s">
        <v>1107</v>
      </c>
      <c r="D33" s="682"/>
      <c r="E33" s="414" t="s">
        <v>1078</v>
      </c>
      <c r="F33" s="202"/>
      <c r="G33" s="202"/>
      <c r="H33" s="202"/>
      <c r="I33" s="650" t="s">
        <v>1108</v>
      </c>
      <c r="J33" s="240" t="s">
        <v>1046</v>
      </c>
      <c r="K33" s="211">
        <v>3</v>
      </c>
      <c r="L33" s="188" t="s">
        <v>1047</v>
      </c>
      <c r="M33" s="198" t="s">
        <v>1055</v>
      </c>
      <c r="N33" s="213">
        <v>44907</v>
      </c>
      <c r="O33" s="213">
        <v>44925</v>
      </c>
      <c r="P33" s="433">
        <f t="shared" si="2"/>
        <v>44927</v>
      </c>
      <c r="Q33" s="213">
        <v>44936</v>
      </c>
      <c r="R33" s="218">
        <f t="shared" si="0"/>
        <v>29</v>
      </c>
      <c r="S33" s="325">
        <f t="shared" si="1"/>
        <v>8</v>
      </c>
      <c r="T33" s="326" t="s">
        <v>1109</v>
      </c>
      <c r="U33" s="218"/>
      <c r="V33" s="240"/>
      <c r="W33" s="240" t="s">
        <v>1050</v>
      </c>
      <c r="X33" s="240"/>
      <c r="Y33" s="455"/>
    </row>
    <row r="34" spans="1:25" s="2" customFormat="1" ht="70.150000000000006" x14ac:dyDescent="0.4">
      <c r="A34" s="201"/>
      <c r="B34" s="187" t="s">
        <v>1110</v>
      </c>
      <c r="C34" s="327" t="s">
        <v>1107</v>
      </c>
      <c r="D34" s="682"/>
      <c r="E34" s="414" t="s">
        <v>1078</v>
      </c>
      <c r="F34" s="202"/>
      <c r="G34" s="202"/>
      <c r="H34" s="202"/>
      <c r="I34" s="650" t="s">
        <v>1108</v>
      </c>
      <c r="J34" s="240" t="s">
        <v>1046</v>
      </c>
      <c r="K34" s="211">
        <v>3</v>
      </c>
      <c r="L34" s="188" t="s">
        <v>1047</v>
      </c>
      <c r="M34" s="198" t="s">
        <v>1055</v>
      </c>
      <c r="N34" s="190">
        <v>44900</v>
      </c>
      <c r="O34" s="213">
        <v>44925</v>
      </c>
      <c r="P34" s="433">
        <f t="shared" si="2"/>
        <v>44927</v>
      </c>
      <c r="Q34" s="213">
        <v>44936</v>
      </c>
      <c r="R34" s="218">
        <f t="shared" ref="R34:R65" si="3">Q34-N34</f>
        <v>36</v>
      </c>
      <c r="S34" s="325">
        <f t="shared" si="1"/>
        <v>8</v>
      </c>
      <c r="T34" s="326" t="s">
        <v>1109</v>
      </c>
      <c r="U34" s="198" t="s">
        <v>1111</v>
      </c>
      <c r="V34" s="594"/>
      <c r="W34" s="240"/>
      <c r="X34" s="240"/>
      <c r="Y34" s="455"/>
    </row>
    <row r="35" spans="1:25" s="2" customFormat="1" ht="52.5" x14ac:dyDescent="0.4">
      <c r="A35" s="201"/>
      <c r="B35" s="187" t="s">
        <v>1112</v>
      </c>
      <c r="C35" s="509" t="s">
        <v>1113</v>
      </c>
      <c r="D35" s="682"/>
      <c r="E35" s="414" t="s">
        <v>1067</v>
      </c>
      <c r="F35" s="202"/>
      <c r="G35" s="202"/>
      <c r="H35" s="202"/>
      <c r="I35" s="650">
        <v>2025879.6</v>
      </c>
      <c r="J35" s="240" t="s">
        <v>1046</v>
      </c>
      <c r="K35" s="211">
        <v>0</v>
      </c>
      <c r="L35" s="188" t="s">
        <v>1047</v>
      </c>
      <c r="M35" s="198" t="s">
        <v>1055</v>
      </c>
      <c r="N35" s="213">
        <v>44851</v>
      </c>
      <c r="O35" s="213">
        <v>44932</v>
      </c>
      <c r="P35" s="433">
        <f t="shared" si="2"/>
        <v>44934</v>
      </c>
      <c r="Q35" s="213">
        <v>44937</v>
      </c>
      <c r="R35" s="218">
        <f t="shared" si="3"/>
        <v>86</v>
      </c>
      <c r="S35" s="325">
        <f t="shared" si="1"/>
        <v>5</v>
      </c>
      <c r="T35" s="325"/>
      <c r="U35" s="218"/>
      <c r="V35" s="240"/>
      <c r="W35" s="240" t="s">
        <v>1050</v>
      </c>
      <c r="X35" s="240"/>
      <c r="Y35" s="455"/>
    </row>
    <row r="36" spans="1:25" s="2" customFormat="1" ht="23.65" x14ac:dyDescent="0.4">
      <c r="A36" s="201"/>
      <c r="B36" s="198" t="s">
        <v>190</v>
      </c>
      <c r="C36" s="509" t="s">
        <v>1082</v>
      </c>
      <c r="D36" s="760"/>
      <c r="E36" s="414" t="s">
        <v>1083</v>
      </c>
      <c r="F36" s="202"/>
      <c r="G36" s="202"/>
      <c r="H36" s="202"/>
      <c r="I36" s="650">
        <v>2025879.6</v>
      </c>
      <c r="J36" s="240" t="s">
        <v>1046</v>
      </c>
      <c r="K36" s="211">
        <v>0</v>
      </c>
      <c r="L36" s="188" t="s">
        <v>1047</v>
      </c>
      <c r="M36" s="198" t="s">
        <v>1055</v>
      </c>
      <c r="N36" s="190">
        <v>44930</v>
      </c>
      <c r="O36" s="213">
        <v>44935</v>
      </c>
      <c r="P36" s="433">
        <f t="shared" si="2"/>
        <v>44937</v>
      </c>
      <c r="Q36" s="213">
        <v>44938</v>
      </c>
      <c r="R36" s="218">
        <f t="shared" si="3"/>
        <v>8</v>
      </c>
      <c r="S36" s="325">
        <f t="shared" si="1"/>
        <v>3</v>
      </c>
      <c r="T36" s="325"/>
      <c r="U36" s="218"/>
      <c r="V36" s="240"/>
      <c r="W36" s="240" t="s">
        <v>1050</v>
      </c>
      <c r="X36" s="240"/>
      <c r="Y36" s="455"/>
    </row>
    <row r="37" spans="1:25" s="2" customFormat="1" ht="39.4" x14ac:dyDescent="0.4">
      <c r="A37" s="201"/>
      <c r="B37" s="198" t="s">
        <v>30</v>
      </c>
      <c r="C37" s="509" t="s">
        <v>1066</v>
      </c>
      <c r="D37" s="760"/>
      <c r="E37" s="414" t="s">
        <v>1073</v>
      </c>
      <c r="F37" s="202"/>
      <c r="G37" s="202"/>
      <c r="H37" s="202"/>
      <c r="I37" s="650">
        <v>3466029</v>
      </c>
      <c r="J37" s="240" t="s">
        <v>1046</v>
      </c>
      <c r="K37" s="211">
        <v>0</v>
      </c>
      <c r="L37" s="188" t="s">
        <v>1047</v>
      </c>
      <c r="M37" s="198" t="s">
        <v>1055</v>
      </c>
      <c r="N37" s="190">
        <v>44925</v>
      </c>
      <c r="O37" s="213">
        <v>44931</v>
      </c>
      <c r="P37" s="433">
        <f t="shared" si="2"/>
        <v>44933</v>
      </c>
      <c r="Q37" s="213">
        <v>44939</v>
      </c>
      <c r="R37" s="218">
        <f t="shared" si="3"/>
        <v>14</v>
      </c>
      <c r="S37" s="325">
        <f t="shared" si="1"/>
        <v>8</v>
      </c>
      <c r="T37" s="325"/>
      <c r="U37" s="218"/>
      <c r="V37" s="240"/>
      <c r="W37" s="240" t="s">
        <v>1050</v>
      </c>
      <c r="X37" s="240"/>
      <c r="Y37" s="455"/>
    </row>
    <row r="38" spans="1:25" s="2" customFormat="1" ht="39.4" x14ac:dyDescent="0.4">
      <c r="A38" s="201"/>
      <c r="B38" s="187" t="s">
        <v>1114</v>
      </c>
      <c r="C38" s="327" t="s">
        <v>1057</v>
      </c>
      <c r="D38" s="682"/>
      <c r="E38" s="414" t="s">
        <v>1053</v>
      </c>
      <c r="F38" s="202"/>
      <c r="G38" s="202"/>
      <c r="H38" s="202"/>
      <c r="I38" s="650">
        <v>3494940</v>
      </c>
      <c r="J38" s="240" t="s">
        <v>1046</v>
      </c>
      <c r="K38" s="218">
        <v>0</v>
      </c>
      <c r="L38" s="188" t="s">
        <v>1047</v>
      </c>
      <c r="M38" s="198" t="s">
        <v>1055</v>
      </c>
      <c r="N38" s="246">
        <v>44883</v>
      </c>
      <c r="O38" s="213">
        <v>44929</v>
      </c>
      <c r="P38" s="433">
        <f t="shared" si="2"/>
        <v>44931</v>
      </c>
      <c r="Q38" s="213">
        <v>44937</v>
      </c>
      <c r="R38" s="218">
        <f t="shared" si="3"/>
        <v>54</v>
      </c>
      <c r="S38" s="325">
        <f t="shared" si="1"/>
        <v>8</v>
      </c>
      <c r="T38" s="325"/>
      <c r="U38" s="218"/>
      <c r="V38" s="240"/>
      <c r="W38" s="240" t="s">
        <v>1050</v>
      </c>
      <c r="X38" s="240"/>
      <c r="Y38" s="455"/>
    </row>
    <row r="39" spans="1:25" s="2" customFormat="1" ht="39.4" x14ac:dyDescent="0.4">
      <c r="A39" s="201"/>
      <c r="B39" s="187" t="s">
        <v>1115</v>
      </c>
      <c r="C39" s="327" t="s">
        <v>1077</v>
      </c>
      <c r="D39" s="682"/>
      <c r="E39" s="414" t="s">
        <v>1078</v>
      </c>
      <c r="F39" s="202"/>
      <c r="G39" s="202"/>
      <c r="H39" s="202"/>
      <c r="I39" s="650">
        <v>1479343.6</v>
      </c>
      <c r="J39" s="240" t="s">
        <v>1046</v>
      </c>
      <c r="K39" s="218">
        <v>0</v>
      </c>
      <c r="L39" s="188" t="s">
        <v>1047</v>
      </c>
      <c r="M39" s="198" t="s">
        <v>1055</v>
      </c>
      <c r="N39" s="213">
        <v>44880</v>
      </c>
      <c r="O39" s="213">
        <v>44931</v>
      </c>
      <c r="P39" s="433">
        <f t="shared" si="2"/>
        <v>44933</v>
      </c>
      <c r="Q39" s="213">
        <v>44938</v>
      </c>
      <c r="R39" s="218">
        <f t="shared" si="3"/>
        <v>58</v>
      </c>
      <c r="S39" s="325">
        <f t="shared" si="1"/>
        <v>7</v>
      </c>
      <c r="T39" s="325"/>
      <c r="U39" s="218"/>
      <c r="V39" s="240"/>
      <c r="W39" s="240" t="s">
        <v>1050</v>
      </c>
      <c r="X39" s="240"/>
      <c r="Y39" s="455"/>
    </row>
    <row r="40" spans="1:25" s="2" customFormat="1" ht="23.65" x14ac:dyDescent="0.4">
      <c r="A40" s="201"/>
      <c r="B40" s="198" t="s">
        <v>53</v>
      </c>
      <c r="C40" s="326" t="s">
        <v>1057</v>
      </c>
      <c r="D40" s="760"/>
      <c r="E40" s="414" t="s">
        <v>1053</v>
      </c>
      <c r="F40" s="202"/>
      <c r="G40" s="202"/>
      <c r="H40" s="202"/>
      <c r="I40" s="650" t="s">
        <v>1116</v>
      </c>
      <c r="J40" s="240" t="s">
        <v>1046</v>
      </c>
      <c r="K40" s="218">
        <v>0</v>
      </c>
      <c r="L40" s="188" t="s">
        <v>1047</v>
      </c>
      <c r="M40" s="198" t="s">
        <v>1055</v>
      </c>
      <c r="N40" s="219">
        <v>44925</v>
      </c>
      <c r="O40" s="219">
        <v>44938</v>
      </c>
      <c r="P40" s="433">
        <f t="shared" si="2"/>
        <v>44940</v>
      </c>
      <c r="Q40" s="219">
        <v>44941</v>
      </c>
      <c r="R40" s="218">
        <f t="shared" si="3"/>
        <v>16</v>
      </c>
      <c r="S40" s="325">
        <f t="shared" si="1"/>
        <v>3</v>
      </c>
      <c r="T40" s="325"/>
      <c r="U40" s="218"/>
      <c r="V40" s="240"/>
      <c r="W40" s="323" t="s">
        <v>1050</v>
      </c>
      <c r="X40" s="240"/>
      <c r="Y40" s="455"/>
    </row>
    <row r="41" spans="1:25" s="2" customFormat="1" ht="35.25" x14ac:dyDescent="0.4">
      <c r="A41" s="201"/>
      <c r="B41" s="198" t="s">
        <v>1117</v>
      </c>
      <c r="C41" s="326" t="s">
        <v>1094</v>
      </c>
      <c r="D41" s="760"/>
      <c r="E41" s="646" t="s">
        <v>1078</v>
      </c>
      <c r="F41" s="683"/>
      <c r="G41" s="683"/>
      <c r="H41" s="683"/>
      <c r="I41" s="650">
        <v>1467070.6</v>
      </c>
      <c r="J41" s="323" t="s">
        <v>1046</v>
      </c>
      <c r="K41" s="188">
        <v>15</v>
      </c>
      <c r="L41" s="188" t="s">
        <v>1047</v>
      </c>
      <c r="M41" s="198" t="s">
        <v>1055</v>
      </c>
      <c r="N41" s="213">
        <v>44907</v>
      </c>
      <c r="O41" s="212">
        <v>44909</v>
      </c>
      <c r="P41" s="433">
        <f t="shared" si="2"/>
        <v>44911</v>
      </c>
      <c r="Q41" s="213">
        <v>44940</v>
      </c>
      <c r="R41" s="218">
        <f t="shared" si="3"/>
        <v>33</v>
      </c>
      <c r="S41" s="325">
        <f t="shared" si="1"/>
        <v>16</v>
      </c>
      <c r="T41" s="358" t="s">
        <v>1118</v>
      </c>
      <c r="U41" s="218"/>
      <c r="V41" s="240"/>
      <c r="W41" s="240" t="s">
        <v>1050</v>
      </c>
      <c r="X41" s="240"/>
      <c r="Y41" s="455"/>
    </row>
    <row r="42" spans="1:25" s="2" customFormat="1" ht="23.65" x14ac:dyDescent="0.4">
      <c r="A42" s="201"/>
      <c r="B42" s="198" t="s">
        <v>1119</v>
      </c>
      <c r="C42" s="509" t="s">
        <v>1072</v>
      </c>
      <c r="D42" s="760"/>
      <c r="E42" s="414" t="s">
        <v>1067</v>
      </c>
      <c r="F42" s="202"/>
      <c r="G42" s="202"/>
      <c r="H42" s="202"/>
      <c r="I42" s="650">
        <v>8505005.5999999996</v>
      </c>
      <c r="J42" s="240" t="s">
        <v>1074</v>
      </c>
      <c r="K42" s="211">
        <v>0</v>
      </c>
      <c r="L42" s="188" t="s">
        <v>1047</v>
      </c>
      <c r="M42" s="266" t="s">
        <v>1075</v>
      </c>
      <c r="N42" s="219">
        <v>44894</v>
      </c>
      <c r="O42" s="213">
        <v>44943</v>
      </c>
      <c r="P42" s="433">
        <f t="shared" si="2"/>
        <v>44945</v>
      </c>
      <c r="Q42" s="213">
        <v>44943</v>
      </c>
      <c r="R42" s="218">
        <f t="shared" si="3"/>
        <v>49</v>
      </c>
      <c r="S42" s="325">
        <f t="shared" si="1"/>
        <v>0</v>
      </c>
      <c r="T42" s="325" t="s">
        <v>1120</v>
      </c>
      <c r="U42" s="218"/>
      <c r="V42" s="240"/>
      <c r="W42" s="240" t="s">
        <v>1050</v>
      </c>
      <c r="X42" s="240"/>
      <c r="Y42" s="455"/>
    </row>
    <row r="43" spans="1:25" s="2" customFormat="1" ht="23.65" x14ac:dyDescent="0.4">
      <c r="A43" s="201"/>
      <c r="B43" s="198" t="s">
        <v>186</v>
      </c>
      <c r="C43" s="326" t="s">
        <v>1059</v>
      </c>
      <c r="D43" s="760"/>
      <c r="E43" s="414" t="s">
        <v>1053</v>
      </c>
      <c r="F43" s="202"/>
      <c r="G43" s="202"/>
      <c r="H43" s="202"/>
      <c r="I43" s="650">
        <v>2811716.1</v>
      </c>
      <c r="J43" s="240" t="s">
        <v>1046</v>
      </c>
      <c r="K43" s="218">
        <v>0</v>
      </c>
      <c r="L43" s="188" t="s">
        <v>1047</v>
      </c>
      <c r="M43" s="198" t="s">
        <v>1055</v>
      </c>
      <c r="N43" s="219">
        <v>44930</v>
      </c>
      <c r="O43" s="219">
        <v>44936</v>
      </c>
      <c r="P43" s="433">
        <f t="shared" si="2"/>
        <v>44938</v>
      </c>
      <c r="Q43" s="213">
        <v>44942</v>
      </c>
      <c r="R43" s="218">
        <f t="shared" si="3"/>
        <v>12</v>
      </c>
      <c r="S43" s="325">
        <f t="shared" si="1"/>
        <v>6</v>
      </c>
      <c r="T43" s="325"/>
      <c r="U43" s="218"/>
      <c r="V43" s="240"/>
      <c r="W43" s="323" t="s">
        <v>1050</v>
      </c>
      <c r="X43" s="240"/>
      <c r="Y43" s="455"/>
    </row>
    <row r="44" spans="1:25" s="2" customFormat="1" ht="35.25" x14ac:dyDescent="0.4">
      <c r="A44" s="201"/>
      <c r="B44" s="198" t="s">
        <v>330</v>
      </c>
      <c r="C44" s="326" t="s">
        <v>1121</v>
      </c>
      <c r="D44" s="760"/>
      <c r="E44" s="414" t="s">
        <v>1070</v>
      </c>
      <c r="F44" s="202"/>
      <c r="G44" s="202"/>
      <c r="H44" s="202"/>
      <c r="I44" s="650" t="s">
        <v>1122</v>
      </c>
      <c r="J44" s="240" t="s">
        <v>1046</v>
      </c>
      <c r="K44" s="218">
        <v>0</v>
      </c>
      <c r="L44" s="188" t="s">
        <v>1047</v>
      </c>
      <c r="M44" s="198" t="s">
        <v>1055</v>
      </c>
      <c r="N44" s="225">
        <v>44938</v>
      </c>
      <c r="O44" s="219">
        <v>44942</v>
      </c>
      <c r="P44" s="433">
        <f t="shared" si="2"/>
        <v>44944</v>
      </c>
      <c r="Q44" s="213">
        <v>44943</v>
      </c>
      <c r="R44" s="218">
        <f t="shared" si="3"/>
        <v>5</v>
      </c>
      <c r="S44" s="325">
        <f t="shared" si="1"/>
        <v>1</v>
      </c>
      <c r="T44" s="325"/>
      <c r="U44" s="218"/>
      <c r="V44" s="240"/>
      <c r="W44" s="240" t="s">
        <v>1050</v>
      </c>
      <c r="X44" s="240"/>
      <c r="Y44" s="455"/>
    </row>
    <row r="45" spans="1:25" s="2" customFormat="1" ht="39.4" x14ac:dyDescent="0.4">
      <c r="A45" s="201"/>
      <c r="B45" s="268" t="s">
        <v>315</v>
      </c>
      <c r="C45" s="509" t="s">
        <v>1113</v>
      </c>
      <c r="D45" s="761"/>
      <c r="E45" s="414" t="s">
        <v>1067</v>
      </c>
      <c r="F45" s="202"/>
      <c r="G45" s="202"/>
      <c r="H45" s="202"/>
      <c r="I45" s="650">
        <v>2045966.5</v>
      </c>
      <c r="J45" s="240" t="s">
        <v>1046</v>
      </c>
      <c r="K45" s="218">
        <v>0</v>
      </c>
      <c r="L45" s="188" t="s">
        <v>1047</v>
      </c>
      <c r="M45" s="198" t="s">
        <v>1055</v>
      </c>
      <c r="N45" s="225">
        <v>44938</v>
      </c>
      <c r="O45" s="219">
        <v>44942</v>
      </c>
      <c r="P45" s="433">
        <f t="shared" si="2"/>
        <v>44944</v>
      </c>
      <c r="Q45" s="213">
        <v>44943</v>
      </c>
      <c r="R45" s="218">
        <f t="shared" si="3"/>
        <v>5</v>
      </c>
      <c r="S45" s="325">
        <f t="shared" si="1"/>
        <v>1</v>
      </c>
      <c r="T45" s="325"/>
      <c r="U45" s="218"/>
      <c r="V45" s="240"/>
      <c r="W45" s="240" t="s">
        <v>1050</v>
      </c>
      <c r="X45" s="240"/>
      <c r="Y45" s="455"/>
    </row>
    <row r="46" spans="1:25" s="2" customFormat="1" ht="39.4" x14ac:dyDescent="0.4">
      <c r="A46" s="201"/>
      <c r="B46" s="268" t="s">
        <v>258</v>
      </c>
      <c r="C46" s="500" t="s">
        <v>1057</v>
      </c>
      <c r="D46" s="761"/>
      <c r="E46" s="414" t="s">
        <v>1053</v>
      </c>
      <c r="F46" s="202"/>
      <c r="G46" s="202"/>
      <c r="H46" s="202"/>
      <c r="I46" s="650">
        <v>2048323.1</v>
      </c>
      <c r="J46" s="240" t="s">
        <v>1046</v>
      </c>
      <c r="K46" s="218">
        <v>0</v>
      </c>
      <c r="L46" s="188" t="s">
        <v>1047</v>
      </c>
      <c r="M46" s="198" t="s">
        <v>1055</v>
      </c>
      <c r="N46" s="225">
        <v>44936</v>
      </c>
      <c r="O46" s="219">
        <v>44942</v>
      </c>
      <c r="P46" s="433">
        <f t="shared" si="2"/>
        <v>44944</v>
      </c>
      <c r="Q46" s="213">
        <v>44944</v>
      </c>
      <c r="R46" s="218">
        <f t="shared" si="3"/>
        <v>8</v>
      </c>
      <c r="S46" s="325">
        <f t="shared" si="1"/>
        <v>2</v>
      </c>
      <c r="T46" s="325"/>
      <c r="U46" s="218"/>
      <c r="V46" s="240"/>
      <c r="W46" s="240" t="s">
        <v>1050</v>
      </c>
      <c r="X46" s="240"/>
      <c r="Y46" s="455"/>
    </row>
    <row r="47" spans="1:25" s="2" customFormat="1" ht="52.5" x14ac:dyDescent="0.4">
      <c r="A47" s="201"/>
      <c r="B47" s="321" t="s">
        <v>1123</v>
      </c>
      <c r="C47" s="501" t="s">
        <v>1124</v>
      </c>
      <c r="D47" s="762"/>
      <c r="E47" s="414" t="s">
        <v>1073</v>
      </c>
      <c r="F47" s="202"/>
      <c r="G47" s="202"/>
      <c r="H47" s="202"/>
      <c r="I47" s="650">
        <v>1989625</v>
      </c>
      <c r="J47" s="240" t="s">
        <v>1046</v>
      </c>
      <c r="K47" s="218">
        <v>15</v>
      </c>
      <c r="L47" s="188" t="s">
        <v>1047</v>
      </c>
      <c r="M47" s="198" t="s">
        <v>1055</v>
      </c>
      <c r="N47" s="213">
        <v>44897</v>
      </c>
      <c r="O47" s="219">
        <v>44930</v>
      </c>
      <c r="P47" s="433">
        <f t="shared" si="2"/>
        <v>44932</v>
      </c>
      <c r="Q47" s="213">
        <v>44945</v>
      </c>
      <c r="R47" s="218">
        <f t="shared" si="3"/>
        <v>48</v>
      </c>
      <c r="S47" s="325">
        <f t="shared" si="1"/>
        <v>0</v>
      </c>
      <c r="T47" s="325"/>
      <c r="U47" s="218"/>
      <c r="V47" s="240"/>
      <c r="W47" s="240" t="s">
        <v>1050</v>
      </c>
      <c r="X47" s="240"/>
      <c r="Y47" s="455"/>
    </row>
    <row r="48" spans="1:25" s="2" customFormat="1" ht="26.25" x14ac:dyDescent="0.4">
      <c r="A48" s="201"/>
      <c r="B48" s="268" t="s">
        <v>391</v>
      </c>
      <c r="C48" s="500" t="s">
        <v>1121</v>
      </c>
      <c r="D48" s="761"/>
      <c r="E48" s="414" t="s">
        <v>1070</v>
      </c>
      <c r="F48" s="202"/>
      <c r="G48" s="202"/>
      <c r="H48" s="202"/>
      <c r="I48" s="650" t="s">
        <v>1125</v>
      </c>
      <c r="J48" s="240" t="s">
        <v>1046</v>
      </c>
      <c r="K48" s="218">
        <v>0</v>
      </c>
      <c r="L48" s="188" t="s">
        <v>1047</v>
      </c>
      <c r="M48" s="198" t="s">
        <v>1055</v>
      </c>
      <c r="N48" s="225">
        <v>44939</v>
      </c>
      <c r="O48" s="213">
        <v>44942</v>
      </c>
      <c r="P48" s="433">
        <f t="shared" si="2"/>
        <v>44944</v>
      </c>
      <c r="Q48" s="213">
        <v>44944</v>
      </c>
      <c r="R48" s="218">
        <f t="shared" si="3"/>
        <v>5</v>
      </c>
      <c r="S48" s="325">
        <f t="shared" si="1"/>
        <v>2</v>
      </c>
      <c r="T48" s="325"/>
      <c r="U48" s="218"/>
      <c r="V48" s="240"/>
      <c r="W48" s="240" t="s">
        <v>1050</v>
      </c>
      <c r="X48" s="240"/>
      <c r="Y48" s="455"/>
    </row>
    <row r="49" spans="1:25" s="2" customFormat="1" ht="39.4" x14ac:dyDescent="0.4">
      <c r="A49" s="201"/>
      <c r="B49" s="268" t="s">
        <v>327</v>
      </c>
      <c r="C49" s="500" t="s">
        <v>1126</v>
      </c>
      <c r="D49" s="761"/>
      <c r="E49" s="414" t="s">
        <v>1070</v>
      </c>
      <c r="F49" s="202"/>
      <c r="G49" s="202"/>
      <c r="H49" s="202"/>
      <c r="I49" s="650" t="s">
        <v>1127</v>
      </c>
      <c r="J49" s="240" t="s">
        <v>1046</v>
      </c>
      <c r="K49" s="218">
        <v>0</v>
      </c>
      <c r="L49" s="188" t="s">
        <v>1047</v>
      </c>
      <c r="M49" s="198" t="s">
        <v>1055</v>
      </c>
      <c r="N49" s="225">
        <v>44938</v>
      </c>
      <c r="O49" s="213">
        <v>44943</v>
      </c>
      <c r="P49" s="433">
        <f t="shared" si="2"/>
        <v>44945</v>
      </c>
      <c r="Q49" s="213">
        <v>44945</v>
      </c>
      <c r="R49" s="218">
        <f t="shared" si="3"/>
        <v>7</v>
      </c>
      <c r="S49" s="325">
        <f t="shared" si="1"/>
        <v>2</v>
      </c>
      <c r="T49" s="325"/>
      <c r="U49" s="218"/>
      <c r="V49" s="240"/>
      <c r="W49" s="240" t="s">
        <v>1050</v>
      </c>
      <c r="X49" s="240"/>
      <c r="Y49" s="455"/>
    </row>
    <row r="50" spans="1:25" s="2" customFormat="1" ht="39.4" x14ac:dyDescent="0.4">
      <c r="A50" s="201"/>
      <c r="B50" s="268" t="s">
        <v>273</v>
      </c>
      <c r="C50" s="509" t="s">
        <v>1128</v>
      </c>
      <c r="D50" s="761"/>
      <c r="E50" s="414" t="s">
        <v>1067</v>
      </c>
      <c r="F50" s="202"/>
      <c r="G50" s="202"/>
      <c r="H50" s="202"/>
      <c r="I50" s="650" t="s">
        <v>1129</v>
      </c>
      <c r="J50" s="240" t="s">
        <v>1046</v>
      </c>
      <c r="K50" s="218">
        <v>0</v>
      </c>
      <c r="L50" s="188" t="s">
        <v>1047</v>
      </c>
      <c r="M50" s="198" t="s">
        <v>1055</v>
      </c>
      <c r="N50" s="225">
        <v>44937</v>
      </c>
      <c r="O50" s="213">
        <v>44943</v>
      </c>
      <c r="P50" s="433">
        <f t="shared" si="2"/>
        <v>44945</v>
      </c>
      <c r="Q50" s="213">
        <v>44945</v>
      </c>
      <c r="R50" s="218">
        <f t="shared" si="3"/>
        <v>8</v>
      </c>
      <c r="S50" s="325">
        <f t="shared" si="1"/>
        <v>2</v>
      </c>
      <c r="T50" s="325"/>
      <c r="U50" s="218"/>
      <c r="V50" s="240"/>
      <c r="W50" s="240" t="s">
        <v>1050</v>
      </c>
      <c r="X50" s="240"/>
      <c r="Y50" s="455"/>
    </row>
    <row r="51" spans="1:25" s="2" customFormat="1" ht="52.5" x14ac:dyDescent="0.4">
      <c r="A51" s="201"/>
      <c r="B51" s="268" t="s">
        <v>254</v>
      </c>
      <c r="C51" s="326" t="s">
        <v>1102</v>
      </c>
      <c r="D51" s="761"/>
      <c r="E51" s="414" t="s">
        <v>1073</v>
      </c>
      <c r="F51" s="202"/>
      <c r="G51" s="202"/>
      <c r="H51" s="202"/>
      <c r="I51" s="650">
        <v>4217391</v>
      </c>
      <c r="J51" s="240" t="s">
        <v>1046</v>
      </c>
      <c r="K51" s="218">
        <v>0</v>
      </c>
      <c r="L51" s="188" t="s">
        <v>1047</v>
      </c>
      <c r="M51" s="198" t="s">
        <v>1055</v>
      </c>
      <c r="N51" s="225">
        <v>44936</v>
      </c>
      <c r="O51" s="213">
        <v>44942</v>
      </c>
      <c r="P51" s="433">
        <f t="shared" si="2"/>
        <v>44944</v>
      </c>
      <c r="Q51" s="213">
        <v>44945</v>
      </c>
      <c r="R51" s="218">
        <f t="shared" si="3"/>
        <v>9</v>
      </c>
      <c r="S51" s="325">
        <f t="shared" si="1"/>
        <v>3</v>
      </c>
      <c r="T51" s="325"/>
      <c r="U51" s="218"/>
      <c r="V51" s="240"/>
      <c r="W51" s="240" t="s">
        <v>1050</v>
      </c>
      <c r="X51" s="240"/>
      <c r="Y51" s="455"/>
    </row>
    <row r="52" spans="1:25" s="2" customFormat="1" ht="39.4" x14ac:dyDescent="0.4">
      <c r="A52" s="201"/>
      <c r="B52" s="268" t="s">
        <v>242</v>
      </c>
      <c r="C52" s="500" t="s">
        <v>1130</v>
      </c>
      <c r="D52" s="761"/>
      <c r="E52" s="414" t="s">
        <v>1053</v>
      </c>
      <c r="F52" s="202"/>
      <c r="G52" s="202"/>
      <c r="H52" s="202"/>
      <c r="I52" s="650" t="s">
        <v>1131</v>
      </c>
      <c r="J52" s="240" t="s">
        <v>1046</v>
      </c>
      <c r="K52" s="218">
        <v>0</v>
      </c>
      <c r="L52" s="188" t="s">
        <v>1047</v>
      </c>
      <c r="M52" s="198" t="s">
        <v>1055</v>
      </c>
      <c r="N52" s="225">
        <v>44936</v>
      </c>
      <c r="O52" s="213">
        <v>44943</v>
      </c>
      <c r="P52" s="433">
        <f t="shared" si="2"/>
        <v>44945</v>
      </c>
      <c r="Q52" s="213">
        <v>44946</v>
      </c>
      <c r="R52" s="218">
        <f t="shared" si="3"/>
        <v>10</v>
      </c>
      <c r="S52" s="325">
        <f t="shared" si="1"/>
        <v>3</v>
      </c>
      <c r="T52" s="325"/>
      <c r="U52" s="218"/>
      <c r="V52" s="240"/>
      <c r="W52" s="240" t="s">
        <v>1050</v>
      </c>
      <c r="X52" s="240"/>
      <c r="Y52" s="455"/>
    </row>
    <row r="53" spans="1:25" s="2" customFormat="1" ht="35.25" x14ac:dyDescent="0.4">
      <c r="A53" s="201"/>
      <c r="B53" s="198" t="s">
        <v>1132</v>
      </c>
      <c r="C53" s="509" t="s">
        <v>1133</v>
      </c>
      <c r="D53" s="760"/>
      <c r="E53" s="414" t="s">
        <v>1078</v>
      </c>
      <c r="F53" s="202"/>
      <c r="G53" s="202"/>
      <c r="H53" s="202"/>
      <c r="I53" s="650">
        <v>2670011.6</v>
      </c>
      <c r="J53" s="240" t="s">
        <v>1046</v>
      </c>
      <c r="K53" s="211">
        <v>0</v>
      </c>
      <c r="L53" s="188" t="s">
        <v>1047</v>
      </c>
      <c r="M53" s="198" t="s">
        <v>1055</v>
      </c>
      <c r="N53" s="190">
        <v>44909</v>
      </c>
      <c r="O53" s="213">
        <v>44924</v>
      </c>
      <c r="P53" s="433">
        <f t="shared" si="2"/>
        <v>44926</v>
      </c>
      <c r="Q53" s="219">
        <v>44945</v>
      </c>
      <c r="R53" s="218">
        <f t="shared" si="3"/>
        <v>36</v>
      </c>
      <c r="S53" s="325">
        <f t="shared" si="1"/>
        <v>21</v>
      </c>
      <c r="T53" s="325" t="s">
        <v>1134</v>
      </c>
      <c r="U53" s="218"/>
      <c r="V53" s="240"/>
      <c r="W53" s="240" t="s">
        <v>1050</v>
      </c>
      <c r="X53" s="240"/>
      <c r="Y53" s="455"/>
    </row>
    <row r="54" spans="1:25" s="2" customFormat="1" ht="39.4" x14ac:dyDescent="0.4">
      <c r="A54" s="201"/>
      <c r="B54" s="268" t="s">
        <v>199</v>
      </c>
      <c r="C54" s="500" t="s">
        <v>1128</v>
      </c>
      <c r="D54" s="763"/>
      <c r="E54" s="414" t="s">
        <v>1070</v>
      </c>
      <c r="F54" s="202"/>
      <c r="G54" s="202"/>
      <c r="H54" s="202"/>
      <c r="I54" s="650">
        <v>3491332.2</v>
      </c>
      <c r="J54" s="240" t="s">
        <v>1046</v>
      </c>
      <c r="K54" s="211">
        <v>7</v>
      </c>
      <c r="L54" s="188" t="s">
        <v>1047</v>
      </c>
      <c r="M54" s="198" t="s">
        <v>1055</v>
      </c>
      <c r="N54" s="219">
        <v>44930</v>
      </c>
      <c r="O54" s="219">
        <v>44937</v>
      </c>
      <c r="P54" s="433">
        <f t="shared" si="2"/>
        <v>44939</v>
      </c>
      <c r="Q54" s="219">
        <v>44945</v>
      </c>
      <c r="R54" s="218">
        <f t="shared" si="3"/>
        <v>15</v>
      </c>
      <c r="S54" s="325">
        <f t="shared" si="1"/>
        <v>1</v>
      </c>
      <c r="T54" s="325"/>
      <c r="U54" s="218"/>
      <c r="V54" s="240"/>
      <c r="W54" s="240" t="s">
        <v>1050</v>
      </c>
      <c r="X54" s="240"/>
      <c r="Y54" s="455"/>
    </row>
    <row r="55" spans="1:25" s="2" customFormat="1" ht="23.65" x14ac:dyDescent="0.4">
      <c r="A55" s="409"/>
      <c r="B55" s="198" t="s">
        <v>156</v>
      </c>
      <c r="C55" s="326" t="s">
        <v>1135</v>
      </c>
      <c r="D55" s="760"/>
      <c r="E55" s="414" t="s">
        <v>1078</v>
      </c>
      <c r="F55" s="202"/>
      <c r="G55" s="202"/>
      <c r="H55" s="202"/>
      <c r="I55" s="650" t="s">
        <v>1136</v>
      </c>
      <c r="J55" s="240" t="s">
        <v>1046</v>
      </c>
      <c r="K55" s="218">
        <v>4</v>
      </c>
      <c r="L55" s="188" t="s">
        <v>1047</v>
      </c>
      <c r="M55" s="198" t="s">
        <v>1055</v>
      </c>
      <c r="N55" s="219">
        <v>44930</v>
      </c>
      <c r="O55" s="219">
        <v>44936</v>
      </c>
      <c r="P55" s="433">
        <f t="shared" si="2"/>
        <v>44938</v>
      </c>
      <c r="Q55" s="219">
        <v>44946</v>
      </c>
      <c r="R55" s="218">
        <f t="shared" si="3"/>
        <v>16</v>
      </c>
      <c r="S55" s="325">
        <f t="shared" si="1"/>
        <v>6</v>
      </c>
      <c r="T55" s="325" t="s">
        <v>1137</v>
      </c>
      <c r="U55" s="218"/>
      <c r="V55" s="240"/>
      <c r="W55" s="240" t="s">
        <v>1050</v>
      </c>
      <c r="X55" s="240"/>
      <c r="Y55" s="455"/>
    </row>
    <row r="56" spans="1:25" s="2" customFormat="1" ht="39.4" x14ac:dyDescent="0.4">
      <c r="A56" s="409"/>
      <c r="B56" s="268" t="s">
        <v>227</v>
      </c>
      <c r="C56" s="500" t="s">
        <v>1138</v>
      </c>
      <c r="D56" s="761"/>
      <c r="E56" s="414" t="s">
        <v>1053</v>
      </c>
      <c r="F56" s="202"/>
      <c r="G56" s="202"/>
      <c r="H56" s="202"/>
      <c r="I56" s="650" t="s">
        <v>1139</v>
      </c>
      <c r="J56" s="240" t="s">
        <v>1046</v>
      </c>
      <c r="K56" s="218">
        <v>0</v>
      </c>
      <c r="L56" s="188" t="s">
        <v>1047</v>
      </c>
      <c r="M56" s="198" t="s">
        <v>1055</v>
      </c>
      <c r="N56" s="213">
        <v>44936</v>
      </c>
      <c r="O56" s="213">
        <v>44942</v>
      </c>
      <c r="P56" s="433">
        <f t="shared" si="2"/>
        <v>44944</v>
      </c>
      <c r="Q56" s="213">
        <v>44945</v>
      </c>
      <c r="R56" s="218">
        <f t="shared" si="3"/>
        <v>9</v>
      </c>
      <c r="S56" s="325">
        <f t="shared" si="1"/>
        <v>3</v>
      </c>
      <c r="T56" s="325"/>
      <c r="U56" s="218"/>
      <c r="V56" s="240"/>
      <c r="W56" s="240" t="s">
        <v>1050</v>
      </c>
      <c r="X56" s="240"/>
      <c r="Y56" s="455"/>
    </row>
    <row r="57" spans="1:25" s="2" customFormat="1" ht="39.4" x14ac:dyDescent="0.4">
      <c r="A57" s="409"/>
      <c r="B57" s="268" t="s">
        <v>333</v>
      </c>
      <c r="C57" s="500" t="s">
        <v>1057</v>
      </c>
      <c r="D57" s="761"/>
      <c r="E57" s="414" t="s">
        <v>1053</v>
      </c>
      <c r="F57" s="202"/>
      <c r="G57" s="202"/>
      <c r="H57" s="202"/>
      <c r="I57" s="650">
        <v>2048323.1</v>
      </c>
      <c r="J57" s="240" t="s">
        <v>1046</v>
      </c>
      <c r="K57" s="218">
        <v>0</v>
      </c>
      <c r="L57" s="188" t="s">
        <v>1047</v>
      </c>
      <c r="M57" s="198" t="s">
        <v>1055</v>
      </c>
      <c r="N57" s="225">
        <v>44938</v>
      </c>
      <c r="O57" s="213">
        <v>44943</v>
      </c>
      <c r="P57" s="433">
        <f t="shared" si="2"/>
        <v>44945</v>
      </c>
      <c r="Q57" s="213">
        <v>44945</v>
      </c>
      <c r="R57" s="218">
        <f t="shared" si="3"/>
        <v>7</v>
      </c>
      <c r="S57" s="325">
        <f t="shared" si="1"/>
        <v>2</v>
      </c>
      <c r="T57" s="325"/>
      <c r="U57" s="218"/>
      <c r="V57" s="240"/>
      <c r="W57" s="240" t="s">
        <v>1050</v>
      </c>
      <c r="X57" s="240"/>
      <c r="Y57" s="455"/>
    </row>
    <row r="58" spans="1:25" s="43" customFormat="1" ht="52.5" x14ac:dyDescent="0.4">
      <c r="A58" s="409"/>
      <c r="B58" s="268" t="s">
        <v>224</v>
      </c>
      <c r="C58" s="500" t="s">
        <v>1140</v>
      </c>
      <c r="D58" s="761"/>
      <c r="E58" s="414" t="s">
        <v>1078</v>
      </c>
      <c r="F58" s="202"/>
      <c r="G58" s="202"/>
      <c r="H58" s="202"/>
      <c r="I58" s="650" t="s">
        <v>1141</v>
      </c>
      <c r="J58" s="240" t="s">
        <v>1046</v>
      </c>
      <c r="K58" s="218">
        <v>0</v>
      </c>
      <c r="L58" s="188" t="s">
        <v>1047</v>
      </c>
      <c r="M58" s="198" t="s">
        <v>1055</v>
      </c>
      <c r="N58" s="225">
        <v>44936</v>
      </c>
      <c r="O58" s="213">
        <v>44942</v>
      </c>
      <c r="P58" s="433">
        <f t="shared" si="2"/>
        <v>44944</v>
      </c>
      <c r="Q58" s="213">
        <v>44948</v>
      </c>
      <c r="R58" s="218">
        <f t="shared" si="3"/>
        <v>12</v>
      </c>
      <c r="S58" s="325">
        <f t="shared" si="1"/>
        <v>6</v>
      </c>
      <c r="T58" s="325" t="s">
        <v>1142</v>
      </c>
      <c r="U58" s="211"/>
      <c r="V58" s="526"/>
      <c r="W58" s="240" t="s">
        <v>1050</v>
      </c>
      <c r="X58" s="525"/>
      <c r="Y58" s="455"/>
    </row>
    <row r="59" spans="1:25" s="43" customFormat="1" ht="52.5" x14ac:dyDescent="0.4">
      <c r="A59" s="409"/>
      <c r="B59" s="268" t="s">
        <v>388</v>
      </c>
      <c r="C59" s="509" t="s">
        <v>1113</v>
      </c>
      <c r="D59" s="763"/>
      <c r="E59" s="414" t="s">
        <v>1067</v>
      </c>
      <c r="F59" s="202"/>
      <c r="G59" s="202"/>
      <c r="H59" s="202"/>
      <c r="I59" s="650" t="s">
        <v>1143</v>
      </c>
      <c r="J59" s="240" t="s">
        <v>1046</v>
      </c>
      <c r="K59" s="218">
        <v>0</v>
      </c>
      <c r="L59" s="188" t="s">
        <v>1047</v>
      </c>
      <c r="M59" s="198" t="s">
        <v>1055</v>
      </c>
      <c r="N59" s="219">
        <v>44942</v>
      </c>
      <c r="O59" s="213">
        <v>44945</v>
      </c>
      <c r="P59" s="433">
        <f t="shared" si="2"/>
        <v>44947</v>
      </c>
      <c r="Q59" s="213">
        <v>44947</v>
      </c>
      <c r="R59" s="218">
        <f t="shared" si="3"/>
        <v>5</v>
      </c>
      <c r="S59" s="325">
        <f t="shared" si="1"/>
        <v>2</v>
      </c>
      <c r="T59" s="325"/>
      <c r="U59" s="211"/>
      <c r="V59" s="526"/>
      <c r="W59" s="240" t="s">
        <v>1050</v>
      </c>
      <c r="X59" s="526"/>
      <c r="Y59" s="455"/>
    </row>
    <row r="60" spans="1:25" s="211" customFormat="1" ht="39.4" x14ac:dyDescent="0.4">
      <c r="A60" s="409"/>
      <c r="B60" s="187" t="s">
        <v>1144</v>
      </c>
      <c r="C60" s="509" t="s">
        <v>1113</v>
      </c>
      <c r="D60" s="682"/>
      <c r="E60" s="414" t="s">
        <v>1078</v>
      </c>
      <c r="F60" s="202"/>
      <c r="G60" s="202"/>
      <c r="H60" s="202"/>
      <c r="I60" s="650">
        <v>5996530.5999999996</v>
      </c>
      <c r="J60" s="240" t="s">
        <v>1046</v>
      </c>
      <c r="K60" s="218">
        <v>0</v>
      </c>
      <c r="L60" s="188" t="s">
        <v>1047</v>
      </c>
      <c r="M60" s="198" t="s">
        <v>1055</v>
      </c>
      <c r="N60" s="190">
        <v>44900</v>
      </c>
      <c r="O60" s="190">
        <v>44901</v>
      </c>
      <c r="P60" s="433">
        <f t="shared" si="2"/>
        <v>44903</v>
      </c>
      <c r="Q60" s="190">
        <v>44949</v>
      </c>
      <c r="R60" s="218">
        <f t="shared" si="3"/>
        <v>49</v>
      </c>
      <c r="S60" s="325">
        <f t="shared" si="1"/>
        <v>48</v>
      </c>
      <c r="T60" s="325" t="s">
        <v>1145</v>
      </c>
      <c r="V60" s="526"/>
      <c r="W60" s="240" t="s">
        <v>1050</v>
      </c>
      <c r="X60" s="526"/>
      <c r="Y60" s="455"/>
    </row>
    <row r="61" spans="1:25" s="43" customFormat="1" ht="39.4" x14ac:dyDescent="0.4">
      <c r="A61" s="409"/>
      <c r="B61" s="268" t="s">
        <v>180</v>
      </c>
      <c r="C61" s="500" t="s">
        <v>1077</v>
      </c>
      <c r="D61" s="761"/>
      <c r="E61" s="414" t="s">
        <v>1078</v>
      </c>
      <c r="F61" s="202"/>
      <c r="G61" s="202"/>
      <c r="H61" s="202"/>
      <c r="I61" s="650" t="s">
        <v>1146</v>
      </c>
      <c r="J61" s="240" t="s">
        <v>1046</v>
      </c>
      <c r="K61" s="218">
        <v>0</v>
      </c>
      <c r="L61" s="188" t="s">
        <v>1047</v>
      </c>
      <c r="M61" s="198" t="s">
        <v>1055</v>
      </c>
      <c r="N61" s="225">
        <v>44936</v>
      </c>
      <c r="O61" s="213">
        <v>44942</v>
      </c>
      <c r="P61" s="433">
        <f t="shared" si="2"/>
        <v>44944</v>
      </c>
      <c r="Q61" s="213">
        <v>44949</v>
      </c>
      <c r="R61" s="218">
        <f t="shared" si="3"/>
        <v>13</v>
      </c>
      <c r="S61" s="325">
        <f t="shared" si="1"/>
        <v>7</v>
      </c>
      <c r="T61" s="325" t="s">
        <v>1147</v>
      </c>
      <c r="U61" s="211"/>
      <c r="V61" s="526"/>
      <c r="W61" s="240" t="s">
        <v>1050</v>
      </c>
      <c r="X61" s="526"/>
      <c r="Y61" s="455"/>
    </row>
    <row r="62" spans="1:25" s="43" customFormat="1" ht="26.25" x14ac:dyDescent="0.4">
      <c r="A62" s="409"/>
      <c r="B62" s="268" t="s">
        <v>420</v>
      </c>
      <c r="C62" s="500" t="s">
        <v>1059</v>
      </c>
      <c r="D62" s="763"/>
      <c r="E62" s="414" t="s">
        <v>1053</v>
      </c>
      <c r="F62" s="202"/>
      <c r="G62" s="202"/>
      <c r="H62" s="202"/>
      <c r="I62" s="650" t="s">
        <v>1148</v>
      </c>
      <c r="J62" s="240" t="s">
        <v>1046</v>
      </c>
      <c r="K62" s="218">
        <v>0</v>
      </c>
      <c r="L62" s="188" t="s">
        <v>1047</v>
      </c>
      <c r="M62" s="198" t="s">
        <v>1055</v>
      </c>
      <c r="N62" s="219">
        <v>44943</v>
      </c>
      <c r="O62" s="213">
        <v>44946</v>
      </c>
      <c r="P62" s="433">
        <f t="shared" si="2"/>
        <v>44948</v>
      </c>
      <c r="Q62" s="213">
        <v>44950</v>
      </c>
      <c r="R62" s="218">
        <f t="shared" si="3"/>
        <v>7</v>
      </c>
      <c r="S62" s="325">
        <f t="shared" si="1"/>
        <v>4</v>
      </c>
      <c r="T62" s="326"/>
      <c r="U62" s="211"/>
      <c r="V62" s="526"/>
      <c r="W62" s="323" t="s">
        <v>1050</v>
      </c>
      <c r="X62" s="526"/>
      <c r="Y62" s="455"/>
    </row>
    <row r="63" spans="1:25" s="43" customFormat="1" ht="39.4" x14ac:dyDescent="0.4">
      <c r="A63" s="409"/>
      <c r="B63" s="268" t="s">
        <v>381</v>
      </c>
      <c r="C63" s="500" t="s">
        <v>1128</v>
      </c>
      <c r="D63" s="763"/>
      <c r="E63" s="414" t="s">
        <v>1070</v>
      </c>
      <c r="F63" s="202"/>
      <c r="G63" s="202"/>
      <c r="H63" s="202"/>
      <c r="I63" s="650" t="s">
        <v>1149</v>
      </c>
      <c r="J63" s="240" t="s">
        <v>1046</v>
      </c>
      <c r="K63" s="218">
        <v>0</v>
      </c>
      <c r="L63" s="188" t="s">
        <v>1047</v>
      </c>
      <c r="M63" s="198" t="s">
        <v>1055</v>
      </c>
      <c r="N63" s="219">
        <v>44940</v>
      </c>
      <c r="O63" s="213">
        <v>44945</v>
      </c>
      <c r="P63" s="433">
        <f t="shared" si="2"/>
        <v>44947</v>
      </c>
      <c r="Q63" s="213">
        <v>44949</v>
      </c>
      <c r="R63" s="218">
        <f t="shared" si="3"/>
        <v>9</v>
      </c>
      <c r="S63" s="325">
        <f t="shared" si="1"/>
        <v>4</v>
      </c>
      <c r="T63" s="325"/>
      <c r="U63" s="211"/>
      <c r="V63" s="526"/>
      <c r="W63" s="240" t="s">
        <v>1050</v>
      </c>
      <c r="X63" s="526"/>
      <c r="Y63" s="455"/>
    </row>
    <row r="64" spans="1:25" s="43" customFormat="1" ht="39.4" x14ac:dyDescent="0.4">
      <c r="A64" s="409"/>
      <c r="B64" s="268" t="s">
        <v>335</v>
      </c>
      <c r="C64" s="500" t="s">
        <v>1057</v>
      </c>
      <c r="D64" s="763"/>
      <c r="E64" s="414" t="s">
        <v>1053</v>
      </c>
      <c r="F64" s="202"/>
      <c r="G64" s="202"/>
      <c r="H64" s="202"/>
      <c r="I64" s="650" t="s">
        <v>1150</v>
      </c>
      <c r="J64" s="240" t="s">
        <v>1046</v>
      </c>
      <c r="K64" s="218">
        <v>0</v>
      </c>
      <c r="L64" s="188" t="s">
        <v>1047</v>
      </c>
      <c r="M64" s="198" t="s">
        <v>1055</v>
      </c>
      <c r="N64" s="219">
        <v>44938</v>
      </c>
      <c r="O64" s="213">
        <v>44945</v>
      </c>
      <c r="P64" s="433">
        <f t="shared" si="2"/>
        <v>44947</v>
      </c>
      <c r="Q64" s="213">
        <v>44950</v>
      </c>
      <c r="R64" s="218">
        <f t="shared" si="3"/>
        <v>12</v>
      </c>
      <c r="S64" s="325">
        <f t="shared" si="1"/>
        <v>5</v>
      </c>
      <c r="T64" s="325"/>
      <c r="U64" s="211" t="s">
        <v>1151</v>
      </c>
      <c r="V64" s="526"/>
      <c r="W64" s="240" t="s">
        <v>1050</v>
      </c>
      <c r="X64" s="526"/>
      <c r="Y64" s="455"/>
    </row>
    <row r="65" spans="1:25" s="43" customFormat="1" ht="39.4" x14ac:dyDescent="0.4">
      <c r="A65" s="409"/>
      <c r="B65" s="268" t="s">
        <v>321</v>
      </c>
      <c r="C65" s="500" t="s">
        <v>1126</v>
      </c>
      <c r="D65" s="763"/>
      <c r="E65" s="414" t="s">
        <v>1070</v>
      </c>
      <c r="F65" s="202"/>
      <c r="G65" s="202"/>
      <c r="H65" s="202"/>
      <c r="I65" s="650" t="s">
        <v>1152</v>
      </c>
      <c r="J65" s="240" t="s">
        <v>1046</v>
      </c>
      <c r="K65" s="218">
        <v>0</v>
      </c>
      <c r="L65" s="188" t="s">
        <v>1047</v>
      </c>
      <c r="M65" s="198" t="s">
        <v>1055</v>
      </c>
      <c r="N65" s="219">
        <v>44938</v>
      </c>
      <c r="O65" s="213">
        <v>44946</v>
      </c>
      <c r="P65" s="433">
        <f t="shared" si="2"/>
        <v>44948</v>
      </c>
      <c r="Q65" s="213">
        <v>44948</v>
      </c>
      <c r="R65" s="218">
        <f t="shared" si="3"/>
        <v>10</v>
      </c>
      <c r="S65" s="325">
        <f t="shared" si="1"/>
        <v>2</v>
      </c>
      <c r="T65" s="325"/>
      <c r="U65" s="211"/>
      <c r="V65" s="526"/>
      <c r="W65" s="240" t="s">
        <v>1050</v>
      </c>
      <c r="X65" s="526"/>
      <c r="Y65" s="455"/>
    </row>
    <row r="66" spans="1:25" s="43" customFormat="1" ht="39.4" x14ac:dyDescent="0.4">
      <c r="A66" s="409"/>
      <c r="B66" s="268" t="s">
        <v>466</v>
      </c>
      <c r="C66" s="500" t="s">
        <v>1121</v>
      </c>
      <c r="D66" s="763"/>
      <c r="E66" s="414" t="s">
        <v>1078</v>
      </c>
      <c r="F66" s="202"/>
      <c r="G66" s="202"/>
      <c r="H66" s="202"/>
      <c r="I66" s="650" t="s">
        <v>1153</v>
      </c>
      <c r="J66" s="240" t="s">
        <v>1046</v>
      </c>
      <c r="K66" s="218">
        <v>0</v>
      </c>
      <c r="L66" s="188" t="s">
        <v>1047</v>
      </c>
      <c r="M66" s="198" t="s">
        <v>1055</v>
      </c>
      <c r="N66" s="219">
        <v>44945</v>
      </c>
      <c r="O66" s="213">
        <v>44949</v>
      </c>
      <c r="P66" s="433">
        <f t="shared" si="2"/>
        <v>44951</v>
      </c>
      <c r="Q66" s="213">
        <v>44952</v>
      </c>
      <c r="R66" s="218">
        <f t="shared" ref="R66:R86" si="4">Q66-N66</f>
        <v>7</v>
      </c>
      <c r="S66" s="325">
        <f t="shared" ref="S66:S129" si="5">Q66-O66-K66</f>
        <v>3</v>
      </c>
      <c r="T66" s="325"/>
      <c r="U66" s="211"/>
      <c r="V66" s="526"/>
      <c r="W66" s="240" t="s">
        <v>1050</v>
      </c>
      <c r="X66" s="526"/>
      <c r="Y66" s="455"/>
    </row>
    <row r="67" spans="1:25" s="43" customFormat="1" ht="52.5" x14ac:dyDescent="0.4">
      <c r="A67" s="409"/>
      <c r="B67" s="268" t="s">
        <v>452</v>
      </c>
      <c r="C67" s="326" t="s">
        <v>1102</v>
      </c>
      <c r="D67" s="763"/>
      <c r="E67" s="414" t="s">
        <v>1073</v>
      </c>
      <c r="F67" s="202"/>
      <c r="G67" s="202"/>
      <c r="H67" s="202"/>
      <c r="I67" s="650">
        <v>2064773</v>
      </c>
      <c r="J67" s="240" t="s">
        <v>1046</v>
      </c>
      <c r="K67" s="218">
        <v>0</v>
      </c>
      <c r="L67" s="188" t="s">
        <v>1047</v>
      </c>
      <c r="M67" s="198" t="s">
        <v>1055</v>
      </c>
      <c r="N67" s="219">
        <v>44944</v>
      </c>
      <c r="O67" s="213">
        <v>44946</v>
      </c>
      <c r="P67" s="433">
        <f t="shared" ref="P67:P130" si="6">O67+2</f>
        <v>44948</v>
      </c>
      <c r="Q67" s="213">
        <v>44950</v>
      </c>
      <c r="R67" s="218">
        <f t="shared" si="4"/>
        <v>6</v>
      </c>
      <c r="S67" s="325">
        <f t="shared" si="5"/>
        <v>4</v>
      </c>
      <c r="T67" s="325"/>
      <c r="U67" s="211"/>
      <c r="V67" s="526"/>
      <c r="W67" s="240" t="s">
        <v>1050</v>
      </c>
      <c r="X67" s="526"/>
      <c r="Y67" s="455"/>
    </row>
    <row r="68" spans="1:25" s="43" customFormat="1" ht="52.5" x14ac:dyDescent="0.4">
      <c r="A68" s="409"/>
      <c r="B68" s="268" t="s">
        <v>436</v>
      </c>
      <c r="C68" s="509" t="s">
        <v>1113</v>
      </c>
      <c r="D68" s="763"/>
      <c r="E68" s="414" t="s">
        <v>1067</v>
      </c>
      <c r="F68" s="202"/>
      <c r="G68" s="202"/>
      <c r="H68" s="202"/>
      <c r="I68" s="650" t="s">
        <v>1154</v>
      </c>
      <c r="J68" s="240" t="s">
        <v>1046</v>
      </c>
      <c r="K68" s="218">
        <v>0</v>
      </c>
      <c r="L68" s="188" t="s">
        <v>1047</v>
      </c>
      <c r="M68" s="198" t="s">
        <v>1055</v>
      </c>
      <c r="N68" s="219">
        <v>44944</v>
      </c>
      <c r="O68" s="213">
        <v>44949</v>
      </c>
      <c r="P68" s="433">
        <f t="shared" si="6"/>
        <v>44951</v>
      </c>
      <c r="Q68" s="213">
        <v>44952</v>
      </c>
      <c r="R68" s="218">
        <f t="shared" si="4"/>
        <v>8</v>
      </c>
      <c r="S68" s="325">
        <f t="shared" si="5"/>
        <v>3</v>
      </c>
      <c r="T68" s="325"/>
      <c r="U68" s="211"/>
      <c r="V68" s="526"/>
      <c r="W68" s="240" t="s">
        <v>1050</v>
      </c>
      <c r="X68" s="526"/>
      <c r="Y68" s="455"/>
    </row>
    <row r="69" spans="1:25" s="43" customFormat="1" ht="39.4" x14ac:dyDescent="0.4">
      <c r="A69" s="409"/>
      <c r="B69" s="268" t="s">
        <v>426</v>
      </c>
      <c r="C69" s="500" t="s">
        <v>1082</v>
      </c>
      <c r="D69" s="763"/>
      <c r="E69" s="414" t="s">
        <v>1053</v>
      </c>
      <c r="F69" s="202"/>
      <c r="G69" s="202"/>
      <c r="H69" s="202"/>
      <c r="I69" s="650" t="s">
        <v>1155</v>
      </c>
      <c r="J69" s="240" t="s">
        <v>1046</v>
      </c>
      <c r="K69" s="218">
        <v>0</v>
      </c>
      <c r="L69" s="188" t="s">
        <v>1047</v>
      </c>
      <c r="M69" s="198" t="s">
        <v>1055</v>
      </c>
      <c r="N69" s="219">
        <v>44943</v>
      </c>
      <c r="O69" s="213">
        <v>44946</v>
      </c>
      <c r="P69" s="433">
        <f t="shared" si="6"/>
        <v>44948</v>
      </c>
      <c r="Q69" s="213">
        <v>44952</v>
      </c>
      <c r="R69" s="218">
        <f t="shared" si="4"/>
        <v>9</v>
      </c>
      <c r="S69" s="325">
        <f t="shared" si="5"/>
        <v>6</v>
      </c>
      <c r="T69" s="326"/>
      <c r="U69" s="211"/>
      <c r="V69" s="526"/>
      <c r="W69" s="240" t="s">
        <v>1050</v>
      </c>
      <c r="X69" s="526"/>
      <c r="Y69" s="455"/>
    </row>
    <row r="70" spans="1:25" s="43" customFormat="1" ht="39.4" x14ac:dyDescent="0.4">
      <c r="A70" s="409"/>
      <c r="B70" s="268" t="s">
        <v>402</v>
      </c>
      <c r="C70" s="500" t="s">
        <v>1082</v>
      </c>
      <c r="D70" s="763"/>
      <c r="E70" s="414" t="s">
        <v>1053</v>
      </c>
      <c r="F70" s="202"/>
      <c r="G70" s="202"/>
      <c r="H70" s="202"/>
      <c r="I70" s="650" t="s">
        <v>1156</v>
      </c>
      <c r="J70" s="240" t="s">
        <v>1046</v>
      </c>
      <c r="K70" s="218">
        <v>0</v>
      </c>
      <c r="L70" s="188" t="s">
        <v>1047</v>
      </c>
      <c r="M70" s="198" t="s">
        <v>1055</v>
      </c>
      <c r="N70" s="219">
        <v>44942</v>
      </c>
      <c r="O70" s="213">
        <v>44946</v>
      </c>
      <c r="P70" s="433">
        <f t="shared" si="6"/>
        <v>44948</v>
      </c>
      <c r="Q70" s="213">
        <v>44952</v>
      </c>
      <c r="R70" s="218">
        <f t="shared" si="4"/>
        <v>10</v>
      </c>
      <c r="S70" s="325">
        <f t="shared" si="5"/>
        <v>6</v>
      </c>
      <c r="T70" s="326" t="s">
        <v>1157</v>
      </c>
      <c r="U70" s="211"/>
      <c r="V70" s="526"/>
      <c r="W70" s="240" t="s">
        <v>1050</v>
      </c>
      <c r="X70" s="526"/>
      <c r="Y70" s="455"/>
    </row>
    <row r="71" spans="1:25" s="43" customFormat="1" ht="39.4" x14ac:dyDescent="0.4">
      <c r="A71" s="409"/>
      <c r="B71" s="268" t="s">
        <v>394</v>
      </c>
      <c r="C71" s="509" t="s">
        <v>1072</v>
      </c>
      <c r="D71" s="763"/>
      <c r="E71" s="414" t="s">
        <v>1067</v>
      </c>
      <c r="F71" s="202"/>
      <c r="G71" s="202"/>
      <c r="H71" s="202"/>
      <c r="I71" s="650" t="s">
        <v>1158</v>
      </c>
      <c r="J71" s="240" t="s">
        <v>1046</v>
      </c>
      <c r="K71" s="218">
        <v>0</v>
      </c>
      <c r="L71" s="188" t="s">
        <v>1047</v>
      </c>
      <c r="M71" s="198" t="s">
        <v>1055</v>
      </c>
      <c r="N71" s="219">
        <v>44940</v>
      </c>
      <c r="O71" s="213">
        <v>44950</v>
      </c>
      <c r="P71" s="433">
        <f t="shared" si="6"/>
        <v>44952</v>
      </c>
      <c r="Q71" s="213">
        <v>44951</v>
      </c>
      <c r="R71" s="218">
        <f t="shared" si="4"/>
        <v>11</v>
      </c>
      <c r="S71" s="325">
        <f t="shared" si="5"/>
        <v>1</v>
      </c>
      <c r="T71" s="325"/>
      <c r="U71" s="211"/>
      <c r="V71" s="526"/>
      <c r="W71" s="240" t="s">
        <v>1050</v>
      </c>
      <c r="X71" s="526"/>
      <c r="Y71" s="455"/>
    </row>
    <row r="72" spans="1:25" s="43" customFormat="1" ht="52.5" x14ac:dyDescent="0.4">
      <c r="A72" s="409"/>
      <c r="B72" s="268" t="s">
        <v>370</v>
      </c>
      <c r="C72" s="509" t="s">
        <v>1133</v>
      </c>
      <c r="D72" s="763"/>
      <c r="E72" s="414" t="s">
        <v>1070</v>
      </c>
      <c r="F72" s="202"/>
      <c r="G72" s="202"/>
      <c r="H72" s="202"/>
      <c r="I72" s="650">
        <v>2318422</v>
      </c>
      <c r="J72" s="240" t="s">
        <v>1046</v>
      </c>
      <c r="K72" s="218">
        <v>0</v>
      </c>
      <c r="L72" s="188" t="s">
        <v>1047</v>
      </c>
      <c r="M72" s="198" t="s">
        <v>1055</v>
      </c>
      <c r="N72" s="219">
        <v>44940</v>
      </c>
      <c r="O72" s="213">
        <v>44949</v>
      </c>
      <c r="P72" s="433">
        <f t="shared" si="6"/>
        <v>44951</v>
      </c>
      <c r="Q72" s="213">
        <v>44951</v>
      </c>
      <c r="R72" s="218">
        <f t="shared" si="4"/>
        <v>11</v>
      </c>
      <c r="S72" s="325">
        <f t="shared" si="5"/>
        <v>2</v>
      </c>
      <c r="T72" s="325"/>
      <c r="U72" s="211"/>
      <c r="V72" s="526"/>
      <c r="W72" s="240" t="s">
        <v>1050</v>
      </c>
      <c r="X72" s="526"/>
      <c r="Y72" s="455"/>
    </row>
    <row r="73" spans="1:25" s="43" customFormat="1" ht="14.25" customHeight="1" x14ac:dyDescent="0.4">
      <c r="A73" s="409"/>
      <c r="B73" s="268" t="s">
        <v>285</v>
      </c>
      <c r="C73" s="326" t="s">
        <v>1102</v>
      </c>
      <c r="D73" s="761"/>
      <c r="E73" s="414" t="s">
        <v>1067</v>
      </c>
      <c r="F73" s="202"/>
      <c r="G73" s="202"/>
      <c r="H73" s="202"/>
      <c r="I73" s="650">
        <v>8041257.0999999996</v>
      </c>
      <c r="J73" s="240" t="s">
        <v>1046</v>
      </c>
      <c r="K73" s="218">
        <v>0</v>
      </c>
      <c r="L73" s="188" t="s">
        <v>1047</v>
      </c>
      <c r="M73" s="198" t="s">
        <v>1055</v>
      </c>
      <c r="N73" s="225">
        <v>44937</v>
      </c>
      <c r="O73" s="213">
        <v>44951</v>
      </c>
      <c r="P73" s="433">
        <f t="shared" si="6"/>
        <v>44953</v>
      </c>
      <c r="Q73" s="213">
        <v>44952</v>
      </c>
      <c r="R73" s="218">
        <f t="shared" si="4"/>
        <v>15</v>
      </c>
      <c r="S73" s="325">
        <f t="shared" si="5"/>
        <v>1</v>
      </c>
      <c r="T73" s="325"/>
      <c r="U73" s="218"/>
      <c r="V73" s="240"/>
      <c r="W73" s="240" t="s">
        <v>1050</v>
      </c>
      <c r="X73" s="526"/>
      <c r="Y73" s="455"/>
    </row>
    <row r="74" spans="1:25" s="43" customFormat="1" ht="18" customHeight="1" x14ac:dyDescent="0.4">
      <c r="A74" s="409"/>
      <c r="B74" s="268" t="s">
        <v>288</v>
      </c>
      <c r="C74" s="326" t="s">
        <v>1102</v>
      </c>
      <c r="D74" s="761"/>
      <c r="E74" s="414" t="s">
        <v>1067</v>
      </c>
      <c r="F74" s="202"/>
      <c r="G74" s="202"/>
      <c r="H74" s="202"/>
      <c r="I74" s="650">
        <f>8041257.1/2</f>
        <v>4020628.55</v>
      </c>
      <c r="J74" s="240" t="s">
        <v>1046</v>
      </c>
      <c r="K74" s="218">
        <v>0</v>
      </c>
      <c r="L74" s="188" t="s">
        <v>1047</v>
      </c>
      <c r="M74" s="198" t="s">
        <v>1055</v>
      </c>
      <c r="N74" s="225">
        <v>44937</v>
      </c>
      <c r="O74" s="213">
        <v>44951</v>
      </c>
      <c r="P74" s="433">
        <f t="shared" si="6"/>
        <v>44953</v>
      </c>
      <c r="Q74" s="213">
        <v>44952</v>
      </c>
      <c r="R74" s="218">
        <f t="shared" si="4"/>
        <v>15</v>
      </c>
      <c r="S74" s="325">
        <f t="shared" si="5"/>
        <v>1</v>
      </c>
      <c r="T74" s="325"/>
      <c r="U74" s="211"/>
      <c r="V74" s="526"/>
      <c r="W74" s="240" t="s">
        <v>1050</v>
      </c>
      <c r="X74" s="526"/>
      <c r="Y74" s="455"/>
    </row>
    <row r="75" spans="1:25" s="43" customFormat="1" ht="52.5" x14ac:dyDescent="0.4">
      <c r="A75" s="409"/>
      <c r="B75" s="268" t="s">
        <v>293</v>
      </c>
      <c r="C75" s="500" t="s">
        <v>1135</v>
      </c>
      <c r="D75" s="761"/>
      <c r="E75" s="414" t="s">
        <v>1078</v>
      </c>
      <c r="F75" s="202"/>
      <c r="G75" s="202"/>
      <c r="H75" s="202"/>
      <c r="I75" s="650" t="s">
        <v>1159</v>
      </c>
      <c r="J75" s="240" t="s">
        <v>1046</v>
      </c>
      <c r="K75" s="218">
        <v>0</v>
      </c>
      <c r="L75" s="188" t="s">
        <v>1047</v>
      </c>
      <c r="M75" s="198" t="s">
        <v>1055</v>
      </c>
      <c r="N75" s="225">
        <v>44937</v>
      </c>
      <c r="O75" s="213">
        <v>44942</v>
      </c>
      <c r="P75" s="433">
        <f t="shared" si="6"/>
        <v>44944</v>
      </c>
      <c r="Q75" s="213">
        <v>44950</v>
      </c>
      <c r="R75" s="218">
        <f t="shared" si="4"/>
        <v>13</v>
      </c>
      <c r="S75" s="325">
        <f t="shared" si="5"/>
        <v>8</v>
      </c>
      <c r="T75" s="325" t="s">
        <v>1160</v>
      </c>
      <c r="U75" s="211"/>
      <c r="V75" s="526"/>
      <c r="W75" s="240" t="s">
        <v>1050</v>
      </c>
      <c r="X75" s="526"/>
      <c r="Y75" s="455"/>
    </row>
    <row r="76" spans="1:25" s="43" customFormat="1" ht="52.5" x14ac:dyDescent="0.4">
      <c r="A76" s="409"/>
      <c r="B76" s="268" t="s">
        <v>235</v>
      </c>
      <c r="C76" s="326" t="s">
        <v>1102</v>
      </c>
      <c r="D76" s="763"/>
      <c r="E76" s="414" t="s">
        <v>1067</v>
      </c>
      <c r="F76" s="202"/>
      <c r="G76" s="202"/>
      <c r="H76" s="202"/>
      <c r="I76" s="650" t="s">
        <v>1161</v>
      </c>
      <c r="J76" s="240" t="s">
        <v>1046</v>
      </c>
      <c r="K76" s="218">
        <v>0</v>
      </c>
      <c r="L76" s="188" t="s">
        <v>1047</v>
      </c>
      <c r="M76" s="198" t="s">
        <v>1055</v>
      </c>
      <c r="N76" s="219">
        <v>44938</v>
      </c>
      <c r="O76" s="219">
        <v>44944</v>
      </c>
      <c r="P76" s="433">
        <f t="shared" si="6"/>
        <v>44946</v>
      </c>
      <c r="Q76" s="213">
        <v>44950</v>
      </c>
      <c r="R76" s="218">
        <f t="shared" si="4"/>
        <v>12</v>
      </c>
      <c r="S76" s="325">
        <f t="shared" si="5"/>
        <v>6</v>
      </c>
      <c r="T76" s="326"/>
      <c r="U76" s="211"/>
      <c r="V76" s="526"/>
      <c r="W76" s="240" t="s">
        <v>1050</v>
      </c>
      <c r="X76" s="526"/>
      <c r="Y76" s="455"/>
    </row>
    <row r="77" spans="1:25" s="43" customFormat="1" ht="39.4" x14ac:dyDescent="0.4">
      <c r="A77" s="409"/>
      <c r="B77" s="268" t="s">
        <v>417</v>
      </c>
      <c r="C77" s="500" t="s">
        <v>1162</v>
      </c>
      <c r="D77" s="763"/>
      <c r="E77" s="414" t="s">
        <v>1070</v>
      </c>
      <c r="F77" s="202"/>
      <c r="G77" s="202"/>
      <c r="H77" s="202"/>
      <c r="I77" s="650">
        <v>3796775</v>
      </c>
      <c r="J77" s="240" t="s">
        <v>1046</v>
      </c>
      <c r="K77" s="218">
        <v>0</v>
      </c>
      <c r="L77" s="188" t="s">
        <v>1047</v>
      </c>
      <c r="M77" s="198" t="s">
        <v>1055</v>
      </c>
      <c r="N77" s="219">
        <v>44943</v>
      </c>
      <c r="O77" s="213">
        <v>44949</v>
      </c>
      <c r="P77" s="433">
        <f t="shared" si="6"/>
        <v>44951</v>
      </c>
      <c r="Q77" s="213">
        <v>44953</v>
      </c>
      <c r="R77" s="218">
        <f t="shared" si="4"/>
        <v>10</v>
      </c>
      <c r="S77" s="325">
        <f t="shared" si="5"/>
        <v>4</v>
      </c>
      <c r="T77" s="325"/>
      <c r="U77" s="211"/>
      <c r="V77" s="526"/>
      <c r="W77" s="240" t="s">
        <v>1050</v>
      </c>
      <c r="X77" s="526"/>
      <c r="Y77" s="455"/>
    </row>
    <row r="78" spans="1:25" s="43" customFormat="1" ht="52.5" x14ac:dyDescent="0.4">
      <c r="A78" s="409"/>
      <c r="B78" s="268" t="s">
        <v>291</v>
      </c>
      <c r="C78" s="500" t="s">
        <v>1138</v>
      </c>
      <c r="D78" s="763"/>
      <c r="E78" s="414" t="s">
        <v>1078</v>
      </c>
      <c r="F78" s="202"/>
      <c r="G78" s="202"/>
      <c r="H78" s="202"/>
      <c r="I78" s="650" t="s">
        <v>1163</v>
      </c>
      <c r="J78" s="240" t="s">
        <v>1046</v>
      </c>
      <c r="K78" s="218">
        <v>0</v>
      </c>
      <c r="L78" s="188" t="s">
        <v>1047</v>
      </c>
      <c r="M78" s="198" t="s">
        <v>1055</v>
      </c>
      <c r="N78" s="219">
        <v>44937</v>
      </c>
      <c r="O78" s="219">
        <v>44944</v>
      </c>
      <c r="P78" s="433">
        <f t="shared" si="6"/>
        <v>44946</v>
      </c>
      <c r="Q78" s="213">
        <v>44954</v>
      </c>
      <c r="R78" s="218">
        <f t="shared" si="4"/>
        <v>17</v>
      </c>
      <c r="S78" s="325">
        <f t="shared" si="5"/>
        <v>10</v>
      </c>
      <c r="T78" s="325" t="s">
        <v>1164</v>
      </c>
      <c r="U78" s="569" t="s">
        <v>1165</v>
      </c>
      <c r="V78" s="595"/>
      <c r="W78" s="240"/>
      <c r="X78" s="526"/>
      <c r="Y78" s="455"/>
    </row>
    <row r="79" spans="1:25" s="43" customFormat="1" ht="52.9" x14ac:dyDescent="0.45">
      <c r="A79" s="409"/>
      <c r="B79" s="187" t="s">
        <v>1166</v>
      </c>
      <c r="C79" s="327" t="s">
        <v>1069</v>
      </c>
      <c r="D79" s="682"/>
      <c r="E79" s="414" t="s">
        <v>1045</v>
      </c>
      <c r="F79" s="202"/>
      <c r="G79" s="202"/>
      <c r="H79" s="202"/>
      <c r="I79" s="650">
        <v>2142441</v>
      </c>
      <c r="J79" s="240" t="s">
        <v>1046</v>
      </c>
      <c r="K79" s="218">
        <v>0</v>
      </c>
      <c r="L79" s="188" t="s">
        <v>1047</v>
      </c>
      <c r="M79" s="198" t="s">
        <v>1055</v>
      </c>
      <c r="N79" s="224">
        <v>44847</v>
      </c>
      <c r="O79" s="225">
        <v>44946</v>
      </c>
      <c r="P79" s="433">
        <f t="shared" si="6"/>
        <v>44948</v>
      </c>
      <c r="Q79" s="213">
        <v>44957</v>
      </c>
      <c r="R79" s="218">
        <f t="shared" si="4"/>
        <v>110</v>
      </c>
      <c r="S79" s="325">
        <f t="shared" si="5"/>
        <v>11</v>
      </c>
      <c r="T79" s="325" t="s">
        <v>1164</v>
      </c>
      <c r="U79" s="211"/>
      <c r="V79" s="526"/>
      <c r="W79" s="240" t="s">
        <v>1050</v>
      </c>
      <c r="X79" s="526"/>
      <c r="Y79" s="455"/>
    </row>
    <row r="80" spans="1:25" s="43" customFormat="1" ht="26.25" x14ac:dyDescent="0.4">
      <c r="A80" s="409"/>
      <c r="B80" s="268" t="s">
        <v>222</v>
      </c>
      <c r="C80" s="500" t="s">
        <v>1059</v>
      </c>
      <c r="D80" s="761"/>
      <c r="E80" s="414" t="s">
        <v>1078</v>
      </c>
      <c r="F80" s="202"/>
      <c r="G80" s="202"/>
      <c r="H80" s="202"/>
      <c r="I80" s="650" t="s">
        <v>1167</v>
      </c>
      <c r="J80" s="240" t="s">
        <v>1046</v>
      </c>
      <c r="K80" s="218">
        <v>0</v>
      </c>
      <c r="L80" s="188" t="s">
        <v>1047</v>
      </c>
      <c r="M80" s="198" t="s">
        <v>1055</v>
      </c>
      <c r="N80" s="225">
        <v>44936</v>
      </c>
      <c r="O80" s="213">
        <v>44951</v>
      </c>
      <c r="P80" s="433">
        <f t="shared" si="6"/>
        <v>44953</v>
      </c>
      <c r="Q80" s="213">
        <v>44956</v>
      </c>
      <c r="R80" s="218">
        <f t="shared" si="4"/>
        <v>20</v>
      </c>
      <c r="S80" s="325">
        <f t="shared" si="5"/>
        <v>5</v>
      </c>
      <c r="T80" s="325"/>
      <c r="U80" s="211"/>
      <c r="V80" s="526"/>
      <c r="W80" s="240" t="s">
        <v>1050</v>
      </c>
      <c r="X80" s="526"/>
      <c r="Y80" s="455"/>
    </row>
    <row r="81" spans="1:25" s="43" customFormat="1" ht="39.4" x14ac:dyDescent="0.4">
      <c r="A81" s="409"/>
      <c r="B81" s="268" t="s">
        <v>301</v>
      </c>
      <c r="C81" s="500" t="s">
        <v>1128</v>
      </c>
      <c r="D81" s="761"/>
      <c r="E81" s="414" t="s">
        <v>1078</v>
      </c>
      <c r="F81" s="202"/>
      <c r="G81" s="202"/>
      <c r="H81" s="202"/>
      <c r="I81" s="650">
        <v>3861126.6</v>
      </c>
      <c r="J81" s="240" t="s">
        <v>1046</v>
      </c>
      <c r="K81" s="218">
        <v>0</v>
      </c>
      <c r="L81" s="188" t="s">
        <v>1047</v>
      </c>
      <c r="M81" s="198" t="s">
        <v>1055</v>
      </c>
      <c r="N81" s="225">
        <v>44936</v>
      </c>
      <c r="O81" s="213">
        <v>44950</v>
      </c>
      <c r="P81" s="433">
        <f t="shared" si="6"/>
        <v>44952</v>
      </c>
      <c r="Q81" s="213">
        <v>44956</v>
      </c>
      <c r="R81" s="218">
        <f t="shared" si="4"/>
        <v>20</v>
      </c>
      <c r="S81" s="325">
        <f t="shared" si="5"/>
        <v>6</v>
      </c>
      <c r="T81" s="325"/>
      <c r="U81" s="211"/>
      <c r="V81" s="526"/>
      <c r="W81" s="240" t="s">
        <v>1050</v>
      </c>
      <c r="X81" s="526"/>
      <c r="Y81" s="455"/>
    </row>
    <row r="82" spans="1:25" s="43" customFormat="1" ht="52.5" x14ac:dyDescent="0.4">
      <c r="A82" s="409"/>
      <c r="B82" s="268" t="s">
        <v>444</v>
      </c>
      <c r="C82" s="500" t="s">
        <v>1138</v>
      </c>
      <c r="D82" s="763"/>
      <c r="E82" s="414" t="s">
        <v>1078</v>
      </c>
      <c r="F82" s="202"/>
      <c r="G82" s="202"/>
      <c r="H82" s="202"/>
      <c r="I82" s="650">
        <v>3129995.8</v>
      </c>
      <c r="J82" s="240" t="s">
        <v>1046</v>
      </c>
      <c r="K82" s="218">
        <v>0</v>
      </c>
      <c r="L82" s="188" t="s">
        <v>1047</v>
      </c>
      <c r="M82" s="198" t="s">
        <v>1055</v>
      </c>
      <c r="N82" s="219">
        <v>44944</v>
      </c>
      <c r="O82" s="213">
        <v>44946</v>
      </c>
      <c r="P82" s="433">
        <f t="shared" si="6"/>
        <v>44948</v>
      </c>
      <c r="Q82" s="212">
        <v>44959</v>
      </c>
      <c r="R82" s="218">
        <f t="shared" si="4"/>
        <v>15</v>
      </c>
      <c r="S82" s="325">
        <f t="shared" si="5"/>
        <v>13</v>
      </c>
      <c r="T82" s="325" t="s">
        <v>1168</v>
      </c>
      <c r="U82" s="211" t="s">
        <v>1169</v>
      </c>
      <c r="V82" s="526"/>
      <c r="W82" s="240" t="s">
        <v>1050</v>
      </c>
      <c r="X82" s="526"/>
      <c r="Y82" s="455"/>
    </row>
    <row r="83" spans="1:25" s="43" customFormat="1" ht="52.5" x14ac:dyDescent="0.4">
      <c r="A83" s="409"/>
      <c r="B83" s="268" t="s">
        <v>409</v>
      </c>
      <c r="C83" s="500" t="s">
        <v>1140</v>
      </c>
      <c r="D83" s="763"/>
      <c r="E83" s="414" t="s">
        <v>1078</v>
      </c>
      <c r="F83" s="202"/>
      <c r="G83" s="202"/>
      <c r="H83" s="202"/>
      <c r="I83" s="650">
        <v>2483620.6</v>
      </c>
      <c r="J83" s="240" t="s">
        <v>1046</v>
      </c>
      <c r="K83" s="218">
        <v>0</v>
      </c>
      <c r="L83" s="188" t="s">
        <v>1047</v>
      </c>
      <c r="M83" s="198" t="s">
        <v>1055</v>
      </c>
      <c r="N83" s="219">
        <v>44943</v>
      </c>
      <c r="O83" s="213">
        <v>44947</v>
      </c>
      <c r="P83" s="433">
        <f t="shared" si="6"/>
        <v>44949</v>
      </c>
      <c r="Q83" s="225">
        <v>44957</v>
      </c>
      <c r="R83" s="218">
        <f t="shared" si="4"/>
        <v>14</v>
      </c>
      <c r="S83" s="325">
        <f t="shared" si="5"/>
        <v>10</v>
      </c>
      <c r="T83" s="325" t="s">
        <v>1170</v>
      </c>
      <c r="U83" s="211"/>
      <c r="V83" s="526"/>
      <c r="W83" s="240" t="s">
        <v>1050</v>
      </c>
      <c r="X83" s="526"/>
      <c r="Y83" s="455"/>
    </row>
    <row r="84" spans="1:25" s="43" customFormat="1" ht="39.4" x14ac:dyDescent="0.4">
      <c r="A84" s="409"/>
      <c r="B84" s="268" t="s">
        <v>432</v>
      </c>
      <c r="C84" s="500" t="s">
        <v>1061</v>
      </c>
      <c r="D84" s="763"/>
      <c r="E84" s="414" t="s">
        <v>1078</v>
      </c>
      <c r="F84" s="202"/>
      <c r="G84" s="202"/>
      <c r="H84" s="202"/>
      <c r="I84" s="650">
        <v>10271304.199999999</v>
      </c>
      <c r="J84" s="240" t="s">
        <v>1046</v>
      </c>
      <c r="K84" s="218">
        <v>0</v>
      </c>
      <c r="L84" s="188" t="s">
        <v>1047</v>
      </c>
      <c r="M84" s="198" t="s">
        <v>1055</v>
      </c>
      <c r="N84" s="219">
        <v>44944</v>
      </c>
      <c r="O84" s="225">
        <v>44947</v>
      </c>
      <c r="P84" s="433">
        <f t="shared" si="6"/>
        <v>44949</v>
      </c>
      <c r="Q84" s="225">
        <v>44957</v>
      </c>
      <c r="R84" s="218">
        <f t="shared" si="4"/>
        <v>13</v>
      </c>
      <c r="S84" s="325">
        <f t="shared" si="5"/>
        <v>10</v>
      </c>
      <c r="T84" s="325" t="s">
        <v>1171</v>
      </c>
      <c r="U84" s="211"/>
      <c r="V84" s="526"/>
      <c r="W84" s="240" t="s">
        <v>1050</v>
      </c>
      <c r="X84" s="526"/>
      <c r="Y84" s="455"/>
    </row>
    <row r="85" spans="1:25" s="43" customFormat="1" ht="128.25" x14ac:dyDescent="0.4">
      <c r="A85" s="409"/>
      <c r="B85" s="187" t="s">
        <v>1172</v>
      </c>
      <c r="C85" s="327" t="s">
        <v>1052</v>
      </c>
      <c r="D85" s="682"/>
      <c r="E85" s="414" t="s">
        <v>1073</v>
      </c>
      <c r="F85" s="202"/>
      <c r="G85" s="202"/>
      <c r="H85" s="202"/>
      <c r="I85" s="650">
        <v>18134278</v>
      </c>
      <c r="J85" s="240" t="s">
        <v>1046</v>
      </c>
      <c r="K85" s="218">
        <v>0</v>
      </c>
      <c r="L85" s="188" t="s">
        <v>1047</v>
      </c>
      <c r="M85" s="198" t="s">
        <v>1055</v>
      </c>
      <c r="N85" s="213">
        <v>44897</v>
      </c>
      <c r="O85" s="225">
        <v>44920</v>
      </c>
      <c r="P85" s="433">
        <f t="shared" si="6"/>
        <v>44922</v>
      </c>
      <c r="Q85" s="213">
        <v>44957</v>
      </c>
      <c r="R85" s="218">
        <f t="shared" si="4"/>
        <v>60</v>
      </c>
      <c r="S85" s="325">
        <f t="shared" si="5"/>
        <v>37</v>
      </c>
      <c r="T85" s="326" t="s">
        <v>1173</v>
      </c>
      <c r="U85" s="211"/>
      <c r="V85" s="526"/>
      <c r="W85" s="240" t="s">
        <v>1050</v>
      </c>
      <c r="X85" s="526"/>
      <c r="Y85" s="455"/>
    </row>
    <row r="86" spans="1:25" s="43" customFormat="1" ht="128.25" x14ac:dyDescent="0.4">
      <c r="A86" s="409"/>
      <c r="B86" s="268" t="s">
        <v>450</v>
      </c>
      <c r="C86" s="500" t="s">
        <v>1052</v>
      </c>
      <c r="D86" s="761"/>
      <c r="E86" s="414" t="s">
        <v>1073</v>
      </c>
      <c r="F86" s="202"/>
      <c r="G86" s="202"/>
      <c r="H86" s="202"/>
      <c r="I86" s="650">
        <v>18134278</v>
      </c>
      <c r="J86" s="240" t="s">
        <v>1046</v>
      </c>
      <c r="K86" s="218">
        <v>0</v>
      </c>
      <c r="L86" s="188" t="s">
        <v>1047</v>
      </c>
      <c r="M86" s="198" t="s">
        <v>1055</v>
      </c>
      <c r="N86" s="225">
        <v>44942</v>
      </c>
      <c r="O86" s="225">
        <v>44946</v>
      </c>
      <c r="P86" s="433">
        <f t="shared" si="6"/>
        <v>44948</v>
      </c>
      <c r="Q86" s="213">
        <v>44957</v>
      </c>
      <c r="R86" s="218">
        <f t="shared" si="4"/>
        <v>15</v>
      </c>
      <c r="S86" s="325">
        <f t="shared" si="5"/>
        <v>11</v>
      </c>
      <c r="T86" s="326" t="s">
        <v>1173</v>
      </c>
      <c r="U86" s="211"/>
      <c r="V86" s="526"/>
      <c r="W86" s="240" t="s">
        <v>1050</v>
      </c>
      <c r="X86" s="526"/>
      <c r="Y86" s="455"/>
    </row>
    <row r="87" spans="1:25" s="43" customFormat="1" ht="39.4" x14ac:dyDescent="0.4">
      <c r="A87" s="409"/>
      <c r="B87" s="276" t="s">
        <v>566</v>
      </c>
      <c r="C87" s="502" t="s">
        <v>1052</v>
      </c>
      <c r="D87" s="761"/>
      <c r="E87" s="414" t="s">
        <v>1073</v>
      </c>
      <c r="F87" s="202"/>
      <c r="G87" s="202"/>
      <c r="H87" s="202"/>
      <c r="I87" s="650">
        <v>18134278</v>
      </c>
      <c r="J87" s="240" t="s">
        <v>1046</v>
      </c>
      <c r="K87" s="218">
        <v>0</v>
      </c>
      <c r="L87" s="188" t="s">
        <v>1047</v>
      </c>
      <c r="M87" s="198" t="s">
        <v>1055</v>
      </c>
      <c r="N87" s="225">
        <v>44951</v>
      </c>
      <c r="O87" s="225">
        <v>44954</v>
      </c>
      <c r="P87" s="433">
        <f t="shared" si="6"/>
        <v>44956</v>
      </c>
      <c r="Q87" s="213">
        <v>44957</v>
      </c>
      <c r="R87" s="218">
        <v>6</v>
      </c>
      <c r="S87" s="325">
        <f t="shared" si="5"/>
        <v>3</v>
      </c>
      <c r="T87" s="326"/>
      <c r="U87" s="211"/>
      <c r="V87" s="526"/>
      <c r="W87" s="240" t="s">
        <v>1050</v>
      </c>
      <c r="X87" s="526"/>
      <c r="Y87" s="455"/>
    </row>
    <row r="88" spans="1:25" s="43" customFormat="1" ht="39.4" x14ac:dyDescent="0.4">
      <c r="A88" s="910" t="s">
        <v>1174</v>
      </c>
      <c r="B88" s="268" t="s">
        <v>550</v>
      </c>
      <c r="C88" s="509" t="s">
        <v>1128</v>
      </c>
      <c r="D88" s="761"/>
      <c r="E88" s="413" t="s">
        <v>1067</v>
      </c>
      <c r="F88" s="202"/>
      <c r="G88" s="202"/>
      <c r="H88" s="202"/>
      <c r="I88" s="650">
        <v>1722345</v>
      </c>
      <c r="J88" s="240" t="s">
        <v>1046</v>
      </c>
      <c r="K88" s="218">
        <v>0</v>
      </c>
      <c r="L88" s="188" t="s">
        <v>1047</v>
      </c>
      <c r="M88" s="196" t="s">
        <v>1055</v>
      </c>
      <c r="N88" s="236">
        <v>44950</v>
      </c>
      <c r="O88" s="236">
        <v>44956</v>
      </c>
      <c r="P88" s="433">
        <f t="shared" si="6"/>
        <v>44958</v>
      </c>
      <c r="Q88" s="207">
        <v>44957</v>
      </c>
      <c r="R88" s="195">
        <v>7</v>
      </c>
      <c r="S88" s="325">
        <f t="shared" si="5"/>
        <v>1</v>
      </c>
      <c r="T88" s="326"/>
      <c r="U88" s="211"/>
      <c r="V88" s="526"/>
      <c r="W88" s="240" t="s">
        <v>1050</v>
      </c>
      <c r="X88" s="526"/>
      <c r="Y88" s="455"/>
    </row>
    <row r="89" spans="1:25" s="43" customFormat="1" ht="26.25" x14ac:dyDescent="0.4">
      <c r="A89" s="910"/>
      <c r="B89" s="268" t="s">
        <v>571</v>
      </c>
      <c r="C89" s="509" t="s">
        <v>1072</v>
      </c>
      <c r="D89" s="761"/>
      <c r="E89" s="414" t="s">
        <v>1067</v>
      </c>
      <c r="F89" s="202"/>
      <c r="G89" s="202"/>
      <c r="H89" s="202"/>
      <c r="I89" s="650">
        <v>4847702.8</v>
      </c>
      <c r="J89" s="240" t="s">
        <v>1046</v>
      </c>
      <c r="K89" s="218">
        <v>2</v>
      </c>
      <c r="L89" s="188" t="s">
        <v>1047</v>
      </c>
      <c r="M89" s="198" t="s">
        <v>1055</v>
      </c>
      <c r="N89" s="225">
        <v>44951</v>
      </c>
      <c r="O89" s="225">
        <v>44954</v>
      </c>
      <c r="P89" s="433">
        <f t="shared" si="6"/>
        <v>44956</v>
      </c>
      <c r="Q89" s="213">
        <v>44958</v>
      </c>
      <c r="R89" s="218">
        <f t="shared" ref="R89:R152" si="7">Q89-N89</f>
        <v>7</v>
      </c>
      <c r="S89" s="325">
        <f t="shared" si="5"/>
        <v>2</v>
      </c>
      <c r="T89" s="325"/>
      <c r="U89" s="211"/>
      <c r="V89" s="526"/>
      <c r="W89" s="240" t="s">
        <v>1050</v>
      </c>
      <c r="X89" s="526"/>
      <c r="Y89" s="455"/>
    </row>
    <row r="90" spans="1:25" s="43" customFormat="1" ht="52.5" x14ac:dyDescent="0.4">
      <c r="A90" s="910"/>
      <c r="B90" s="268" t="s">
        <v>587</v>
      </c>
      <c r="C90" s="326" t="s">
        <v>1081</v>
      </c>
      <c r="D90" s="761"/>
      <c r="E90" s="415" t="s">
        <v>1073</v>
      </c>
      <c r="F90" s="202"/>
      <c r="G90" s="202"/>
      <c r="H90" s="202"/>
      <c r="I90" s="650">
        <f>9187937/2</f>
        <v>4593968.5</v>
      </c>
      <c r="J90" s="240" t="s">
        <v>1046</v>
      </c>
      <c r="K90" s="218">
        <v>0</v>
      </c>
      <c r="L90" s="188" t="s">
        <v>1047</v>
      </c>
      <c r="M90" s="319" t="s">
        <v>1055</v>
      </c>
      <c r="N90" s="313">
        <v>44949</v>
      </c>
      <c r="O90" s="313">
        <v>44955</v>
      </c>
      <c r="P90" s="433">
        <f t="shared" si="6"/>
        <v>44957</v>
      </c>
      <c r="Q90" s="311">
        <v>44958</v>
      </c>
      <c r="R90" s="318">
        <f t="shared" si="7"/>
        <v>9</v>
      </c>
      <c r="S90" s="325">
        <f t="shared" si="5"/>
        <v>3</v>
      </c>
      <c r="T90" s="325"/>
      <c r="U90" s="211"/>
      <c r="V90" s="526"/>
      <c r="W90" s="240" t="s">
        <v>1104</v>
      </c>
      <c r="X90" s="526"/>
      <c r="Y90" s="455"/>
    </row>
    <row r="91" spans="1:25" s="43" customFormat="1" ht="35.65" x14ac:dyDescent="0.45">
      <c r="A91" s="910"/>
      <c r="B91" s="317" t="s">
        <v>584</v>
      </c>
      <c r="C91" s="326" t="s">
        <v>1081</v>
      </c>
      <c r="D91" s="761"/>
      <c r="E91" s="414" t="s">
        <v>1073</v>
      </c>
      <c r="F91" s="202"/>
      <c r="G91" s="202"/>
      <c r="H91" s="202"/>
      <c r="I91" s="650">
        <f>9187937/2</f>
        <v>4593968.5</v>
      </c>
      <c r="J91" s="240" t="s">
        <v>1046</v>
      </c>
      <c r="K91" s="218">
        <v>0</v>
      </c>
      <c r="L91" s="188" t="s">
        <v>1047</v>
      </c>
      <c r="M91" s="198" t="s">
        <v>1055</v>
      </c>
      <c r="N91" s="313">
        <v>44952</v>
      </c>
      <c r="O91" s="224">
        <v>44957</v>
      </c>
      <c r="P91" s="433">
        <f t="shared" si="6"/>
        <v>44959</v>
      </c>
      <c r="Q91" s="213">
        <v>44959</v>
      </c>
      <c r="R91" s="218">
        <f t="shared" si="7"/>
        <v>7</v>
      </c>
      <c r="S91" s="325">
        <f t="shared" si="5"/>
        <v>2</v>
      </c>
      <c r="T91" s="325"/>
      <c r="U91" s="211"/>
      <c r="V91" s="526"/>
      <c r="W91" s="240" t="s">
        <v>1104</v>
      </c>
      <c r="X91" s="526"/>
      <c r="Y91" s="455"/>
    </row>
    <row r="92" spans="1:25" s="43" customFormat="1" ht="52.5" x14ac:dyDescent="0.4">
      <c r="A92" s="910"/>
      <c r="B92" s="268" t="s">
        <v>491</v>
      </c>
      <c r="C92" s="504" t="s">
        <v>1069</v>
      </c>
      <c r="D92" s="761"/>
      <c r="E92" s="414" t="s">
        <v>1078</v>
      </c>
      <c r="F92" s="202"/>
      <c r="G92" s="202"/>
      <c r="H92" s="202"/>
      <c r="I92" s="650" t="s">
        <v>1175</v>
      </c>
      <c r="J92" s="240" t="s">
        <v>1046</v>
      </c>
      <c r="K92" s="218">
        <v>0</v>
      </c>
      <c r="L92" s="188" t="s">
        <v>1047</v>
      </c>
      <c r="M92" s="198" t="s">
        <v>1055</v>
      </c>
      <c r="N92" s="219">
        <v>44946</v>
      </c>
      <c r="O92" s="213">
        <v>44950</v>
      </c>
      <c r="P92" s="433">
        <f t="shared" si="6"/>
        <v>44952</v>
      </c>
      <c r="Q92" s="213">
        <v>44958</v>
      </c>
      <c r="R92" s="218">
        <f t="shared" si="7"/>
        <v>12</v>
      </c>
      <c r="S92" s="325">
        <f t="shared" si="5"/>
        <v>8</v>
      </c>
      <c r="T92" s="325"/>
      <c r="U92" s="211"/>
      <c r="V92" s="526"/>
      <c r="W92" s="240" t="s">
        <v>1050</v>
      </c>
      <c r="X92" s="526"/>
      <c r="Y92" s="455"/>
    </row>
    <row r="93" spans="1:25" s="43" customFormat="1" ht="39.4" x14ac:dyDescent="0.4">
      <c r="A93" s="910"/>
      <c r="B93" s="268" t="s">
        <v>640</v>
      </c>
      <c r="C93" s="326" t="s">
        <v>1102</v>
      </c>
      <c r="D93" s="761"/>
      <c r="E93" s="414" t="s">
        <v>1073</v>
      </c>
      <c r="F93" s="202"/>
      <c r="G93" s="202"/>
      <c r="H93" s="202"/>
      <c r="I93" s="650" t="s">
        <v>1176</v>
      </c>
      <c r="J93" s="240" t="s">
        <v>1046</v>
      </c>
      <c r="K93" s="218">
        <v>0</v>
      </c>
      <c r="L93" s="188" t="s">
        <v>1047</v>
      </c>
      <c r="M93" s="198" t="s">
        <v>1055</v>
      </c>
      <c r="N93" s="309">
        <v>44956</v>
      </c>
      <c r="O93" s="309">
        <v>44957</v>
      </c>
      <c r="P93" s="433">
        <f t="shared" si="6"/>
        <v>44959</v>
      </c>
      <c r="Q93" s="213">
        <v>44959</v>
      </c>
      <c r="R93" s="218">
        <f t="shared" si="7"/>
        <v>3</v>
      </c>
      <c r="S93" s="325">
        <f t="shared" si="5"/>
        <v>2</v>
      </c>
      <c r="T93" s="328"/>
      <c r="U93" s="211"/>
      <c r="V93" s="526"/>
      <c r="W93" s="240" t="s">
        <v>1050</v>
      </c>
      <c r="X93" s="526"/>
      <c r="Y93" s="455"/>
    </row>
    <row r="94" spans="1:25" s="43" customFormat="1" ht="39.4" x14ac:dyDescent="0.4">
      <c r="A94" s="910"/>
      <c r="B94" s="268" t="s">
        <v>429</v>
      </c>
      <c r="C94" s="504" t="s">
        <v>1061</v>
      </c>
      <c r="D94" s="761"/>
      <c r="E94" s="414" t="s">
        <v>1078</v>
      </c>
      <c r="F94" s="202"/>
      <c r="G94" s="202"/>
      <c r="H94" s="202"/>
      <c r="I94" s="650">
        <v>10271304.199999999</v>
      </c>
      <c r="J94" s="240" t="s">
        <v>1046</v>
      </c>
      <c r="K94" s="218">
        <v>0</v>
      </c>
      <c r="L94" s="188" t="s">
        <v>1047</v>
      </c>
      <c r="M94" s="198" t="s">
        <v>1055</v>
      </c>
      <c r="N94" s="219">
        <v>44943</v>
      </c>
      <c r="O94" s="309">
        <v>44957</v>
      </c>
      <c r="P94" s="433">
        <f t="shared" si="6"/>
        <v>44959</v>
      </c>
      <c r="Q94" s="213">
        <v>44958</v>
      </c>
      <c r="R94" s="218">
        <f t="shared" si="7"/>
        <v>15</v>
      </c>
      <c r="S94" s="325">
        <f t="shared" si="5"/>
        <v>1</v>
      </c>
      <c r="T94" s="325"/>
      <c r="U94" s="211"/>
      <c r="V94" s="526"/>
      <c r="W94" s="240" t="s">
        <v>1050</v>
      </c>
      <c r="X94" s="526"/>
      <c r="Y94" s="455"/>
    </row>
    <row r="95" spans="1:25" s="43" customFormat="1" ht="39.4" x14ac:dyDescent="0.4">
      <c r="A95" s="910"/>
      <c r="B95" s="268" t="s">
        <v>485</v>
      </c>
      <c r="C95" s="503" t="s">
        <v>1069</v>
      </c>
      <c r="D95" s="761"/>
      <c r="E95" s="413" t="s">
        <v>1078</v>
      </c>
      <c r="F95" s="202"/>
      <c r="G95" s="202"/>
      <c r="H95" s="202"/>
      <c r="I95" s="650" t="s">
        <v>1177</v>
      </c>
      <c r="J95" s="262" t="s">
        <v>1046</v>
      </c>
      <c r="K95" s="195">
        <v>0</v>
      </c>
      <c r="L95" s="188" t="s">
        <v>1047</v>
      </c>
      <c r="M95" s="196" t="s">
        <v>1048</v>
      </c>
      <c r="N95" s="261">
        <v>44946</v>
      </c>
      <c r="O95" s="236">
        <v>44950</v>
      </c>
      <c r="P95" s="433">
        <f t="shared" si="6"/>
        <v>44952</v>
      </c>
      <c r="Q95" s="213">
        <v>44958</v>
      </c>
      <c r="R95" s="195">
        <f t="shared" si="7"/>
        <v>12</v>
      </c>
      <c r="S95" s="325">
        <f t="shared" si="5"/>
        <v>8</v>
      </c>
      <c r="T95" s="325" t="s">
        <v>1178</v>
      </c>
      <c r="U95" s="211"/>
      <c r="V95" s="526"/>
      <c r="W95" s="240" t="s">
        <v>1050</v>
      </c>
      <c r="X95" s="526"/>
      <c r="Y95" s="455"/>
    </row>
    <row r="96" spans="1:25" s="43" customFormat="1" ht="52.5" x14ac:dyDescent="0.4">
      <c r="A96" s="910"/>
      <c r="B96" s="268" t="s">
        <v>499</v>
      </c>
      <c r="C96" s="504" t="s">
        <v>1082</v>
      </c>
      <c r="D96" s="761"/>
      <c r="E96" s="414" t="s">
        <v>1078</v>
      </c>
      <c r="F96" s="202"/>
      <c r="G96" s="202"/>
      <c r="H96" s="202"/>
      <c r="I96" s="650">
        <v>1387672.3</v>
      </c>
      <c r="J96" s="240" t="s">
        <v>1074</v>
      </c>
      <c r="K96" s="218">
        <v>0</v>
      </c>
      <c r="L96" s="188" t="s">
        <v>1047</v>
      </c>
      <c r="M96" s="266" t="s">
        <v>1075</v>
      </c>
      <c r="N96" s="219">
        <v>44947</v>
      </c>
      <c r="O96" s="219">
        <v>44963</v>
      </c>
      <c r="P96" s="433">
        <f t="shared" si="6"/>
        <v>44965</v>
      </c>
      <c r="Q96" s="213">
        <v>44963</v>
      </c>
      <c r="R96" s="218">
        <f t="shared" si="7"/>
        <v>16</v>
      </c>
      <c r="S96" s="325">
        <f t="shared" si="5"/>
        <v>0</v>
      </c>
      <c r="T96" s="325" t="s">
        <v>1179</v>
      </c>
      <c r="U96" s="211"/>
      <c r="V96" s="526"/>
      <c r="W96" s="240" t="s">
        <v>1050</v>
      </c>
      <c r="X96" s="526"/>
      <c r="Y96" s="455"/>
    </row>
    <row r="97" spans="1:25" s="43" customFormat="1" ht="39.4" x14ac:dyDescent="0.4">
      <c r="A97" s="910"/>
      <c r="B97" s="268" t="s">
        <v>458</v>
      </c>
      <c r="C97" s="504" t="s">
        <v>1057</v>
      </c>
      <c r="D97" s="761"/>
      <c r="E97" s="414" t="s">
        <v>1078</v>
      </c>
      <c r="F97" s="202"/>
      <c r="G97" s="202"/>
      <c r="H97" s="202"/>
      <c r="I97" s="650" t="s">
        <v>1180</v>
      </c>
      <c r="J97" s="218" t="s">
        <v>1046</v>
      </c>
      <c r="K97" s="218">
        <v>0</v>
      </c>
      <c r="L97" s="188" t="s">
        <v>1047</v>
      </c>
      <c r="M97" s="198" t="s">
        <v>1055</v>
      </c>
      <c r="N97" s="219">
        <v>44945</v>
      </c>
      <c r="O97" s="213">
        <v>44947</v>
      </c>
      <c r="P97" s="433">
        <f t="shared" si="6"/>
        <v>44949</v>
      </c>
      <c r="Q97" s="213">
        <v>44961</v>
      </c>
      <c r="R97" s="218">
        <f t="shared" si="7"/>
        <v>16</v>
      </c>
      <c r="S97" s="325">
        <f t="shared" si="5"/>
        <v>14</v>
      </c>
      <c r="T97" s="325" t="s">
        <v>1178</v>
      </c>
      <c r="U97" s="211"/>
      <c r="V97" s="526"/>
      <c r="W97" s="240" t="s">
        <v>1050</v>
      </c>
      <c r="X97" s="526"/>
      <c r="Y97" s="455"/>
    </row>
    <row r="98" spans="1:25" s="43" customFormat="1" ht="26.25" x14ac:dyDescent="0.4">
      <c r="A98" s="910"/>
      <c r="B98" s="268" t="s">
        <v>438</v>
      </c>
      <c r="C98" s="504" t="s">
        <v>1181</v>
      </c>
      <c r="D98" s="761"/>
      <c r="E98" s="414" t="s">
        <v>1078</v>
      </c>
      <c r="F98" s="202"/>
      <c r="G98" s="202"/>
      <c r="H98" s="202"/>
      <c r="I98" s="650">
        <v>4393972</v>
      </c>
      <c r="J98" s="218" t="s">
        <v>1046</v>
      </c>
      <c r="K98" s="218">
        <v>0</v>
      </c>
      <c r="L98" s="188" t="s">
        <v>1047</v>
      </c>
      <c r="M98" s="198" t="s">
        <v>1055</v>
      </c>
      <c r="N98" s="225">
        <v>44944</v>
      </c>
      <c r="O98" s="225">
        <v>44953</v>
      </c>
      <c r="P98" s="433">
        <f t="shared" si="6"/>
        <v>44955</v>
      </c>
      <c r="Q98" s="213">
        <v>44960</v>
      </c>
      <c r="R98" s="195">
        <f t="shared" si="7"/>
        <v>16</v>
      </c>
      <c r="S98" s="325">
        <f t="shared" si="5"/>
        <v>7</v>
      </c>
      <c r="T98" s="325" t="s">
        <v>1178</v>
      </c>
      <c r="U98" s="211"/>
      <c r="V98" s="526"/>
      <c r="W98" s="240" t="s">
        <v>1050</v>
      </c>
      <c r="X98" s="526"/>
      <c r="Y98" s="455"/>
    </row>
    <row r="99" spans="1:25" s="43" customFormat="1" x14ac:dyDescent="0.4">
      <c r="A99" s="910"/>
      <c r="B99" s="331" t="s">
        <v>1182</v>
      </c>
      <c r="C99" s="721" t="s">
        <v>1057</v>
      </c>
      <c r="D99" s="761"/>
      <c r="E99" s="414" t="s">
        <v>1078</v>
      </c>
      <c r="F99" s="202"/>
      <c r="G99" s="202"/>
      <c r="H99" s="202"/>
      <c r="I99" s="650" t="s">
        <v>1183</v>
      </c>
      <c r="J99" s="218" t="s">
        <v>1046</v>
      </c>
      <c r="K99" s="218">
        <v>0</v>
      </c>
      <c r="L99" s="188" t="s">
        <v>1047</v>
      </c>
      <c r="M99" s="198" t="s">
        <v>1055</v>
      </c>
      <c r="N99" s="225">
        <v>44781</v>
      </c>
      <c r="O99" s="225">
        <v>44948</v>
      </c>
      <c r="P99" s="433">
        <f t="shared" si="6"/>
        <v>44950</v>
      </c>
      <c r="Q99" s="213">
        <v>44963</v>
      </c>
      <c r="R99" s="218">
        <f t="shared" si="7"/>
        <v>182</v>
      </c>
      <c r="S99" s="325">
        <f t="shared" si="5"/>
        <v>15</v>
      </c>
      <c r="T99" s="325" t="s">
        <v>1178</v>
      </c>
      <c r="U99" s="211"/>
      <c r="V99" s="526"/>
      <c r="W99" s="240" t="s">
        <v>1050</v>
      </c>
      <c r="X99" s="526"/>
      <c r="Y99" s="455"/>
    </row>
    <row r="100" spans="1:25" s="43" customFormat="1" ht="26.65" x14ac:dyDescent="0.45">
      <c r="A100" s="910"/>
      <c r="B100" s="317" t="s">
        <v>602</v>
      </c>
      <c r="C100" s="509" t="s">
        <v>1113</v>
      </c>
      <c r="D100" s="761"/>
      <c r="E100" s="414" t="s">
        <v>1073</v>
      </c>
      <c r="F100" s="202"/>
      <c r="G100" s="202"/>
      <c r="H100" s="202"/>
      <c r="I100" s="650" t="s">
        <v>1184</v>
      </c>
      <c r="J100" s="218" t="s">
        <v>1046</v>
      </c>
      <c r="K100" s="218">
        <v>0</v>
      </c>
      <c r="L100" s="188" t="s">
        <v>1047</v>
      </c>
      <c r="M100" s="198" t="s">
        <v>1055</v>
      </c>
      <c r="N100" s="224">
        <v>44953</v>
      </c>
      <c r="O100" s="224">
        <v>44956</v>
      </c>
      <c r="P100" s="433">
        <f t="shared" si="6"/>
        <v>44958</v>
      </c>
      <c r="Q100" s="213">
        <v>44961</v>
      </c>
      <c r="R100" s="218">
        <f t="shared" si="7"/>
        <v>8</v>
      </c>
      <c r="S100" s="325">
        <f t="shared" si="5"/>
        <v>5</v>
      </c>
      <c r="T100" s="325" t="s">
        <v>1178</v>
      </c>
      <c r="U100" s="211"/>
      <c r="V100" s="526"/>
      <c r="W100" s="240" t="s">
        <v>1050</v>
      </c>
      <c r="X100" s="526"/>
      <c r="Y100" s="455"/>
    </row>
    <row r="101" spans="1:25" s="43" customFormat="1" ht="14.25" x14ac:dyDescent="0.45">
      <c r="A101" s="910"/>
      <c r="B101" s="317" t="s">
        <v>638</v>
      </c>
      <c r="C101" s="722" t="s">
        <v>1140</v>
      </c>
      <c r="D101" s="761"/>
      <c r="E101" s="414" t="s">
        <v>1078</v>
      </c>
      <c r="F101" s="202"/>
      <c r="G101" s="202"/>
      <c r="H101" s="202"/>
      <c r="I101" s="650" t="s">
        <v>1185</v>
      </c>
      <c r="J101" s="218" t="s">
        <v>1046</v>
      </c>
      <c r="K101" s="218">
        <v>0</v>
      </c>
      <c r="L101" s="188" t="s">
        <v>1047</v>
      </c>
      <c r="M101" s="198" t="s">
        <v>1055</v>
      </c>
      <c r="N101" s="224">
        <v>44954</v>
      </c>
      <c r="O101" s="309">
        <v>44957</v>
      </c>
      <c r="P101" s="433">
        <f t="shared" si="6"/>
        <v>44959</v>
      </c>
      <c r="Q101" s="213">
        <v>44961</v>
      </c>
      <c r="R101" s="195">
        <f t="shared" si="7"/>
        <v>7</v>
      </c>
      <c r="S101" s="325">
        <f t="shared" si="5"/>
        <v>4</v>
      </c>
      <c r="T101" s="325" t="s">
        <v>1178</v>
      </c>
      <c r="U101" s="211"/>
      <c r="V101" s="526"/>
      <c r="W101" s="240" t="s">
        <v>1050</v>
      </c>
      <c r="X101" s="526"/>
      <c r="Y101" s="455"/>
    </row>
    <row r="102" spans="1:25" s="43" customFormat="1" ht="35.65" x14ac:dyDescent="0.45">
      <c r="A102" s="910"/>
      <c r="B102" s="218" t="s">
        <v>600</v>
      </c>
      <c r="C102" s="326" t="s">
        <v>1102</v>
      </c>
      <c r="D102" s="761"/>
      <c r="E102" s="414" t="s">
        <v>1073</v>
      </c>
      <c r="F102" s="202"/>
      <c r="G102" s="202"/>
      <c r="H102" s="202"/>
      <c r="I102" s="650" t="s">
        <v>1186</v>
      </c>
      <c r="J102" s="218" t="s">
        <v>1046</v>
      </c>
      <c r="K102" s="218">
        <v>2</v>
      </c>
      <c r="L102" s="188" t="s">
        <v>1047</v>
      </c>
      <c r="M102" s="198" t="s">
        <v>1055</v>
      </c>
      <c r="N102" s="224">
        <v>44953</v>
      </c>
      <c r="O102" s="309">
        <v>44957</v>
      </c>
      <c r="P102" s="433">
        <f t="shared" si="6"/>
        <v>44959</v>
      </c>
      <c r="Q102" s="213">
        <v>44962</v>
      </c>
      <c r="R102" s="218">
        <f t="shared" si="7"/>
        <v>9</v>
      </c>
      <c r="S102" s="325">
        <f t="shared" si="5"/>
        <v>3</v>
      </c>
      <c r="T102" s="325" t="s">
        <v>1187</v>
      </c>
      <c r="U102" s="211"/>
      <c r="V102" s="526"/>
      <c r="W102" s="240" t="s">
        <v>1050</v>
      </c>
      <c r="X102" s="526"/>
      <c r="Y102" s="455"/>
    </row>
    <row r="103" spans="1:25" s="43" customFormat="1" ht="39.75" x14ac:dyDescent="0.45">
      <c r="A103" s="910"/>
      <c r="B103" s="317" t="s">
        <v>616</v>
      </c>
      <c r="C103" s="501" t="s">
        <v>1124</v>
      </c>
      <c r="D103" s="761"/>
      <c r="E103" s="414" t="s">
        <v>1073</v>
      </c>
      <c r="F103" s="202"/>
      <c r="G103" s="202"/>
      <c r="H103" s="202"/>
      <c r="I103" s="650">
        <v>4612258</v>
      </c>
      <c r="J103" s="240" t="s">
        <v>1074</v>
      </c>
      <c r="K103" s="218">
        <v>0</v>
      </c>
      <c r="L103" s="188" t="s">
        <v>1047</v>
      </c>
      <c r="M103" s="266" t="s">
        <v>1075</v>
      </c>
      <c r="N103" s="224">
        <v>44953</v>
      </c>
      <c r="O103" s="333">
        <v>44960</v>
      </c>
      <c r="P103" s="433">
        <f t="shared" si="6"/>
        <v>44962</v>
      </c>
      <c r="Q103" s="213">
        <v>44960</v>
      </c>
      <c r="R103" s="218">
        <f t="shared" si="7"/>
        <v>7</v>
      </c>
      <c r="S103" s="325">
        <f t="shared" si="5"/>
        <v>0</v>
      </c>
      <c r="T103" s="325" t="s">
        <v>1178</v>
      </c>
      <c r="U103" s="211" t="s">
        <v>1188</v>
      </c>
      <c r="V103" s="526"/>
      <c r="W103" s="240" t="s">
        <v>1104</v>
      </c>
      <c r="X103" s="526"/>
      <c r="Y103" s="455"/>
    </row>
    <row r="104" spans="1:25" s="43" customFormat="1" ht="52.5" x14ac:dyDescent="0.4">
      <c r="A104" s="910"/>
      <c r="B104" s="268" t="s">
        <v>555</v>
      </c>
      <c r="C104" s="504" t="s">
        <v>1189</v>
      </c>
      <c r="D104" s="761"/>
      <c r="E104" s="646" t="s">
        <v>1078</v>
      </c>
      <c r="F104" s="381"/>
      <c r="G104" s="381"/>
      <c r="H104" s="381"/>
      <c r="I104" s="650" t="s">
        <v>557</v>
      </c>
      <c r="J104" s="218" t="s">
        <v>1046</v>
      </c>
      <c r="K104" s="218">
        <v>0</v>
      </c>
      <c r="L104" s="188" t="s">
        <v>1047</v>
      </c>
      <c r="M104" s="198" t="s">
        <v>1055</v>
      </c>
      <c r="N104" s="225">
        <v>44951</v>
      </c>
      <c r="O104" s="212">
        <v>44959</v>
      </c>
      <c r="P104" s="433">
        <f t="shared" si="6"/>
        <v>44961</v>
      </c>
      <c r="Q104" s="213">
        <v>44962</v>
      </c>
      <c r="R104" s="195">
        <f t="shared" si="7"/>
        <v>11</v>
      </c>
      <c r="S104" s="325">
        <f t="shared" si="5"/>
        <v>3</v>
      </c>
      <c r="T104" s="358"/>
      <c r="U104" s="211"/>
      <c r="V104" s="526"/>
      <c r="W104" s="240" t="s">
        <v>1050</v>
      </c>
      <c r="X104" s="526"/>
      <c r="Y104" s="455"/>
    </row>
    <row r="105" spans="1:25" s="43" customFormat="1" ht="39.4" x14ac:dyDescent="0.4">
      <c r="A105" s="910"/>
      <c r="B105" s="187" t="s">
        <v>1190</v>
      </c>
      <c r="C105" s="649" t="s">
        <v>1057</v>
      </c>
      <c r="D105" s="761"/>
      <c r="E105" s="646" t="s">
        <v>1078</v>
      </c>
      <c r="F105" s="381"/>
      <c r="G105" s="381"/>
      <c r="H105" s="381"/>
      <c r="I105" s="650">
        <v>2282006</v>
      </c>
      <c r="J105" s="218" t="s">
        <v>1046</v>
      </c>
      <c r="K105" s="218">
        <v>0</v>
      </c>
      <c r="L105" s="188" t="s">
        <v>1047</v>
      </c>
      <c r="M105" s="198" t="s">
        <v>1055</v>
      </c>
      <c r="N105" s="212">
        <v>44944</v>
      </c>
      <c r="O105" s="212">
        <v>44956</v>
      </c>
      <c r="P105" s="433">
        <f t="shared" si="6"/>
        <v>44958</v>
      </c>
      <c r="Q105" s="213">
        <v>44961</v>
      </c>
      <c r="R105" s="218">
        <f t="shared" si="7"/>
        <v>17</v>
      </c>
      <c r="S105" s="325">
        <f t="shared" si="5"/>
        <v>5</v>
      </c>
      <c r="T105" s="358"/>
      <c r="U105" s="211"/>
      <c r="V105" s="526"/>
      <c r="W105" s="240" t="s">
        <v>1050</v>
      </c>
      <c r="X105" s="526"/>
      <c r="Y105" s="455"/>
    </row>
    <row r="106" spans="1:25" s="43" customFormat="1" ht="26.65" x14ac:dyDescent="0.45">
      <c r="A106" s="910"/>
      <c r="B106" s="317" t="s">
        <v>666</v>
      </c>
      <c r="C106" s="509" t="s">
        <v>1113</v>
      </c>
      <c r="D106" s="761"/>
      <c r="E106" s="414" t="s">
        <v>1067</v>
      </c>
      <c r="F106" s="202"/>
      <c r="G106" s="202"/>
      <c r="H106" s="202"/>
      <c r="I106" s="650" t="s">
        <v>1191</v>
      </c>
      <c r="J106" s="218" t="s">
        <v>1046</v>
      </c>
      <c r="K106" s="218">
        <v>0</v>
      </c>
      <c r="L106" s="188" t="s">
        <v>1047</v>
      </c>
      <c r="M106" s="198" t="s">
        <v>1055</v>
      </c>
      <c r="N106" s="224">
        <v>44957</v>
      </c>
      <c r="O106" s="213">
        <v>44959</v>
      </c>
      <c r="P106" s="433">
        <f t="shared" si="6"/>
        <v>44961</v>
      </c>
      <c r="Q106" s="213">
        <v>44961</v>
      </c>
      <c r="R106" s="218">
        <f t="shared" si="7"/>
        <v>4</v>
      </c>
      <c r="S106" s="325">
        <f t="shared" si="5"/>
        <v>2</v>
      </c>
      <c r="T106" s="325" t="s">
        <v>1178</v>
      </c>
      <c r="U106" s="211"/>
      <c r="V106" s="526"/>
      <c r="W106" s="240" t="s">
        <v>1050</v>
      </c>
      <c r="X106" s="526"/>
      <c r="Y106" s="455"/>
    </row>
    <row r="107" spans="1:25" s="43" customFormat="1" ht="14.25" x14ac:dyDescent="0.45">
      <c r="A107" s="910"/>
      <c r="B107" s="317" t="s">
        <v>608</v>
      </c>
      <c r="C107" s="509" t="s">
        <v>1192</v>
      </c>
      <c r="D107" s="761"/>
      <c r="E107" s="414" t="s">
        <v>1067</v>
      </c>
      <c r="F107" s="381"/>
      <c r="G107" s="381"/>
      <c r="H107" s="381"/>
      <c r="I107" s="650">
        <v>2437224.6</v>
      </c>
      <c r="J107" s="188" t="s">
        <v>1046</v>
      </c>
      <c r="K107" s="218">
        <v>0</v>
      </c>
      <c r="L107" s="188" t="s">
        <v>1047</v>
      </c>
      <c r="M107" s="198" t="s">
        <v>1055</v>
      </c>
      <c r="N107" s="212">
        <v>44953</v>
      </c>
      <c r="O107" s="212">
        <v>44958</v>
      </c>
      <c r="P107" s="433">
        <f t="shared" si="6"/>
        <v>44960</v>
      </c>
      <c r="Q107" s="213">
        <v>44963</v>
      </c>
      <c r="R107" s="195">
        <f t="shared" si="7"/>
        <v>10</v>
      </c>
      <c r="S107" s="325">
        <f t="shared" si="5"/>
        <v>5</v>
      </c>
      <c r="T107" s="358"/>
      <c r="U107" s="211"/>
      <c r="V107" s="526"/>
      <c r="W107" s="240" t="s">
        <v>1050</v>
      </c>
      <c r="X107" s="526"/>
      <c r="Y107" s="455"/>
    </row>
    <row r="108" spans="1:25" s="43" customFormat="1" ht="14.25" x14ac:dyDescent="0.45">
      <c r="A108" s="910"/>
      <c r="B108" s="317" t="s">
        <v>474</v>
      </c>
      <c r="C108" s="509" t="s">
        <v>1107</v>
      </c>
      <c r="D108" s="761"/>
      <c r="E108" s="414" t="s">
        <v>1067</v>
      </c>
      <c r="F108" s="381"/>
      <c r="G108" s="381"/>
      <c r="H108" s="381"/>
      <c r="I108" s="650" t="s">
        <v>1193</v>
      </c>
      <c r="J108" s="188" t="s">
        <v>1046</v>
      </c>
      <c r="K108" s="218">
        <v>0</v>
      </c>
      <c r="L108" s="188" t="s">
        <v>1047</v>
      </c>
      <c r="M108" s="198" t="s">
        <v>1055</v>
      </c>
      <c r="N108" s="212">
        <v>44949</v>
      </c>
      <c r="O108" s="213">
        <v>44959</v>
      </c>
      <c r="P108" s="433">
        <f t="shared" si="6"/>
        <v>44961</v>
      </c>
      <c r="Q108" s="213">
        <v>44963</v>
      </c>
      <c r="R108" s="218">
        <f t="shared" si="7"/>
        <v>14</v>
      </c>
      <c r="S108" s="325">
        <f t="shared" si="5"/>
        <v>4</v>
      </c>
      <c r="T108" s="572"/>
      <c r="U108" s="211"/>
      <c r="V108" s="526"/>
      <c r="W108" s="240" t="s">
        <v>1050</v>
      </c>
      <c r="X108" s="526"/>
      <c r="Y108" s="455"/>
    </row>
    <row r="109" spans="1:25" s="43" customFormat="1" ht="39.75" x14ac:dyDescent="0.45">
      <c r="A109" s="910"/>
      <c r="B109" s="317" t="s">
        <v>663</v>
      </c>
      <c r="C109" s="509" t="s">
        <v>1066</v>
      </c>
      <c r="D109" s="761"/>
      <c r="E109" s="646" t="s">
        <v>1073</v>
      </c>
      <c r="F109" s="202"/>
      <c r="G109" s="202"/>
      <c r="H109" s="202"/>
      <c r="I109" s="650" t="s">
        <v>1191</v>
      </c>
      <c r="J109" s="218" t="s">
        <v>1046</v>
      </c>
      <c r="K109" s="218">
        <v>0</v>
      </c>
      <c r="L109" s="188" t="s">
        <v>1047</v>
      </c>
      <c r="M109" s="198" t="s">
        <v>1055</v>
      </c>
      <c r="N109" s="224">
        <v>44957</v>
      </c>
      <c r="O109" s="213">
        <v>44959</v>
      </c>
      <c r="P109" s="433">
        <f t="shared" si="6"/>
        <v>44961</v>
      </c>
      <c r="Q109" s="213">
        <v>44961</v>
      </c>
      <c r="R109" s="218">
        <f t="shared" si="7"/>
        <v>4</v>
      </c>
      <c r="S109" s="325">
        <f t="shared" si="5"/>
        <v>2</v>
      </c>
      <c r="T109" s="325"/>
      <c r="U109" s="211" t="s">
        <v>1194</v>
      </c>
      <c r="V109" s="526"/>
      <c r="W109" s="240" t="s">
        <v>1104</v>
      </c>
      <c r="X109" s="526"/>
      <c r="Y109" s="455"/>
    </row>
    <row r="110" spans="1:25" s="43" customFormat="1" ht="26.65" x14ac:dyDescent="0.45">
      <c r="A110" s="910"/>
      <c r="B110" s="317" t="s">
        <v>1195</v>
      </c>
      <c r="C110" s="509" t="s">
        <v>1113</v>
      </c>
      <c r="D110" s="761"/>
      <c r="E110" s="646" t="s">
        <v>1067</v>
      </c>
      <c r="F110" s="202"/>
      <c r="G110" s="202"/>
      <c r="H110" s="202"/>
      <c r="I110" s="650">
        <v>4718890</v>
      </c>
      <c r="J110" s="218" t="s">
        <v>1046</v>
      </c>
      <c r="K110" s="218">
        <v>0</v>
      </c>
      <c r="L110" s="188" t="s">
        <v>1047</v>
      </c>
      <c r="M110" s="198" t="s">
        <v>1055</v>
      </c>
      <c r="N110" s="212">
        <v>44960</v>
      </c>
      <c r="O110" s="212">
        <v>44960</v>
      </c>
      <c r="P110" s="433">
        <f t="shared" si="6"/>
        <v>44962</v>
      </c>
      <c r="Q110" s="213">
        <v>44962</v>
      </c>
      <c r="R110" s="195">
        <f t="shared" si="7"/>
        <v>2</v>
      </c>
      <c r="S110" s="325">
        <f t="shared" si="5"/>
        <v>2</v>
      </c>
      <c r="T110" s="325"/>
      <c r="U110" s="211"/>
      <c r="V110" s="526"/>
      <c r="W110" s="240" t="s">
        <v>1050</v>
      </c>
      <c r="X110" s="526"/>
      <c r="Y110" s="455"/>
    </row>
    <row r="111" spans="1:25" s="43" customFormat="1" ht="14.25" x14ac:dyDescent="0.45">
      <c r="A111" s="910"/>
      <c r="B111" s="188" t="s">
        <v>1196</v>
      </c>
      <c r="C111" s="646" t="s">
        <v>1069</v>
      </c>
      <c r="D111" s="381"/>
      <c r="E111" s="414" t="s">
        <v>1070</v>
      </c>
      <c r="F111" s="202"/>
      <c r="G111" s="202"/>
      <c r="H111" s="202"/>
      <c r="I111" s="650" t="s">
        <v>1197</v>
      </c>
      <c r="J111" s="218" t="s">
        <v>1046</v>
      </c>
      <c r="K111" s="218">
        <v>10</v>
      </c>
      <c r="L111" s="188" t="s">
        <v>1047</v>
      </c>
      <c r="M111" s="198" t="s">
        <v>1055</v>
      </c>
      <c r="N111" s="224">
        <v>44841</v>
      </c>
      <c r="O111" s="219">
        <v>44931</v>
      </c>
      <c r="P111" s="433">
        <f t="shared" si="6"/>
        <v>44933</v>
      </c>
      <c r="Q111" s="213">
        <v>44946</v>
      </c>
      <c r="R111" s="218">
        <f t="shared" si="7"/>
        <v>105</v>
      </c>
      <c r="S111" s="325">
        <f t="shared" si="5"/>
        <v>5</v>
      </c>
      <c r="T111" s="325" t="s">
        <v>1198</v>
      </c>
      <c r="U111" s="211"/>
      <c r="V111" s="526"/>
      <c r="W111" s="240" t="s">
        <v>1050</v>
      </c>
      <c r="X111" s="526"/>
      <c r="Y111" s="455"/>
    </row>
    <row r="112" spans="1:25" s="43" customFormat="1" ht="26.25" x14ac:dyDescent="0.4">
      <c r="A112" s="910"/>
      <c r="B112" s="268" t="s">
        <v>470</v>
      </c>
      <c r="C112" s="509" t="s">
        <v>1107</v>
      </c>
      <c r="D112" s="761"/>
      <c r="E112" s="414" t="s">
        <v>1067</v>
      </c>
      <c r="F112" s="202"/>
      <c r="G112" s="202"/>
      <c r="H112" s="202"/>
      <c r="I112" s="650">
        <v>12072753.800000001</v>
      </c>
      <c r="J112" s="218" t="s">
        <v>1046</v>
      </c>
      <c r="K112" s="218">
        <v>4</v>
      </c>
      <c r="L112" s="188" t="s">
        <v>1047</v>
      </c>
      <c r="M112" s="198" t="s">
        <v>1055</v>
      </c>
      <c r="N112" s="225">
        <v>44945</v>
      </c>
      <c r="O112" s="225">
        <v>44952</v>
      </c>
      <c r="P112" s="433">
        <f t="shared" si="6"/>
        <v>44954</v>
      </c>
      <c r="Q112" s="213">
        <v>44964</v>
      </c>
      <c r="R112" s="218">
        <f t="shared" si="7"/>
        <v>19</v>
      </c>
      <c r="S112" s="325">
        <f t="shared" si="5"/>
        <v>8</v>
      </c>
      <c r="T112" s="325" t="s">
        <v>1199</v>
      </c>
      <c r="U112" s="211"/>
      <c r="V112" s="526"/>
      <c r="W112" s="240" t="s">
        <v>1050</v>
      </c>
      <c r="X112" s="526"/>
      <c r="Y112" s="455"/>
    </row>
    <row r="113" spans="1:25" s="43" customFormat="1" ht="14.25" x14ac:dyDescent="0.45">
      <c r="A113" s="910"/>
      <c r="B113" s="317" t="s">
        <v>668</v>
      </c>
      <c r="C113" s="723" t="s">
        <v>1059</v>
      </c>
      <c r="D113" s="761"/>
      <c r="E113" s="413" t="s">
        <v>1078</v>
      </c>
      <c r="F113" s="202"/>
      <c r="G113" s="202"/>
      <c r="H113" s="202"/>
      <c r="I113" s="650">
        <v>2906574.6</v>
      </c>
      <c r="J113" s="195" t="s">
        <v>1046</v>
      </c>
      <c r="K113" s="195">
        <v>0</v>
      </c>
      <c r="L113" s="188" t="s">
        <v>1047</v>
      </c>
      <c r="M113" s="196" t="s">
        <v>1055</v>
      </c>
      <c r="N113" s="224">
        <v>44957</v>
      </c>
      <c r="O113" s="213">
        <v>44958</v>
      </c>
      <c r="P113" s="433">
        <f t="shared" si="6"/>
        <v>44960</v>
      </c>
      <c r="Q113" s="213">
        <v>44963</v>
      </c>
      <c r="R113" s="195">
        <f t="shared" si="7"/>
        <v>6</v>
      </c>
      <c r="S113" s="325">
        <f t="shared" si="5"/>
        <v>5</v>
      </c>
      <c r="T113" s="325" t="s">
        <v>1178</v>
      </c>
      <c r="U113" s="211"/>
      <c r="V113" s="526"/>
      <c r="W113" s="240" t="s">
        <v>1050</v>
      </c>
      <c r="X113" s="526"/>
      <c r="Y113" s="455"/>
    </row>
    <row r="114" spans="1:25" s="43" customFormat="1" ht="52.5" x14ac:dyDescent="0.4">
      <c r="A114" s="910"/>
      <c r="B114" s="268" t="s">
        <v>569</v>
      </c>
      <c r="C114" s="504" t="s">
        <v>1138</v>
      </c>
      <c r="D114" s="761"/>
      <c r="E114" s="414" t="s">
        <v>1078</v>
      </c>
      <c r="F114" s="202"/>
      <c r="G114" s="202"/>
      <c r="H114" s="202"/>
      <c r="I114" s="650">
        <v>3096720.6</v>
      </c>
      <c r="J114" s="218" t="s">
        <v>1046</v>
      </c>
      <c r="K114" s="218">
        <v>0</v>
      </c>
      <c r="L114" s="188" t="s">
        <v>1047</v>
      </c>
      <c r="M114" s="198" t="s">
        <v>1055</v>
      </c>
      <c r="N114" s="367">
        <v>44951</v>
      </c>
      <c r="O114" s="309">
        <v>44957</v>
      </c>
      <c r="P114" s="433">
        <f t="shared" si="6"/>
        <v>44959</v>
      </c>
      <c r="Q114" s="212">
        <v>44964</v>
      </c>
      <c r="R114" s="195">
        <f t="shared" si="7"/>
        <v>13</v>
      </c>
      <c r="S114" s="325">
        <f t="shared" si="5"/>
        <v>7</v>
      </c>
      <c r="T114" s="325" t="s">
        <v>1178</v>
      </c>
      <c r="U114" s="211"/>
      <c r="V114" s="526"/>
      <c r="W114" s="240" t="s">
        <v>1050</v>
      </c>
      <c r="X114" s="526"/>
      <c r="Y114" s="455"/>
    </row>
    <row r="115" spans="1:25" s="43" customFormat="1" ht="35.65" x14ac:dyDescent="0.45">
      <c r="A115" s="910"/>
      <c r="B115" s="317" t="s">
        <v>687</v>
      </c>
      <c r="C115" s="326" t="s">
        <v>1102</v>
      </c>
      <c r="D115" s="761"/>
      <c r="E115" s="414" t="s">
        <v>1073</v>
      </c>
      <c r="F115" s="202"/>
      <c r="G115" s="202"/>
      <c r="H115" s="202"/>
      <c r="I115" s="650">
        <v>4521270</v>
      </c>
      <c r="J115" s="218" t="s">
        <v>1046</v>
      </c>
      <c r="K115" s="218">
        <v>0</v>
      </c>
      <c r="L115" s="188" t="s">
        <v>1047</v>
      </c>
      <c r="M115" s="198" t="s">
        <v>1055</v>
      </c>
      <c r="N115" s="368">
        <v>44957</v>
      </c>
      <c r="O115" s="213">
        <v>44959</v>
      </c>
      <c r="P115" s="433">
        <f t="shared" si="6"/>
        <v>44961</v>
      </c>
      <c r="Q115" s="212">
        <v>44964</v>
      </c>
      <c r="R115" s="195">
        <f t="shared" si="7"/>
        <v>7</v>
      </c>
      <c r="S115" s="325">
        <f t="shared" si="5"/>
        <v>5</v>
      </c>
      <c r="T115" s="325" t="s">
        <v>1178</v>
      </c>
      <c r="U115" s="211"/>
      <c r="V115" s="526"/>
      <c r="W115" s="240" t="s">
        <v>1050</v>
      </c>
      <c r="X115" s="526"/>
      <c r="Y115" s="455"/>
    </row>
    <row r="116" spans="1:25" s="43" customFormat="1" ht="14.25" x14ac:dyDescent="0.45">
      <c r="A116" s="910"/>
      <c r="B116" s="317" t="s">
        <v>670</v>
      </c>
      <c r="C116" s="722" t="s">
        <v>1057</v>
      </c>
      <c r="D116" s="761"/>
      <c r="E116" s="414" t="s">
        <v>1078</v>
      </c>
      <c r="F116" s="202"/>
      <c r="G116" s="202"/>
      <c r="H116" s="202"/>
      <c r="I116" s="650">
        <v>4999680.5999999996</v>
      </c>
      <c r="J116" s="218" t="s">
        <v>1046</v>
      </c>
      <c r="K116" s="218">
        <v>0</v>
      </c>
      <c r="L116" s="188" t="s">
        <v>1047</v>
      </c>
      <c r="M116" s="198" t="s">
        <v>1055</v>
      </c>
      <c r="N116" s="369">
        <v>44957</v>
      </c>
      <c r="O116" s="207">
        <v>44958</v>
      </c>
      <c r="P116" s="433">
        <f t="shared" si="6"/>
        <v>44960</v>
      </c>
      <c r="Q116" s="191">
        <v>44965</v>
      </c>
      <c r="R116" s="195">
        <f t="shared" si="7"/>
        <v>8</v>
      </c>
      <c r="S116" s="325">
        <f t="shared" si="5"/>
        <v>7</v>
      </c>
      <c r="T116" s="325" t="s">
        <v>1178</v>
      </c>
      <c r="U116" s="211"/>
      <c r="V116" s="526"/>
      <c r="W116" s="240" t="s">
        <v>1050</v>
      </c>
      <c r="X116" s="526"/>
      <c r="Y116" s="455"/>
    </row>
    <row r="117" spans="1:25" s="43" customFormat="1" ht="39.4" x14ac:dyDescent="0.4">
      <c r="A117" s="910"/>
      <c r="B117" s="188" t="s">
        <v>1200</v>
      </c>
      <c r="C117" s="501" t="s">
        <v>1124</v>
      </c>
      <c r="D117" s="761"/>
      <c r="E117" s="414" t="s">
        <v>1067</v>
      </c>
      <c r="F117" s="202"/>
      <c r="G117" s="202"/>
      <c r="H117" s="202"/>
      <c r="I117" s="650">
        <v>1485336.2</v>
      </c>
      <c r="J117" s="218" t="s">
        <v>1046</v>
      </c>
      <c r="K117" s="218">
        <v>0</v>
      </c>
      <c r="L117" s="188" t="s">
        <v>1047</v>
      </c>
      <c r="M117" s="198" t="s">
        <v>1055</v>
      </c>
      <c r="N117" s="370">
        <v>44900</v>
      </c>
      <c r="O117" s="212">
        <v>44918</v>
      </c>
      <c r="P117" s="433">
        <f t="shared" si="6"/>
        <v>44920</v>
      </c>
      <c r="Q117" s="212">
        <v>44964</v>
      </c>
      <c r="R117" s="195">
        <f t="shared" si="7"/>
        <v>64</v>
      </c>
      <c r="S117" s="325">
        <f t="shared" si="5"/>
        <v>46</v>
      </c>
      <c r="T117" s="325" t="s">
        <v>1178</v>
      </c>
      <c r="U117" s="211"/>
      <c r="V117" s="526"/>
      <c r="W117" s="240" t="s">
        <v>1050</v>
      </c>
      <c r="X117" s="526"/>
      <c r="Y117" s="455"/>
    </row>
    <row r="118" spans="1:25" s="43" customFormat="1" ht="52.9" x14ac:dyDescent="0.45">
      <c r="A118" s="910"/>
      <c r="B118" s="268" t="s">
        <v>434</v>
      </c>
      <c r="C118" s="326" t="s">
        <v>1079</v>
      </c>
      <c r="D118" s="761"/>
      <c r="E118" s="646" t="s">
        <v>1083</v>
      </c>
      <c r="F118" s="381"/>
      <c r="G118" s="381"/>
      <c r="H118" s="381"/>
      <c r="I118" s="790" t="s">
        <v>1201</v>
      </c>
      <c r="J118" s="188" t="s">
        <v>1046</v>
      </c>
      <c r="K118" s="188">
        <v>0</v>
      </c>
      <c r="L118" s="188" t="s">
        <v>1047</v>
      </c>
      <c r="M118" s="198" t="s">
        <v>1055</v>
      </c>
      <c r="N118" s="371">
        <v>44944</v>
      </c>
      <c r="O118" s="197">
        <v>44957</v>
      </c>
      <c r="P118" s="433">
        <f t="shared" si="6"/>
        <v>44959</v>
      </c>
      <c r="Q118" s="351">
        <v>44967</v>
      </c>
      <c r="R118" s="195">
        <f t="shared" si="7"/>
        <v>23</v>
      </c>
      <c r="S118" s="325">
        <f t="shared" si="5"/>
        <v>10</v>
      </c>
      <c r="T118" s="358" t="s">
        <v>1202</v>
      </c>
      <c r="U118" s="211"/>
      <c r="V118" s="526"/>
      <c r="W118" s="240" t="s">
        <v>1050</v>
      </c>
      <c r="X118" s="526"/>
      <c r="Y118" s="455"/>
    </row>
    <row r="119" spans="1:25" s="43" customFormat="1" ht="52.5" x14ac:dyDescent="0.4">
      <c r="A119" s="910"/>
      <c r="B119" s="187" t="s">
        <v>1203</v>
      </c>
      <c r="C119" s="649" t="s">
        <v>1128</v>
      </c>
      <c r="D119" s="761"/>
      <c r="E119" s="646" t="s">
        <v>1070</v>
      </c>
      <c r="F119" s="381"/>
      <c r="G119" s="381"/>
      <c r="H119" s="381"/>
      <c r="I119" s="650" t="s">
        <v>1204</v>
      </c>
      <c r="J119" s="188" t="s">
        <v>1046</v>
      </c>
      <c r="K119" s="188">
        <v>0</v>
      </c>
      <c r="L119" s="188" t="s">
        <v>1047</v>
      </c>
      <c r="M119" s="198" t="s">
        <v>1055</v>
      </c>
      <c r="N119" s="372">
        <v>44901</v>
      </c>
      <c r="O119" s="191">
        <v>44953</v>
      </c>
      <c r="P119" s="433">
        <f t="shared" si="6"/>
        <v>44955</v>
      </c>
      <c r="Q119" s="191">
        <v>44964</v>
      </c>
      <c r="R119" s="195">
        <f t="shared" si="7"/>
        <v>63</v>
      </c>
      <c r="S119" s="325">
        <f t="shared" si="5"/>
        <v>11</v>
      </c>
      <c r="T119" s="325" t="s">
        <v>1178</v>
      </c>
      <c r="U119" s="211"/>
      <c r="V119" s="526"/>
      <c r="W119" s="240" t="s">
        <v>1050</v>
      </c>
      <c r="X119" s="526"/>
      <c r="Y119" s="455"/>
    </row>
    <row r="120" spans="1:25" s="43" customFormat="1" ht="39.4" x14ac:dyDescent="0.4">
      <c r="A120" s="910"/>
      <c r="B120" s="268" t="s">
        <v>520</v>
      </c>
      <c r="C120" s="504" t="s">
        <v>1121</v>
      </c>
      <c r="D120" s="761"/>
      <c r="E120" s="646" t="s">
        <v>1070</v>
      </c>
      <c r="F120" s="381"/>
      <c r="G120" s="381"/>
      <c r="H120" s="381"/>
      <c r="I120" s="650" t="s">
        <v>1205</v>
      </c>
      <c r="J120" s="188" t="s">
        <v>1046</v>
      </c>
      <c r="K120" s="188">
        <v>0</v>
      </c>
      <c r="L120" s="188" t="s">
        <v>1047</v>
      </c>
      <c r="M120" s="198" t="s">
        <v>1055</v>
      </c>
      <c r="N120" s="373">
        <v>44949</v>
      </c>
      <c r="O120" s="191">
        <v>44960</v>
      </c>
      <c r="P120" s="433">
        <f t="shared" si="6"/>
        <v>44962</v>
      </c>
      <c r="Q120" s="191">
        <v>44961</v>
      </c>
      <c r="R120" s="195">
        <f t="shared" si="7"/>
        <v>12</v>
      </c>
      <c r="S120" s="325">
        <f t="shared" si="5"/>
        <v>1</v>
      </c>
      <c r="T120" s="358"/>
      <c r="U120" s="188"/>
      <c r="V120" s="323"/>
      <c r="W120" s="240" t="s">
        <v>1050</v>
      </c>
      <c r="X120" s="526"/>
      <c r="Y120" s="455"/>
    </row>
    <row r="121" spans="1:25" s="43" customFormat="1" ht="14.25" x14ac:dyDescent="0.45">
      <c r="A121" s="910"/>
      <c r="B121" s="317" t="s">
        <v>740</v>
      </c>
      <c r="C121" s="509" t="s">
        <v>1128</v>
      </c>
      <c r="D121" s="761"/>
      <c r="E121" s="646" t="s">
        <v>1067</v>
      </c>
      <c r="F121" s="381"/>
      <c r="G121" s="381"/>
      <c r="H121" s="381"/>
      <c r="I121" s="650">
        <v>1707242.2</v>
      </c>
      <c r="J121" s="188" t="s">
        <v>1046</v>
      </c>
      <c r="K121" s="188">
        <v>0</v>
      </c>
      <c r="L121" s="188" t="s">
        <v>1047</v>
      </c>
      <c r="M121" s="198" t="s">
        <v>1055</v>
      </c>
      <c r="N121" s="369">
        <v>44957</v>
      </c>
      <c r="O121" s="191">
        <v>44963</v>
      </c>
      <c r="P121" s="433">
        <f t="shared" si="6"/>
        <v>44965</v>
      </c>
      <c r="Q121" s="191">
        <v>44966</v>
      </c>
      <c r="R121" s="195">
        <f t="shared" si="7"/>
        <v>9</v>
      </c>
      <c r="S121" s="325">
        <f t="shared" si="5"/>
        <v>3</v>
      </c>
      <c r="T121" s="358"/>
      <c r="U121" s="188"/>
      <c r="V121" s="323"/>
      <c r="W121" s="240" t="s">
        <v>1050</v>
      </c>
      <c r="X121" s="526"/>
      <c r="Y121" s="455"/>
    </row>
    <row r="122" spans="1:25" s="43" customFormat="1" ht="39.75" x14ac:dyDescent="0.45">
      <c r="A122" s="910"/>
      <c r="B122" s="317" t="s">
        <v>777</v>
      </c>
      <c r="C122" s="509" t="s">
        <v>1066</v>
      </c>
      <c r="D122" s="761"/>
      <c r="E122" s="646" t="s">
        <v>1067</v>
      </c>
      <c r="F122" s="381"/>
      <c r="G122" s="381"/>
      <c r="H122" s="381"/>
      <c r="I122" s="650" t="s">
        <v>1206</v>
      </c>
      <c r="J122" s="188" t="s">
        <v>1046</v>
      </c>
      <c r="K122" s="188">
        <v>0</v>
      </c>
      <c r="L122" s="188" t="s">
        <v>1047</v>
      </c>
      <c r="M122" s="198" t="s">
        <v>1055</v>
      </c>
      <c r="N122" s="369">
        <v>44959</v>
      </c>
      <c r="O122" s="191">
        <v>44964</v>
      </c>
      <c r="P122" s="433">
        <f t="shared" si="6"/>
        <v>44966</v>
      </c>
      <c r="Q122" s="191">
        <v>44965</v>
      </c>
      <c r="R122" s="195">
        <f t="shared" si="7"/>
        <v>6</v>
      </c>
      <c r="S122" s="325">
        <f t="shared" si="5"/>
        <v>1</v>
      </c>
      <c r="T122" s="358"/>
      <c r="U122" s="188"/>
      <c r="V122" s="323"/>
      <c r="W122" s="240" t="s">
        <v>1050</v>
      </c>
      <c r="X122" s="526"/>
      <c r="Y122" s="455"/>
    </row>
    <row r="123" spans="1:25" s="43" customFormat="1" ht="26.25" x14ac:dyDescent="0.4">
      <c r="A123" s="910"/>
      <c r="B123" s="218" t="s">
        <v>101</v>
      </c>
      <c r="C123" s="509" t="s">
        <v>1113</v>
      </c>
      <c r="D123" s="761"/>
      <c r="E123" s="646" t="s">
        <v>1067</v>
      </c>
      <c r="F123" s="381"/>
      <c r="G123" s="381"/>
      <c r="H123" s="381"/>
      <c r="I123" s="650">
        <v>2828060.6</v>
      </c>
      <c r="J123" s="188" t="s">
        <v>1046</v>
      </c>
      <c r="K123" s="188">
        <v>0</v>
      </c>
      <c r="L123" s="188" t="s">
        <v>1047</v>
      </c>
      <c r="M123" s="198" t="s">
        <v>1055</v>
      </c>
      <c r="N123" s="373">
        <v>44928</v>
      </c>
      <c r="O123" s="191">
        <v>44964</v>
      </c>
      <c r="P123" s="433">
        <f t="shared" si="6"/>
        <v>44966</v>
      </c>
      <c r="Q123" s="191">
        <v>44966</v>
      </c>
      <c r="R123" s="195">
        <f t="shared" si="7"/>
        <v>38</v>
      </c>
      <c r="S123" s="325">
        <f t="shared" si="5"/>
        <v>2</v>
      </c>
      <c r="T123" s="358"/>
      <c r="U123" s="188"/>
      <c r="V123" s="323"/>
      <c r="W123" s="240" t="s">
        <v>1050</v>
      </c>
      <c r="X123" s="526"/>
      <c r="Y123" s="455"/>
    </row>
    <row r="124" spans="1:25" s="43" customFormat="1" ht="52.5" x14ac:dyDescent="0.4">
      <c r="A124" s="910"/>
      <c r="B124" s="268" t="s">
        <v>463</v>
      </c>
      <c r="C124" s="504" t="s">
        <v>1057</v>
      </c>
      <c r="D124" s="761"/>
      <c r="E124" s="646" t="s">
        <v>1078</v>
      </c>
      <c r="F124" s="381"/>
      <c r="G124" s="381"/>
      <c r="H124" s="381"/>
      <c r="I124" s="650">
        <v>3982172</v>
      </c>
      <c r="J124" s="188" t="s">
        <v>1046</v>
      </c>
      <c r="K124" s="188">
        <v>0</v>
      </c>
      <c r="L124" s="188" t="s">
        <v>1047</v>
      </c>
      <c r="M124" s="198" t="s">
        <v>1055</v>
      </c>
      <c r="N124" s="373">
        <v>44945</v>
      </c>
      <c r="O124" s="191">
        <v>44956</v>
      </c>
      <c r="P124" s="433">
        <f t="shared" si="6"/>
        <v>44958</v>
      </c>
      <c r="Q124" s="191">
        <v>44966</v>
      </c>
      <c r="R124" s="195">
        <f t="shared" si="7"/>
        <v>21</v>
      </c>
      <c r="S124" s="325">
        <f t="shared" si="5"/>
        <v>10</v>
      </c>
      <c r="T124" s="358"/>
      <c r="U124" s="188"/>
      <c r="V124" s="323"/>
      <c r="W124" s="240" t="s">
        <v>1050</v>
      </c>
      <c r="X124" s="526"/>
      <c r="Y124" s="455"/>
    </row>
    <row r="125" spans="1:25" s="43" customFormat="1" ht="14.25" x14ac:dyDescent="0.45">
      <c r="A125" s="910"/>
      <c r="B125" s="317" t="s">
        <v>803</v>
      </c>
      <c r="C125" s="509" t="s">
        <v>1128</v>
      </c>
      <c r="D125" s="761"/>
      <c r="E125" s="646" t="s">
        <v>1067</v>
      </c>
      <c r="F125" s="381"/>
      <c r="G125" s="381"/>
      <c r="H125" s="381"/>
      <c r="I125" s="650" t="s">
        <v>1207</v>
      </c>
      <c r="J125" s="188" t="s">
        <v>1046</v>
      </c>
      <c r="K125" s="188">
        <v>0</v>
      </c>
      <c r="L125" s="188" t="s">
        <v>1047</v>
      </c>
      <c r="M125" s="198" t="s">
        <v>1055</v>
      </c>
      <c r="N125" s="368">
        <v>44960</v>
      </c>
      <c r="O125" s="224">
        <v>44966</v>
      </c>
      <c r="P125" s="433">
        <f t="shared" si="6"/>
        <v>44968</v>
      </c>
      <c r="Q125" s="212">
        <v>44966</v>
      </c>
      <c r="R125" s="195">
        <f t="shared" si="7"/>
        <v>6</v>
      </c>
      <c r="S125" s="325">
        <f t="shared" si="5"/>
        <v>0</v>
      </c>
      <c r="T125" s="358" t="s">
        <v>1171</v>
      </c>
      <c r="U125" s="211"/>
      <c r="V125" s="526"/>
      <c r="W125" s="240" t="s">
        <v>1050</v>
      </c>
      <c r="X125" s="526"/>
      <c r="Y125" s="455"/>
    </row>
    <row r="126" spans="1:25" s="43" customFormat="1" ht="39.4" x14ac:dyDescent="0.4">
      <c r="A126" s="910"/>
      <c r="B126" s="268" t="s">
        <v>528</v>
      </c>
      <c r="C126" s="500" t="s">
        <v>1126</v>
      </c>
      <c r="D126" s="761"/>
      <c r="E126" s="646" t="s">
        <v>1045</v>
      </c>
      <c r="F126" s="381"/>
      <c r="G126" s="381"/>
      <c r="H126" s="381"/>
      <c r="I126" s="650">
        <v>1320699.6000000001</v>
      </c>
      <c r="J126" s="188" t="s">
        <v>1046</v>
      </c>
      <c r="K126" s="188">
        <v>0</v>
      </c>
      <c r="L126" s="188" t="s">
        <v>1047</v>
      </c>
      <c r="M126" s="198" t="s">
        <v>1055</v>
      </c>
      <c r="N126" s="370">
        <v>44949</v>
      </c>
      <c r="O126" s="212">
        <v>44961</v>
      </c>
      <c r="P126" s="433">
        <f t="shared" si="6"/>
        <v>44963</v>
      </c>
      <c r="Q126" s="212">
        <v>44967</v>
      </c>
      <c r="R126" s="195">
        <f t="shared" si="7"/>
        <v>18</v>
      </c>
      <c r="S126" s="325">
        <f t="shared" si="5"/>
        <v>6</v>
      </c>
      <c r="T126" s="358"/>
      <c r="U126" s="188"/>
      <c r="V126" s="323"/>
      <c r="W126" s="240" t="s">
        <v>1050</v>
      </c>
      <c r="X126" s="526"/>
      <c r="Y126" s="455"/>
    </row>
    <row r="127" spans="1:25" s="43" customFormat="1" ht="52.5" x14ac:dyDescent="0.4">
      <c r="A127" s="910"/>
      <c r="B127" s="187" t="s">
        <v>1208</v>
      </c>
      <c r="C127" s="501" t="s">
        <v>1124</v>
      </c>
      <c r="D127" s="761"/>
      <c r="E127" s="414" t="s">
        <v>1067</v>
      </c>
      <c r="F127" s="202"/>
      <c r="G127" s="202"/>
      <c r="H127" s="202"/>
      <c r="I127" s="650">
        <v>2316293.4</v>
      </c>
      <c r="J127" s="218" t="s">
        <v>1046</v>
      </c>
      <c r="K127" s="218">
        <v>0</v>
      </c>
      <c r="L127" s="188" t="s">
        <v>1047</v>
      </c>
      <c r="M127" s="198" t="s">
        <v>1055</v>
      </c>
      <c r="N127" s="374">
        <v>44900</v>
      </c>
      <c r="O127" s="225">
        <v>44949</v>
      </c>
      <c r="P127" s="433">
        <f t="shared" si="6"/>
        <v>44951</v>
      </c>
      <c r="Q127" s="213">
        <v>44965</v>
      </c>
      <c r="R127" s="195">
        <f t="shared" si="7"/>
        <v>65</v>
      </c>
      <c r="S127" s="325">
        <f t="shared" si="5"/>
        <v>16</v>
      </c>
      <c r="T127" s="325" t="s">
        <v>1209</v>
      </c>
      <c r="U127" s="188"/>
      <c r="V127" s="323"/>
      <c r="W127" s="240" t="s">
        <v>1050</v>
      </c>
      <c r="X127" s="526"/>
      <c r="Y127" s="455"/>
    </row>
    <row r="128" spans="1:25" s="43" customFormat="1" ht="35.65" x14ac:dyDescent="0.45">
      <c r="A128" s="910"/>
      <c r="B128" s="317" t="s">
        <v>618</v>
      </c>
      <c r="C128" s="326" t="s">
        <v>1102</v>
      </c>
      <c r="D128" s="761"/>
      <c r="E128" s="646" t="s">
        <v>1067</v>
      </c>
      <c r="F128" s="381"/>
      <c r="G128" s="381"/>
      <c r="H128" s="381"/>
      <c r="I128" s="650" t="s">
        <v>1210</v>
      </c>
      <c r="J128" s="188" t="s">
        <v>1046</v>
      </c>
      <c r="K128" s="188">
        <v>0</v>
      </c>
      <c r="L128" s="188" t="s">
        <v>1047</v>
      </c>
      <c r="M128" s="198" t="s">
        <v>1055</v>
      </c>
      <c r="N128" s="372">
        <v>44954</v>
      </c>
      <c r="O128" s="224">
        <v>44963</v>
      </c>
      <c r="P128" s="433">
        <f t="shared" si="6"/>
        <v>44965</v>
      </c>
      <c r="Q128" s="191">
        <v>44967</v>
      </c>
      <c r="R128" s="195">
        <f t="shared" si="7"/>
        <v>13</v>
      </c>
      <c r="S128" s="325">
        <f t="shared" si="5"/>
        <v>4</v>
      </c>
      <c r="T128" s="358" t="s">
        <v>1178</v>
      </c>
      <c r="U128" s="188"/>
      <c r="V128" s="323"/>
      <c r="W128" s="240" t="s">
        <v>1050</v>
      </c>
      <c r="X128" s="526"/>
      <c r="Y128" s="455"/>
    </row>
    <row r="129" spans="1:25" s="43" customFormat="1" ht="39.75" x14ac:dyDescent="0.45">
      <c r="A129" s="910"/>
      <c r="B129" s="317" t="s">
        <v>656</v>
      </c>
      <c r="C129" s="509" t="s">
        <v>1066</v>
      </c>
      <c r="D129" s="761"/>
      <c r="E129" s="646" t="s">
        <v>1073</v>
      </c>
      <c r="F129" s="381"/>
      <c r="G129" s="381"/>
      <c r="H129" s="381"/>
      <c r="I129" s="650">
        <v>4174622</v>
      </c>
      <c r="J129" s="188" t="s">
        <v>1046</v>
      </c>
      <c r="K129" s="188">
        <v>0</v>
      </c>
      <c r="L129" s="188" t="s">
        <v>1047</v>
      </c>
      <c r="M129" s="198" t="s">
        <v>1055</v>
      </c>
      <c r="N129" s="369">
        <v>44956</v>
      </c>
      <c r="O129" s="224">
        <v>44964</v>
      </c>
      <c r="P129" s="433">
        <f t="shared" si="6"/>
        <v>44966</v>
      </c>
      <c r="Q129" s="191">
        <v>44967</v>
      </c>
      <c r="R129" s="195">
        <f t="shared" si="7"/>
        <v>11</v>
      </c>
      <c r="S129" s="325">
        <f t="shared" si="5"/>
        <v>3</v>
      </c>
      <c r="T129" s="358"/>
      <c r="U129" s="188"/>
      <c r="V129" s="323"/>
      <c r="W129" s="240" t="s">
        <v>1050</v>
      </c>
      <c r="X129" s="526"/>
      <c r="Y129" s="455"/>
    </row>
    <row r="130" spans="1:25" s="43" customFormat="1" ht="35.65" x14ac:dyDescent="0.45">
      <c r="A130" s="910"/>
      <c r="B130" s="317" t="s">
        <v>677</v>
      </c>
      <c r="C130" s="326" t="s">
        <v>1081</v>
      </c>
      <c r="D130" s="761"/>
      <c r="E130" s="646" t="s">
        <v>1073</v>
      </c>
      <c r="F130" s="381"/>
      <c r="G130" s="381"/>
      <c r="H130" s="381"/>
      <c r="I130" s="650">
        <v>1781282</v>
      </c>
      <c r="J130" s="188" t="s">
        <v>1046</v>
      </c>
      <c r="K130" s="188">
        <v>0</v>
      </c>
      <c r="L130" s="188" t="s">
        <v>1047</v>
      </c>
      <c r="M130" s="198" t="s">
        <v>1055</v>
      </c>
      <c r="N130" s="369">
        <v>44957</v>
      </c>
      <c r="O130" s="224">
        <v>44964</v>
      </c>
      <c r="P130" s="433">
        <f t="shared" si="6"/>
        <v>44966</v>
      </c>
      <c r="Q130" s="191">
        <v>44967</v>
      </c>
      <c r="R130" s="195">
        <f t="shared" si="7"/>
        <v>10</v>
      </c>
      <c r="S130" s="325">
        <f t="shared" ref="S130:S193" si="8">Q130-O130-K130</f>
        <v>3</v>
      </c>
      <c r="T130" s="358"/>
      <c r="U130" s="188"/>
      <c r="V130" s="323"/>
      <c r="W130" s="240" t="s">
        <v>1050</v>
      </c>
      <c r="X130" s="526"/>
      <c r="Y130" s="455"/>
    </row>
    <row r="131" spans="1:25" s="43" customFormat="1" ht="14.25" x14ac:dyDescent="0.45">
      <c r="A131" s="910"/>
      <c r="B131" s="317" t="s">
        <v>822</v>
      </c>
      <c r="C131" s="722" t="s">
        <v>1057</v>
      </c>
      <c r="D131" s="761"/>
      <c r="E131" s="646" t="s">
        <v>1053</v>
      </c>
      <c r="F131" s="381"/>
      <c r="G131" s="381"/>
      <c r="H131" s="381"/>
      <c r="I131" s="650" t="s">
        <v>1211</v>
      </c>
      <c r="J131" s="188" t="s">
        <v>1046</v>
      </c>
      <c r="K131" s="188">
        <v>0</v>
      </c>
      <c r="L131" s="188" t="s">
        <v>1047</v>
      </c>
      <c r="M131" s="198" t="s">
        <v>1055</v>
      </c>
      <c r="N131" s="368">
        <v>44963</v>
      </c>
      <c r="O131" s="224">
        <v>44965</v>
      </c>
      <c r="P131" s="433">
        <f t="shared" ref="P131:P194" si="9">O131+2</f>
        <v>44967</v>
      </c>
      <c r="Q131" s="191">
        <v>44967</v>
      </c>
      <c r="R131" s="195">
        <f t="shared" si="7"/>
        <v>4</v>
      </c>
      <c r="S131" s="325">
        <f t="shared" si="8"/>
        <v>2</v>
      </c>
      <c r="T131" s="358"/>
      <c r="U131" s="188"/>
      <c r="V131" s="323"/>
      <c r="W131" s="240" t="s">
        <v>1050</v>
      </c>
      <c r="X131" s="526"/>
      <c r="Y131" s="455"/>
    </row>
    <row r="132" spans="1:25" s="43" customFormat="1" ht="14.25" x14ac:dyDescent="0.45">
      <c r="A132" s="910"/>
      <c r="B132" s="317" t="s">
        <v>755</v>
      </c>
      <c r="C132" s="722" t="s">
        <v>1069</v>
      </c>
      <c r="D132" s="761"/>
      <c r="E132" s="646" t="s">
        <v>1045</v>
      </c>
      <c r="F132" s="381"/>
      <c r="G132" s="381"/>
      <c r="H132" s="381"/>
      <c r="I132" s="650">
        <v>2268208</v>
      </c>
      <c r="J132" s="188" t="s">
        <v>1046</v>
      </c>
      <c r="K132" s="188">
        <v>0</v>
      </c>
      <c r="L132" s="188" t="s">
        <v>1047</v>
      </c>
      <c r="M132" s="198" t="s">
        <v>1055</v>
      </c>
      <c r="N132" s="372">
        <v>44958</v>
      </c>
      <c r="O132" s="224">
        <v>44965</v>
      </c>
      <c r="P132" s="433">
        <f t="shared" si="9"/>
        <v>44967</v>
      </c>
      <c r="Q132" s="224">
        <v>44968</v>
      </c>
      <c r="R132" s="195">
        <f t="shared" si="7"/>
        <v>10</v>
      </c>
      <c r="S132" s="325">
        <f t="shared" si="8"/>
        <v>3</v>
      </c>
      <c r="T132" s="325"/>
      <c r="U132" s="188"/>
      <c r="V132" s="323"/>
      <c r="W132" s="240" t="s">
        <v>1050</v>
      </c>
      <c r="X132" s="526"/>
      <c r="Y132" s="455"/>
    </row>
    <row r="133" spans="1:25" s="43" customFormat="1" ht="35.65" x14ac:dyDescent="0.45">
      <c r="A133" s="910"/>
      <c r="B133" s="317" t="s">
        <v>780</v>
      </c>
      <c r="C133" s="326" t="s">
        <v>1102</v>
      </c>
      <c r="D133" s="761"/>
      <c r="E133" s="646" t="s">
        <v>1073</v>
      </c>
      <c r="F133" s="381"/>
      <c r="G133" s="381"/>
      <c r="H133" s="381"/>
      <c r="I133" s="650">
        <v>2828481</v>
      </c>
      <c r="J133" s="188" t="s">
        <v>1046</v>
      </c>
      <c r="K133" s="188">
        <v>0</v>
      </c>
      <c r="L133" s="188" t="s">
        <v>1047</v>
      </c>
      <c r="M133" s="198" t="s">
        <v>1055</v>
      </c>
      <c r="N133" s="372">
        <v>44959</v>
      </c>
      <c r="O133" s="224">
        <v>44965</v>
      </c>
      <c r="P133" s="433">
        <f t="shared" si="9"/>
        <v>44967</v>
      </c>
      <c r="Q133" s="191">
        <v>44967</v>
      </c>
      <c r="R133" s="195">
        <f t="shared" si="7"/>
        <v>8</v>
      </c>
      <c r="S133" s="325">
        <f t="shared" si="8"/>
        <v>2</v>
      </c>
      <c r="T133" s="325"/>
      <c r="U133" s="188"/>
      <c r="V133" s="323"/>
      <c r="W133" s="240" t="s">
        <v>1050</v>
      </c>
      <c r="X133" s="526"/>
      <c r="Y133" s="455"/>
    </row>
    <row r="134" spans="1:25" s="43" customFormat="1" ht="39.75" x14ac:dyDescent="0.45">
      <c r="A134" s="910"/>
      <c r="B134" s="317" t="s">
        <v>735</v>
      </c>
      <c r="C134" s="501" t="s">
        <v>1124</v>
      </c>
      <c r="D134" s="761"/>
      <c r="E134" s="646" t="s">
        <v>1073</v>
      </c>
      <c r="F134" s="381"/>
      <c r="G134" s="381"/>
      <c r="H134" s="381"/>
      <c r="I134" s="650">
        <v>2358778</v>
      </c>
      <c r="J134" s="188" t="s">
        <v>1046</v>
      </c>
      <c r="K134" s="188">
        <v>0</v>
      </c>
      <c r="L134" s="188" t="s">
        <v>1047</v>
      </c>
      <c r="M134" s="198" t="s">
        <v>1055</v>
      </c>
      <c r="N134" s="369">
        <v>44956</v>
      </c>
      <c r="O134" s="224">
        <v>44963</v>
      </c>
      <c r="P134" s="433">
        <f t="shared" si="9"/>
        <v>44965</v>
      </c>
      <c r="Q134" s="191">
        <v>44970</v>
      </c>
      <c r="R134" s="195">
        <f t="shared" si="7"/>
        <v>14</v>
      </c>
      <c r="S134" s="325">
        <f t="shared" si="8"/>
        <v>7</v>
      </c>
      <c r="T134" s="325" t="s">
        <v>1178</v>
      </c>
      <c r="U134" s="188" t="s">
        <v>1212</v>
      </c>
      <c r="V134" s="323"/>
      <c r="W134" s="240" t="s">
        <v>1104</v>
      </c>
      <c r="X134" s="526"/>
      <c r="Y134" s="455"/>
    </row>
    <row r="135" spans="1:25" s="43" customFormat="1" ht="14.25" x14ac:dyDescent="0.45">
      <c r="A135" s="910"/>
      <c r="B135" s="317" t="s">
        <v>853</v>
      </c>
      <c r="C135" s="509" t="s">
        <v>1121</v>
      </c>
      <c r="D135" s="761"/>
      <c r="E135" s="414" t="s">
        <v>1067</v>
      </c>
      <c r="F135" s="381"/>
      <c r="G135" s="381"/>
      <c r="H135" s="381"/>
      <c r="I135" s="650" t="s">
        <v>1213</v>
      </c>
      <c r="J135" s="188" t="s">
        <v>1046</v>
      </c>
      <c r="K135" s="188">
        <v>0</v>
      </c>
      <c r="L135" s="188" t="s">
        <v>1047</v>
      </c>
      <c r="M135" s="198" t="s">
        <v>1055</v>
      </c>
      <c r="N135" s="368">
        <v>44960</v>
      </c>
      <c r="O135" s="224">
        <v>44966</v>
      </c>
      <c r="P135" s="433">
        <f t="shared" si="9"/>
        <v>44968</v>
      </c>
      <c r="Q135" s="224">
        <v>44968</v>
      </c>
      <c r="R135" s="195">
        <f t="shared" si="7"/>
        <v>8</v>
      </c>
      <c r="S135" s="325">
        <f t="shared" si="8"/>
        <v>2</v>
      </c>
      <c r="T135" s="325"/>
      <c r="U135" s="188"/>
      <c r="V135" s="323"/>
      <c r="W135" s="240" t="s">
        <v>1050</v>
      </c>
      <c r="X135" s="526"/>
      <c r="Y135" s="455"/>
    </row>
    <row r="136" spans="1:25" s="43" customFormat="1" ht="14.25" x14ac:dyDescent="0.45">
      <c r="A136" s="910"/>
      <c r="B136" s="317" t="s">
        <v>1214</v>
      </c>
      <c r="C136" s="722" t="s">
        <v>1057</v>
      </c>
      <c r="D136" s="761"/>
      <c r="E136" s="414" t="s">
        <v>1053</v>
      </c>
      <c r="F136" s="381"/>
      <c r="G136" s="381"/>
      <c r="H136" s="381"/>
      <c r="I136" s="650">
        <v>2654215</v>
      </c>
      <c r="J136" s="188" t="s">
        <v>1046</v>
      </c>
      <c r="K136" s="188">
        <v>0</v>
      </c>
      <c r="L136" s="188" t="s">
        <v>1047</v>
      </c>
      <c r="M136" s="198" t="s">
        <v>1055</v>
      </c>
      <c r="N136" s="370">
        <v>44964</v>
      </c>
      <c r="O136" s="213">
        <v>44965</v>
      </c>
      <c r="P136" s="433">
        <f t="shared" si="9"/>
        <v>44967</v>
      </c>
      <c r="Q136" s="224">
        <v>44968</v>
      </c>
      <c r="R136" s="195">
        <f t="shared" si="7"/>
        <v>4</v>
      </c>
      <c r="S136" s="325">
        <f t="shared" si="8"/>
        <v>3</v>
      </c>
      <c r="T136" s="325"/>
      <c r="U136" s="188"/>
      <c r="V136" s="323"/>
      <c r="W136" s="240" t="s">
        <v>1050</v>
      </c>
      <c r="X136" s="526"/>
      <c r="Y136" s="455"/>
    </row>
    <row r="137" spans="1:25" s="43" customFormat="1" ht="26.65" x14ac:dyDescent="0.45">
      <c r="A137" s="910"/>
      <c r="B137" s="317" t="s">
        <v>833</v>
      </c>
      <c r="C137" s="509" t="s">
        <v>1113</v>
      </c>
      <c r="D137" s="761"/>
      <c r="E137" s="646" t="s">
        <v>1067</v>
      </c>
      <c r="F137" s="381"/>
      <c r="G137" s="381"/>
      <c r="H137" s="381"/>
      <c r="I137" s="650">
        <v>3090859.4</v>
      </c>
      <c r="J137" s="188" t="s">
        <v>1046</v>
      </c>
      <c r="K137" s="188">
        <v>0</v>
      </c>
      <c r="L137" s="188" t="s">
        <v>1047</v>
      </c>
      <c r="M137" s="198" t="s">
        <v>1055</v>
      </c>
      <c r="N137" s="368">
        <v>44963</v>
      </c>
      <c r="O137" s="224">
        <v>44965</v>
      </c>
      <c r="P137" s="433">
        <f t="shared" si="9"/>
        <v>44967</v>
      </c>
      <c r="Q137" s="224">
        <v>44969</v>
      </c>
      <c r="R137" s="195">
        <f t="shared" si="7"/>
        <v>6</v>
      </c>
      <c r="S137" s="325">
        <f t="shared" si="8"/>
        <v>4</v>
      </c>
      <c r="T137" s="325"/>
      <c r="U137" s="188"/>
      <c r="V137" s="323"/>
      <c r="W137" s="240" t="s">
        <v>1050</v>
      </c>
      <c r="X137" s="526"/>
      <c r="Y137" s="455"/>
    </row>
    <row r="138" spans="1:25" s="43" customFormat="1" ht="14.25" x14ac:dyDescent="0.45">
      <c r="A138" s="910"/>
      <c r="B138" s="317" t="s">
        <v>896</v>
      </c>
      <c r="C138" s="722" t="s">
        <v>1057</v>
      </c>
      <c r="D138" s="761"/>
      <c r="E138" s="646" t="s">
        <v>1053</v>
      </c>
      <c r="F138" s="381"/>
      <c r="G138" s="381"/>
      <c r="H138" s="381"/>
      <c r="I138" s="650" t="s">
        <v>1215</v>
      </c>
      <c r="J138" s="188" t="s">
        <v>1046</v>
      </c>
      <c r="K138" s="188">
        <v>0</v>
      </c>
      <c r="L138" s="188" t="s">
        <v>1047</v>
      </c>
      <c r="M138" s="198" t="s">
        <v>1055</v>
      </c>
      <c r="N138" s="368">
        <v>44966</v>
      </c>
      <c r="O138" s="224">
        <v>44966</v>
      </c>
      <c r="P138" s="433">
        <f t="shared" si="9"/>
        <v>44968</v>
      </c>
      <c r="Q138" s="197">
        <v>44968</v>
      </c>
      <c r="R138" s="195">
        <f t="shared" si="7"/>
        <v>2</v>
      </c>
      <c r="S138" s="325">
        <f t="shared" si="8"/>
        <v>2</v>
      </c>
      <c r="T138" s="325" t="s">
        <v>1171</v>
      </c>
      <c r="U138" s="188"/>
      <c r="V138" s="323"/>
      <c r="W138" s="240" t="s">
        <v>1050</v>
      </c>
      <c r="X138" s="526"/>
      <c r="Y138" s="455"/>
    </row>
    <row r="139" spans="1:25" s="43" customFormat="1" ht="14.25" x14ac:dyDescent="0.45">
      <c r="A139" s="910"/>
      <c r="B139" s="317" t="s">
        <v>1216</v>
      </c>
      <c r="C139" s="506" t="s">
        <v>1057</v>
      </c>
      <c r="D139" s="761"/>
      <c r="E139" s="415" t="s">
        <v>1078</v>
      </c>
      <c r="F139" s="381"/>
      <c r="G139" s="381"/>
      <c r="H139" s="381"/>
      <c r="I139" s="650">
        <f>6684415/2</f>
        <v>3342207.5</v>
      </c>
      <c r="J139" s="318" t="s">
        <v>1046</v>
      </c>
      <c r="K139" s="312">
        <v>0</v>
      </c>
      <c r="L139" s="188" t="s">
        <v>1047</v>
      </c>
      <c r="M139" s="319" t="s">
        <v>1055</v>
      </c>
      <c r="N139" s="212">
        <v>44944</v>
      </c>
      <c r="O139" s="225">
        <v>44951</v>
      </c>
      <c r="P139" s="433">
        <f t="shared" si="9"/>
        <v>44953</v>
      </c>
      <c r="Q139" s="224">
        <v>44969</v>
      </c>
      <c r="R139" s="195">
        <f t="shared" si="7"/>
        <v>25</v>
      </c>
      <c r="S139" s="325">
        <f t="shared" si="8"/>
        <v>18</v>
      </c>
      <c r="T139" s="325" t="s">
        <v>1217</v>
      </c>
      <c r="U139" s="189"/>
      <c r="V139" s="322"/>
      <c r="W139" s="240" t="s">
        <v>1050</v>
      </c>
      <c r="X139" s="526"/>
      <c r="Y139" s="455"/>
    </row>
    <row r="140" spans="1:25" s="43" customFormat="1" ht="35.65" x14ac:dyDescent="0.45">
      <c r="A140" s="910"/>
      <c r="B140" s="317" t="s">
        <v>627</v>
      </c>
      <c r="C140" s="326" t="s">
        <v>1079</v>
      </c>
      <c r="D140" s="761"/>
      <c r="E140" s="413" t="s">
        <v>1078</v>
      </c>
      <c r="F140" s="381"/>
      <c r="G140" s="381"/>
      <c r="H140" s="381"/>
      <c r="I140" s="650">
        <v>2436296.6</v>
      </c>
      <c r="J140" s="195" t="s">
        <v>1046</v>
      </c>
      <c r="K140" s="188">
        <v>0</v>
      </c>
      <c r="L140" s="188" t="s">
        <v>1047</v>
      </c>
      <c r="M140" s="196" t="s">
        <v>1055</v>
      </c>
      <c r="N140" s="197">
        <v>44954</v>
      </c>
      <c r="O140" s="197">
        <v>44959</v>
      </c>
      <c r="P140" s="433">
        <f t="shared" si="9"/>
        <v>44961</v>
      </c>
      <c r="Q140" s="197">
        <v>44968</v>
      </c>
      <c r="R140" s="195">
        <f t="shared" si="7"/>
        <v>14</v>
      </c>
      <c r="S140" s="325">
        <f t="shared" si="8"/>
        <v>9</v>
      </c>
      <c r="T140" s="325" t="s">
        <v>1217</v>
      </c>
      <c r="U140" s="189"/>
      <c r="V140" s="322"/>
      <c r="W140" s="240" t="s">
        <v>1050</v>
      </c>
      <c r="X140" s="526"/>
      <c r="Y140" s="455"/>
    </row>
    <row r="141" spans="1:25" s="43" customFormat="1" ht="39.75" x14ac:dyDescent="0.45">
      <c r="A141" s="910"/>
      <c r="B141" s="218" t="s">
        <v>132</v>
      </c>
      <c r="C141" s="509" t="s">
        <v>1066</v>
      </c>
      <c r="D141" s="764"/>
      <c r="E141" s="414" t="s">
        <v>1073</v>
      </c>
      <c r="F141" s="381"/>
      <c r="G141" s="381"/>
      <c r="H141" s="381"/>
      <c r="I141" s="650">
        <v>1764500</v>
      </c>
      <c r="J141" s="188" t="s">
        <v>1046</v>
      </c>
      <c r="K141" s="188">
        <v>0</v>
      </c>
      <c r="L141" s="188" t="s">
        <v>1047</v>
      </c>
      <c r="M141" s="196" t="s">
        <v>1055</v>
      </c>
      <c r="N141" s="197">
        <v>44930</v>
      </c>
      <c r="O141" s="197">
        <v>44949</v>
      </c>
      <c r="P141" s="433">
        <f t="shared" si="9"/>
        <v>44951</v>
      </c>
      <c r="Q141" s="197">
        <v>44950</v>
      </c>
      <c r="R141" s="195">
        <f t="shared" si="7"/>
        <v>20</v>
      </c>
      <c r="S141" s="325">
        <f t="shared" si="8"/>
        <v>1</v>
      </c>
      <c r="T141" s="325"/>
      <c r="U141" s="189"/>
      <c r="V141" s="322"/>
      <c r="W141" s="240" t="s">
        <v>1050</v>
      </c>
      <c r="X141" s="65"/>
      <c r="Y141" s="455"/>
    </row>
    <row r="142" spans="1:25" s="43" customFormat="1" ht="14.25" x14ac:dyDescent="0.45">
      <c r="A142" s="910"/>
      <c r="B142" s="218" t="s">
        <v>903</v>
      </c>
      <c r="C142" s="413" t="s">
        <v>1057</v>
      </c>
      <c r="D142" s="761"/>
      <c r="E142" s="646" t="s">
        <v>1053</v>
      </c>
      <c r="F142" s="381"/>
      <c r="G142" s="381"/>
      <c r="H142" s="381"/>
      <c r="I142" s="650" t="s">
        <v>1148</v>
      </c>
      <c r="J142" s="188" t="s">
        <v>1046</v>
      </c>
      <c r="K142" s="188">
        <v>0</v>
      </c>
      <c r="L142" s="188" t="s">
        <v>1047</v>
      </c>
      <c r="M142" s="196" t="s">
        <v>1055</v>
      </c>
      <c r="N142" s="224">
        <v>44966</v>
      </c>
      <c r="O142" s="224">
        <v>44967</v>
      </c>
      <c r="P142" s="433">
        <f t="shared" si="9"/>
        <v>44969</v>
      </c>
      <c r="Q142" s="224">
        <v>44968</v>
      </c>
      <c r="R142" s="195">
        <f t="shared" si="7"/>
        <v>2</v>
      </c>
      <c r="S142" s="325">
        <f t="shared" si="8"/>
        <v>1</v>
      </c>
      <c r="T142" s="325"/>
      <c r="U142" s="189"/>
      <c r="V142" s="322"/>
      <c r="W142" s="240" t="s">
        <v>1050</v>
      </c>
      <c r="X142" s="65"/>
      <c r="Y142" s="455"/>
    </row>
    <row r="143" spans="1:25" s="43" customFormat="1" ht="14.25" x14ac:dyDescent="0.45">
      <c r="A143" s="910"/>
      <c r="B143" s="218" t="s">
        <v>908</v>
      </c>
      <c r="C143" s="413" t="s">
        <v>1057</v>
      </c>
      <c r="D143" s="761"/>
      <c r="E143" s="646" t="s">
        <v>1053</v>
      </c>
      <c r="F143" s="381"/>
      <c r="G143" s="381"/>
      <c r="H143" s="381"/>
      <c r="I143" s="650" t="s">
        <v>1218</v>
      </c>
      <c r="J143" s="188" t="s">
        <v>1046</v>
      </c>
      <c r="K143" s="188">
        <v>0</v>
      </c>
      <c r="L143" s="188" t="s">
        <v>1047</v>
      </c>
      <c r="M143" s="196" t="s">
        <v>1055</v>
      </c>
      <c r="N143" s="224">
        <v>44966</v>
      </c>
      <c r="O143" s="224">
        <v>44967</v>
      </c>
      <c r="P143" s="433">
        <f t="shared" si="9"/>
        <v>44969</v>
      </c>
      <c r="Q143" s="224">
        <v>44968</v>
      </c>
      <c r="R143" s="195">
        <f t="shared" si="7"/>
        <v>2</v>
      </c>
      <c r="S143" s="325">
        <f t="shared" si="8"/>
        <v>1</v>
      </c>
      <c r="T143" s="325"/>
      <c r="U143" s="189"/>
      <c r="V143" s="322"/>
      <c r="W143" s="240" t="s">
        <v>1050</v>
      </c>
      <c r="X143" s="65"/>
      <c r="Y143" s="455"/>
    </row>
    <row r="144" spans="1:25" s="43" customFormat="1" ht="14.25" x14ac:dyDescent="0.45">
      <c r="A144" s="910"/>
      <c r="B144" s="317" t="s">
        <v>632</v>
      </c>
      <c r="C144" s="723" t="s">
        <v>1121</v>
      </c>
      <c r="D144" s="761"/>
      <c r="E144" s="645" t="s">
        <v>1045</v>
      </c>
      <c r="F144" s="381"/>
      <c r="G144" s="381"/>
      <c r="H144" s="381"/>
      <c r="I144" s="650">
        <v>1827908</v>
      </c>
      <c r="J144" s="193" t="s">
        <v>1046</v>
      </c>
      <c r="K144" s="188">
        <v>0</v>
      </c>
      <c r="L144" s="188" t="s">
        <v>1047</v>
      </c>
      <c r="M144" s="196" t="s">
        <v>1055</v>
      </c>
      <c r="N144" s="197">
        <v>44954</v>
      </c>
      <c r="O144" s="191">
        <v>44967</v>
      </c>
      <c r="P144" s="433">
        <f t="shared" si="9"/>
        <v>44969</v>
      </c>
      <c r="Q144" s="191">
        <v>44970</v>
      </c>
      <c r="R144" s="195">
        <f t="shared" si="7"/>
        <v>16</v>
      </c>
      <c r="S144" s="325">
        <f t="shared" si="8"/>
        <v>3</v>
      </c>
      <c r="T144" s="358"/>
      <c r="U144" s="188"/>
      <c r="V144" s="323"/>
      <c r="W144" s="240" t="s">
        <v>1050</v>
      </c>
      <c r="X144" s="412"/>
      <c r="Y144" s="455"/>
    </row>
    <row r="145" spans="1:25" s="43" customFormat="1" ht="39.75" x14ac:dyDescent="0.45">
      <c r="A145" s="910"/>
      <c r="B145" s="268" t="s">
        <v>447</v>
      </c>
      <c r="C145" s="509" t="s">
        <v>1066</v>
      </c>
      <c r="D145" s="761"/>
      <c r="E145" s="645" t="s">
        <v>1073</v>
      </c>
      <c r="F145" s="381"/>
      <c r="G145" s="381"/>
      <c r="H145" s="381"/>
      <c r="I145" s="650">
        <v>1909380</v>
      </c>
      <c r="J145" s="193" t="s">
        <v>1046</v>
      </c>
      <c r="K145" s="188">
        <v>0</v>
      </c>
      <c r="L145" s="188" t="s">
        <v>1047</v>
      </c>
      <c r="M145" s="196" t="s">
        <v>1055</v>
      </c>
      <c r="N145" s="191">
        <v>44944</v>
      </c>
      <c r="O145" s="197">
        <v>44966</v>
      </c>
      <c r="P145" s="433">
        <f t="shared" si="9"/>
        <v>44968</v>
      </c>
      <c r="Q145" s="191">
        <v>44968</v>
      </c>
      <c r="R145" s="195">
        <f t="shared" si="7"/>
        <v>24</v>
      </c>
      <c r="S145" s="325">
        <f t="shared" si="8"/>
        <v>2</v>
      </c>
      <c r="T145" s="358"/>
      <c r="U145" s="188"/>
      <c r="V145" s="323"/>
      <c r="W145" s="240" t="s">
        <v>1050</v>
      </c>
      <c r="X145" s="412"/>
      <c r="Y145" s="455"/>
    </row>
    <row r="146" spans="1:25" s="43" customFormat="1" ht="52.5" x14ac:dyDescent="0.4">
      <c r="A146" s="910"/>
      <c r="B146" s="268" t="s">
        <v>1219</v>
      </c>
      <c r="C146" s="503" t="s">
        <v>1057</v>
      </c>
      <c r="D146" s="761"/>
      <c r="E146" s="645" t="s">
        <v>1053</v>
      </c>
      <c r="F146" s="381"/>
      <c r="G146" s="381"/>
      <c r="H146" s="381"/>
      <c r="I146" s="650">
        <v>2939268</v>
      </c>
      <c r="J146" s="193" t="s">
        <v>1046</v>
      </c>
      <c r="K146" s="188">
        <v>0</v>
      </c>
      <c r="L146" s="188" t="s">
        <v>1047</v>
      </c>
      <c r="M146" s="196" t="s">
        <v>1055</v>
      </c>
      <c r="N146" s="236">
        <v>44746</v>
      </c>
      <c r="O146" s="191">
        <v>44965</v>
      </c>
      <c r="P146" s="433">
        <f t="shared" si="9"/>
        <v>44967</v>
      </c>
      <c r="Q146" s="191">
        <v>44967</v>
      </c>
      <c r="R146" s="195">
        <f t="shared" si="7"/>
        <v>221</v>
      </c>
      <c r="S146" s="325">
        <f t="shared" si="8"/>
        <v>2</v>
      </c>
      <c r="T146" s="358"/>
      <c r="U146" s="188"/>
      <c r="V146" s="323"/>
      <c r="W146" s="323" t="s">
        <v>1050</v>
      </c>
      <c r="X146" s="412"/>
      <c r="Y146" s="455"/>
    </row>
    <row r="147" spans="1:25" s="43" customFormat="1" ht="39.4" x14ac:dyDescent="0.4">
      <c r="A147" s="910"/>
      <c r="B147" s="268" t="s">
        <v>488</v>
      </c>
      <c r="C147" s="503" t="s">
        <v>1121</v>
      </c>
      <c r="D147" s="761"/>
      <c r="E147" s="645" t="s">
        <v>1078</v>
      </c>
      <c r="F147" s="381"/>
      <c r="G147" s="381"/>
      <c r="H147" s="381"/>
      <c r="I147" s="650">
        <v>2557240.6</v>
      </c>
      <c r="J147" s="193" t="s">
        <v>1046</v>
      </c>
      <c r="K147" s="188">
        <v>0</v>
      </c>
      <c r="L147" s="188" t="s">
        <v>1047</v>
      </c>
      <c r="M147" s="196" t="s">
        <v>1055</v>
      </c>
      <c r="N147" s="236">
        <v>44946</v>
      </c>
      <c r="O147" s="191">
        <v>44958</v>
      </c>
      <c r="P147" s="433">
        <f t="shared" si="9"/>
        <v>44960</v>
      </c>
      <c r="Q147" s="191">
        <v>44970</v>
      </c>
      <c r="R147" s="195">
        <f t="shared" si="7"/>
        <v>24</v>
      </c>
      <c r="S147" s="325">
        <f t="shared" si="8"/>
        <v>12</v>
      </c>
      <c r="T147" s="358"/>
      <c r="U147" s="188"/>
      <c r="V147" s="323"/>
      <c r="W147" s="240" t="s">
        <v>1050</v>
      </c>
      <c r="X147" s="412"/>
      <c r="Y147" s="455"/>
    </row>
    <row r="148" spans="1:25" s="43" customFormat="1" x14ac:dyDescent="0.4">
      <c r="A148" s="910"/>
      <c r="B148" s="218" t="s">
        <v>1220</v>
      </c>
      <c r="C148" s="414" t="s">
        <v>1138</v>
      </c>
      <c r="D148" s="761"/>
      <c r="E148" s="414" t="s">
        <v>1078</v>
      </c>
      <c r="F148" s="202"/>
      <c r="G148" s="202"/>
      <c r="H148" s="202"/>
      <c r="I148" s="650" t="s">
        <v>1221</v>
      </c>
      <c r="J148" s="240" t="s">
        <v>1046</v>
      </c>
      <c r="K148" s="188">
        <v>0</v>
      </c>
      <c r="L148" s="188" t="s">
        <v>1047</v>
      </c>
      <c r="M148" s="196" t="s">
        <v>1055</v>
      </c>
      <c r="N148" s="213">
        <v>44944</v>
      </c>
      <c r="O148" s="225">
        <v>44956</v>
      </c>
      <c r="P148" s="433">
        <f t="shared" si="9"/>
        <v>44958</v>
      </c>
      <c r="Q148" s="213">
        <v>44960</v>
      </c>
      <c r="R148" s="195">
        <f t="shared" si="7"/>
        <v>16</v>
      </c>
      <c r="S148" s="325">
        <f t="shared" si="8"/>
        <v>4</v>
      </c>
      <c r="T148" s="325" t="s">
        <v>1222</v>
      </c>
      <c r="U148" s="211"/>
      <c r="V148" s="526"/>
      <c r="W148" s="240" t="s">
        <v>1050</v>
      </c>
      <c r="X148" s="412"/>
      <c r="Y148" s="455"/>
    </row>
    <row r="149" spans="1:25" s="43" customFormat="1" ht="26.65" x14ac:dyDescent="0.45">
      <c r="A149" s="910"/>
      <c r="B149" s="317" t="s">
        <v>820</v>
      </c>
      <c r="C149" s="509" t="s">
        <v>1113</v>
      </c>
      <c r="D149" s="761"/>
      <c r="E149" s="646" t="s">
        <v>1067</v>
      </c>
      <c r="F149" s="381"/>
      <c r="G149" s="381"/>
      <c r="H149" s="381"/>
      <c r="I149" s="650" t="s">
        <v>1223</v>
      </c>
      <c r="J149" s="188" t="s">
        <v>1046</v>
      </c>
      <c r="K149" s="188">
        <v>0</v>
      </c>
      <c r="L149" s="188" t="s">
        <v>1047</v>
      </c>
      <c r="M149" s="196" t="s">
        <v>1055</v>
      </c>
      <c r="N149" s="224">
        <v>44963</v>
      </c>
      <c r="O149" s="224">
        <v>44965</v>
      </c>
      <c r="P149" s="433">
        <f t="shared" si="9"/>
        <v>44967</v>
      </c>
      <c r="Q149" s="212">
        <v>44971</v>
      </c>
      <c r="R149" s="195">
        <f t="shared" si="7"/>
        <v>8</v>
      </c>
      <c r="S149" s="325">
        <f t="shared" si="8"/>
        <v>6</v>
      </c>
      <c r="T149" s="358" t="s">
        <v>1224</v>
      </c>
      <c r="U149" s="188"/>
      <c r="V149" s="323"/>
      <c r="W149" s="323" t="s">
        <v>1050</v>
      </c>
      <c r="X149" s="412"/>
      <c r="Y149" s="455"/>
    </row>
    <row r="150" spans="1:25" s="43" customFormat="1" ht="39.4" x14ac:dyDescent="0.4">
      <c r="A150" s="910"/>
      <c r="B150" s="187" t="s">
        <v>765</v>
      </c>
      <c r="C150" s="509" t="s">
        <v>1192</v>
      </c>
      <c r="D150" s="761"/>
      <c r="E150" s="646" t="s">
        <v>1067</v>
      </c>
      <c r="F150" s="381"/>
      <c r="G150" s="381"/>
      <c r="H150" s="381"/>
      <c r="I150" s="650">
        <v>4336662</v>
      </c>
      <c r="J150" s="188" t="s">
        <v>1046</v>
      </c>
      <c r="K150" s="188">
        <v>0</v>
      </c>
      <c r="L150" s="188" t="s">
        <v>1047</v>
      </c>
      <c r="M150" s="198" t="s">
        <v>1055</v>
      </c>
      <c r="N150" s="246">
        <v>44960</v>
      </c>
      <c r="O150" s="212">
        <v>44963</v>
      </c>
      <c r="P150" s="433">
        <f t="shared" si="9"/>
        <v>44965</v>
      </c>
      <c r="Q150" s="207">
        <v>44971</v>
      </c>
      <c r="R150" s="195">
        <f t="shared" si="7"/>
        <v>11</v>
      </c>
      <c r="S150" s="325">
        <f t="shared" si="8"/>
        <v>8</v>
      </c>
      <c r="T150" s="358" t="s">
        <v>1225</v>
      </c>
      <c r="U150" s="188"/>
      <c r="V150" s="323"/>
      <c r="W150" s="323" t="s">
        <v>1050</v>
      </c>
      <c r="X150" s="412"/>
      <c r="Y150" s="455"/>
    </row>
    <row r="151" spans="1:25" s="43" customFormat="1" x14ac:dyDescent="0.4">
      <c r="A151" s="910"/>
      <c r="B151" s="218" t="s">
        <v>153</v>
      </c>
      <c r="C151" s="414" t="s">
        <v>1135</v>
      </c>
      <c r="D151" s="761"/>
      <c r="E151" s="414" t="s">
        <v>1078</v>
      </c>
      <c r="F151" s="202"/>
      <c r="G151" s="202"/>
      <c r="H151" s="202"/>
      <c r="I151" s="650">
        <v>1469070.6</v>
      </c>
      <c r="J151" s="240" t="s">
        <v>1046</v>
      </c>
      <c r="K151" s="188">
        <v>0</v>
      </c>
      <c r="L151" s="188" t="s">
        <v>1047</v>
      </c>
      <c r="M151" s="196" t="s">
        <v>1055</v>
      </c>
      <c r="N151" s="225">
        <v>44930</v>
      </c>
      <c r="O151" s="225">
        <v>44950</v>
      </c>
      <c r="P151" s="433">
        <f t="shared" si="9"/>
        <v>44952</v>
      </c>
      <c r="Q151" s="212">
        <v>44972</v>
      </c>
      <c r="R151" s="195">
        <f t="shared" si="7"/>
        <v>42</v>
      </c>
      <c r="S151" s="325">
        <f t="shared" si="8"/>
        <v>22</v>
      </c>
      <c r="T151" s="325" t="s">
        <v>1178</v>
      </c>
      <c r="U151" s="211"/>
      <c r="V151" s="526"/>
      <c r="W151" s="240" t="s">
        <v>1050</v>
      </c>
      <c r="X151" s="412"/>
      <c r="Y151" s="455"/>
    </row>
    <row r="152" spans="1:25" s="43" customFormat="1" ht="35.65" x14ac:dyDescent="0.45">
      <c r="A152" s="910"/>
      <c r="B152" s="317" t="s">
        <v>589</v>
      </c>
      <c r="C152" s="326" t="s">
        <v>1079</v>
      </c>
      <c r="D152" s="761"/>
      <c r="E152" s="414" t="s">
        <v>1078</v>
      </c>
      <c r="F152" s="202"/>
      <c r="G152" s="202"/>
      <c r="H152" s="202"/>
      <c r="I152" s="650" t="s">
        <v>1226</v>
      </c>
      <c r="J152" s="240" t="s">
        <v>1046</v>
      </c>
      <c r="K152" s="188">
        <v>0</v>
      </c>
      <c r="L152" s="188" t="s">
        <v>1047</v>
      </c>
      <c r="M152" s="196" t="s">
        <v>1055</v>
      </c>
      <c r="N152" s="224">
        <v>44953</v>
      </c>
      <c r="O152" s="309">
        <v>44957</v>
      </c>
      <c r="P152" s="433">
        <f t="shared" si="9"/>
        <v>44959</v>
      </c>
      <c r="Q152" s="212">
        <v>44974</v>
      </c>
      <c r="R152" s="195">
        <f t="shared" si="7"/>
        <v>21</v>
      </c>
      <c r="S152" s="325">
        <f t="shared" si="8"/>
        <v>17</v>
      </c>
      <c r="T152" s="325" t="s">
        <v>1227</v>
      </c>
      <c r="U152" s="211"/>
      <c r="V152" s="526"/>
      <c r="W152" s="240" t="s">
        <v>1050</v>
      </c>
      <c r="X152" s="412"/>
      <c r="Y152" s="455"/>
    </row>
    <row r="153" spans="1:25" s="43" customFormat="1" ht="14.25" x14ac:dyDescent="0.45">
      <c r="A153" s="910"/>
      <c r="B153" s="317" t="s">
        <v>1228</v>
      </c>
      <c r="C153" s="509" t="s">
        <v>1128</v>
      </c>
      <c r="D153" s="761"/>
      <c r="E153" s="414" t="s">
        <v>1067</v>
      </c>
      <c r="F153" s="381"/>
      <c r="G153" s="381"/>
      <c r="H153" s="381"/>
      <c r="I153" s="650">
        <v>3702645.8</v>
      </c>
      <c r="J153" s="193" t="s">
        <v>1046</v>
      </c>
      <c r="K153" s="188">
        <v>5</v>
      </c>
      <c r="L153" s="188" t="s">
        <v>1047</v>
      </c>
      <c r="M153" s="196" t="s">
        <v>1055</v>
      </c>
      <c r="N153" s="212">
        <v>44964</v>
      </c>
      <c r="O153" s="212">
        <v>44964</v>
      </c>
      <c r="P153" s="433">
        <f t="shared" si="9"/>
        <v>44966</v>
      </c>
      <c r="Q153" s="212">
        <v>44973</v>
      </c>
      <c r="R153" s="195">
        <f t="shared" ref="R153:R216" si="10">Q153-N153</f>
        <v>9</v>
      </c>
      <c r="S153" s="325">
        <f t="shared" si="8"/>
        <v>4</v>
      </c>
      <c r="T153" s="358" t="s">
        <v>1229</v>
      </c>
      <c r="U153" s="188"/>
      <c r="V153" s="323"/>
      <c r="W153" s="323" t="s">
        <v>1050</v>
      </c>
      <c r="X153" s="412"/>
      <c r="Y153" s="455"/>
    </row>
    <row r="154" spans="1:25" s="43" customFormat="1" ht="52.9" x14ac:dyDescent="0.45">
      <c r="A154" s="910"/>
      <c r="B154" s="187" t="s">
        <v>1230</v>
      </c>
      <c r="C154" s="724" t="s">
        <v>1135</v>
      </c>
      <c r="D154" s="761"/>
      <c r="E154" s="645" t="s">
        <v>1053</v>
      </c>
      <c r="F154" s="381"/>
      <c r="G154" s="381"/>
      <c r="H154" s="381"/>
      <c r="I154" s="650">
        <v>3767044</v>
      </c>
      <c r="J154" s="193" t="s">
        <v>1046</v>
      </c>
      <c r="K154" s="188">
        <v>0</v>
      </c>
      <c r="L154" s="188" t="s">
        <v>1047</v>
      </c>
      <c r="M154" s="196" t="s">
        <v>1055</v>
      </c>
      <c r="N154" s="241">
        <v>44901</v>
      </c>
      <c r="O154" s="197">
        <v>44957</v>
      </c>
      <c r="P154" s="433">
        <f t="shared" si="9"/>
        <v>44959</v>
      </c>
      <c r="Q154" s="379">
        <v>44975</v>
      </c>
      <c r="R154" s="195">
        <f t="shared" si="10"/>
        <v>74</v>
      </c>
      <c r="S154" s="325">
        <f t="shared" si="8"/>
        <v>18</v>
      </c>
      <c r="T154" s="358" t="s">
        <v>1171</v>
      </c>
      <c r="U154" s="189"/>
      <c r="V154" s="322"/>
      <c r="W154" s="323" t="s">
        <v>1050</v>
      </c>
      <c r="X154" s="412"/>
      <c r="Y154" s="455"/>
    </row>
    <row r="155" spans="1:25" s="43" customFormat="1" ht="52.5" x14ac:dyDescent="0.4">
      <c r="A155" s="910"/>
      <c r="B155" s="268" t="s">
        <v>266</v>
      </c>
      <c r="C155" s="500" t="s">
        <v>1126</v>
      </c>
      <c r="D155" s="761"/>
      <c r="E155" s="646" t="s">
        <v>1078</v>
      </c>
      <c r="F155" s="381"/>
      <c r="G155" s="381"/>
      <c r="H155" s="381"/>
      <c r="I155" s="650" t="s">
        <v>1231</v>
      </c>
      <c r="J155" s="188" t="s">
        <v>1046</v>
      </c>
      <c r="K155" s="188">
        <v>0</v>
      </c>
      <c r="L155" s="188" t="s">
        <v>1047</v>
      </c>
      <c r="M155" s="196" t="s">
        <v>1055</v>
      </c>
      <c r="N155" s="225">
        <v>44937</v>
      </c>
      <c r="O155" s="213">
        <v>44965</v>
      </c>
      <c r="P155" s="433">
        <f t="shared" si="9"/>
        <v>44967</v>
      </c>
      <c r="Q155" s="212">
        <v>44971</v>
      </c>
      <c r="R155" s="195">
        <f t="shared" si="10"/>
        <v>34</v>
      </c>
      <c r="S155" s="325">
        <f t="shared" si="8"/>
        <v>6</v>
      </c>
      <c r="T155" s="358" t="s">
        <v>1171</v>
      </c>
      <c r="U155" s="188"/>
      <c r="V155" s="323"/>
      <c r="W155" s="240" t="s">
        <v>1050</v>
      </c>
      <c r="X155" s="412"/>
      <c r="Y155" s="455"/>
    </row>
    <row r="156" spans="1:25" s="43" customFormat="1" ht="14.25" x14ac:dyDescent="0.45">
      <c r="A156" s="910"/>
      <c r="B156" s="317" t="s">
        <v>840</v>
      </c>
      <c r="C156" s="723" t="s">
        <v>1059</v>
      </c>
      <c r="D156" s="761"/>
      <c r="E156" s="646" t="s">
        <v>1053</v>
      </c>
      <c r="F156" s="381"/>
      <c r="G156" s="381"/>
      <c r="H156" s="381"/>
      <c r="I156" s="650" t="s">
        <v>1232</v>
      </c>
      <c r="J156" s="188" t="s">
        <v>1046</v>
      </c>
      <c r="K156" s="188">
        <v>0</v>
      </c>
      <c r="L156" s="188" t="s">
        <v>1047</v>
      </c>
      <c r="M156" s="196" t="s">
        <v>1055</v>
      </c>
      <c r="N156" s="224">
        <v>44964</v>
      </c>
      <c r="O156" s="224">
        <v>44967</v>
      </c>
      <c r="P156" s="433">
        <f t="shared" si="9"/>
        <v>44969</v>
      </c>
      <c r="Q156" s="212">
        <v>44972</v>
      </c>
      <c r="R156" s="195">
        <f t="shared" si="10"/>
        <v>8</v>
      </c>
      <c r="S156" s="325">
        <f t="shared" si="8"/>
        <v>5</v>
      </c>
      <c r="T156" s="358" t="s">
        <v>1171</v>
      </c>
      <c r="U156" s="188"/>
      <c r="V156" s="323"/>
      <c r="W156" s="323" t="s">
        <v>1050</v>
      </c>
      <c r="X156" s="412"/>
      <c r="Y156" s="455"/>
    </row>
    <row r="157" spans="1:25" s="43" customFormat="1" ht="14.25" x14ac:dyDescent="0.45">
      <c r="A157" s="910"/>
      <c r="B157" s="317" t="s">
        <v>872</v>
      </c>
      <c r="C157" s="723" t="s">
        <v>1121</v>
      </c>
      <c r="D157" s="761"/>
      <c r="E157" s="645" t="s">
        <v>1045</v>
      </c>
      <c r="F157" s="381"/>
      <c r="G157" s="381"/>
      <c r="H157" s="381"/>
      <c r="I157" s="650">
        <v>2109408</v>
      </c>
      <c r="J157" s="193" t="s">
        <v>1046</v>
      </c>
      <c r="K157" s="188">
        <v>0</v>
      </c>
      <c r="L157" s="188" t="s">
        <v>1047</v>
      </c>
      <c r="M157" s="196" t="s">
        <v>1055</v>
      </c>
      <c r="N157" s="197">
        <v>44965</v>
      </c>
      <c r="O157" s="191">
        <v>44967</v>
      </c>
      <c r="P157" s="433">
        <f t="shared" si="9"/>
        <v>44969</v>
      </c>
      <c r="Q157" s="212">
        <v>44973</v>
      </c>
      <c r="R157" s="195">
        <f t="shared" si="10"/>
        <v>8</v>
      </c>
      <c r="S157" s="325">
        <f t="shared" si="8"/>
        <v>6</v>
      </c>
      <c r="T157" s="358"/>
      <c r="U157" s="188"/>
      <c r="V157" s="323"/>
      <c r="W157" s="240" t="s">
        <v>1050</v>
      </c>
      <c r="X157" s="412"/>
      <c r="Y157" s="455"/>
    </row>
    <row r="158" spans="1:25" s="43" customFormat="1" ht="14.25" x14ac:dyDescent="0.45">
      <c r="A158" s="910"/>
      <c r="B158" s="317" t="s">
        <v>898</v>
      </c>
      <c r="C158" s="723" t="s">
        <v>1057</v>
      </c>
      <c r="D158" s="761"/>
      <c r="E158" s="645" t="s">
        <v>1053</v>
      </c>
      <c r="F158" s="381"/>
      <c r="G158" s="381"/>
      <c r="H158" s="381"/>
      <c r="I158" s="650" t="s">
        <v>1233</v>
      </c>
      <c r="J158" s="193" t="s">
        <v>1046</v>
      </c>
      <c r="K158" s="188">
        <v>0</v>
      </c>
      <c r="L158" s="188" t="s">
        <v>1047</v>
      </c>
      <c r="M158" s="196" t="s">
        <v>1055</v>
      </c>
      <c r="N158" s="197">
        <v>44966</v>
      </c>
      <c r="O158" s="191">
        <v>44970</v>
      </c>
      <c r="P158" s="433">
        <f t="shared" si="9"/>
        <v>44972</v>
      </c>
      <c r="Q158" s="212">
        <v>44972</v>
      </c>
      <c r="R158" s="195">
        <f t="shared" si="10"/>
        <v>6</v>
      </c>
      <c r="S158" s="325">
        <f t="shared" si="8"/>
        <v>2</v>
      </c>
      <c r="T158" s="358"/>
      <c r="U158" s="188"/>
      <c r="V158" s="323"/>
      <c r="W158" s="323" t="s">
        <v>1050</v>
      </c>
      <c r="X158" s="412"/>
      <c r="Y158" s="455"/>
    </row>
    <row r="159" spans="1:25" s="43" customFormat="1" ht="14.25" x14ac:dyDescent="0.45">
      <c r="A159" s="910"/>
      <c r="B159" s="317" t="s">
        <v>915</v>
      </c>
      <c r="C159" s="723" t="s">
        <v>1057</v>
      </c>
      <c r="D159" s="761"/>
      <c r="E159" s="645" t="s">
        <v>1053</v>
      </c>
      <c r="F159" s="381"/>
      <c r="G159" s="381"/>
      <c r="H159" s="381"/>
      <c r="I159" s="650" t="s">
        <v>1234</v>
      </c>
      <c r="J159" s="193" t="s">
        <v>1046</v>
      </c>
      <c r="K159" s="188">
        <v>0</v>
      </c>
      <c r="L159" s="188" t="s">
        <v>1047</v>
      </c>
      <c r="M159" s="196" t="s">
        <v>1055</v>
      </c>
      <c r="N159" s="197">
        <v>44966</v>
      </c>
      <c r="O159" s="191">
        <v>44970</v>
      </c>
      <c r="P159" s="433">
        <f t="shared" si="9"/>
        <v>44972</v>
      </c>
      <c r="Q159" s="191">
        <v>44972</v>
      </c>
      <c r="R159" s="195">
        <f t="shared" si="10"/>
        <v>6</v>
      </c>
      <c r="S159" s="325">
        <f t="shared" si="8"/>
        <v>2</v>
      </c>
      <c r="T159" s="358"/>
      <c r="U159" s="188"/>
      <c r="V159" s="323"/>
      <c r="W159" s="323" t="s">
        <v>1050</v>
      </c>
      <c r="X159" s="412"/>
      <c r="Y159" s="455"/>
    </row>
    <row r="160" spans="1:25" s="43" customFormat="1" ht="14.25" x14ac:dyDescent="0.45">
      <c r="A160" s="910"/>
      <c r="B160" s="317" t="s">
        <v>744</v>
      </c>
      <c r="C160" s="509" t="s">
        <v>1138</v>
      </c>
      <c r="D160" s="761"/>
      <c r="E160" s="645" t="s">
        <v>1083</v>
      </c>
      <c r="F160" s="381"/>
      <c r="G160" s="381"/>
      <c r="H160" s="381"/>
      <c r="I160" s="650">
        <v>3057849</v>
      </c>
      <c r="J160" s="193" t="s">
        <v>1046</v>
      </c>
      <c r="K160" s="188">
        <v>0</v>
      </c>
      <c r="L160" s="188" t="s">
        <v>1047</v>
      </c>
      <c r="M160" s="196" t="s">
        <v>1055</v>
      </c>
      <c r="N160" s="197">
        <v>44958</v>
      </c>
      <c r="O160" s="191">
        <v>44967</v>
      </c>
      <c r="P160" s="433">
        <f t="shared" si="9"/>
        <v>44969</v>
      </c>
      <c r="Q160" s="191">
        <v>44971</v>
      </c>
      <c r="R160" s="195">
        <f t="shared" si="10"/>
        <v>13</v>
      </c>
      <c r="S160" s="325">
        <f t="shared" si="8"/>
        <v>4</v>
      </c>
      <c r="T160" s="358" t="s">
        <v>1235</v>
      </c>
      <c r="U160" s="188"/>
      <c r="V160" s="323"/>
      <c r="W160" s="323" t="s">
        <v>1050</v>
      </c>
      <c r="X160" s="412"/>
      <c r="Y160" s="455"/>
    </row>
    <row r="161" spans="1:25" s="43" customFormat="1" ht="35.25" x14ac:dyDescent="0.4">
      <c r="A161" s="910"/>
      <c r="B161" s="331" t="s">
        <v>1236</v>
      </c>
      <c r="C161" s="326" t="s">
        <v>1102</v>
      </c>
      <c r="D161" s="761"/>
      <c r="E161" s="645" t="s">
        <v>1073</v>
      </c>
      <c r="F161" s="381"/>
      <c r="G161" s="381"/>
      <c r="H161" s="381"/>
      <c r="I161" s="650">
        <v>3190744</v>
      </c>
      <c r="J161" s="193" t="s">
        <v>1046</v>
      </c>
      <c r="K161" s="188">
        <v>0</v>
      </c>
      <c r="L161" s="188" t="s">
        <v>1047</v>
      </c>
      <c r="M161" s="196" t="s">
        <v>1055</v>
      </c>
      <c r="N161" s="191">
        <v>44782</v>
      </c>
      <c r="O161" s="191">
        <v>44966</v>
      </c>
      <c r="P161" s="433">
        <f t="shared" si="9"/>
        <v>44968</v>
      </c>
      <c r="Q161" s="191">
        <v>44973</v>
      </c>
      <c r="R161" s="195">
        <f t="shared" si="10"/>
        <v>191</v>
      </c>
      <c r="S161" s="325">
        <f t="shared" si="8"/>
        <v>7</v>
      </c>
      <c r="T161" s="358"/>
      <c r="U161" s="188"/>
      <c r="V161" s="323"/>
      <c r="W161" s="323" t="s">
        <v>1050</v>
      </c>
      <c r="X161" s="412"/>
      <c r="Y161" s="455"/>
    </row>
    <row r="162" spans="1:25" s="43" customFormat="1" ht="14.25" x14ac:dyDescent="0.45">
      <c r="A162" s="910"/>
      <c r="B162" s="317" t="s">
        <v>888</v>
      </c>
      <c r="C162" s="509" t="s">
        <v>1082</v>
      </c>
      <c r="D162" s="761"/>
      <c r="E162" s="645" t="s">
        <v>1083</v>
      </c>
      <c r="F162" s="381"/>
      <c r="G162" s="381"/>
      <c r="H162" s="381"/>
      <c r="I162" s="650">
        <v>1816649</v>
      </c>
      <c r="J162" s="193" t="s">
        <v>1046</v>
      </c>
      <c r="K162" s="188">
        <v>0</v>
      </c>
      <c r="L162" s="188" t="s">
        <v>1047</v>
      </c>
      <c r="M162" s="196" t="s">
        <v>1055</v>
      </c>
      <c r="N162" s="197">
        <v>44966</v>
      </c>
      <c r="O162" s="191">
        <v>44970</v>
      </c>
      <c r="P162" s="433">
        <f t="shared" si="9"/>
        <v>44972</v>
      </c>
      <c r="Q162" s="191">
        <v>44972</v>
      </c>
      <c r="R162" s="195">
        <f t="shared" si="10"/>
        <v>6</v>
      </c>
      <c r="S162" s="325">
        <f t="shared" si="8"/>
        <v>2</v>
      </c>
      <c r="T162" s="572"/>
      <c r="U162" s="189"/>
      <c r="V162" s="322"/>
      <c r="W162" s="240" t="s">
        <v>1050</v>
      </c>
      <c r="X162" s="412"/>
      <c r="Y162" s="455"/>
    </row>
    <row r="163" spans="1:25" s="43" customFormat="1" ht="14.25" x14ac:dyDescent="0.45">
      <c r="A163" s="910"/>
      <c r="B163" s="317" t="s">
        <v>953</v>
      </c>
      <c r="C163" s="509" t="s">
        <v>1192</v>
      </c>
      <c r="D163" s="761"/>
      <c r="E163" s="646" t="s">
        <v>1067</v>
      </c>
      <c r="F163" s="365"/>
      <c r="G163" s="365"/>
      <c r="H163" s="365"/>
      <c r="I163" s="650">
        <v>1320080.6000000001</v>
      </c>
      <c r="J163" s="188" t="s">
        <v>1046</v>
      </c>
      <c r="K163" s="188">
        <v>0</v>
      </c>
      <c r="L163" s="188" t="s">
        <v>1047</v>
      </c>
      <c r="M163" s="196" t="s">
        <v>1055</v>
      </c>
      <c r="N163" s="224">
        <v>44965</v>
      </c>
      <c r="O163" s="191">
        <v>44971</v>
      </c>
      <c r="P163" s="433">
        <f t="shared" si="9"/>
        <v>44973</v>
      </c>
      <c r="Q163" s="191">
        <v>44972</v>
      </c>
      <c r="R163" s="195">
        <f t="shared" si="10"/>
        <v>7</v>
      </c>
      <c r="S163" s="325">
        <f t="shared" si="8"/>
        <v>1</v>
      </c>
      <c r="T163" s="572"/>
      <c r="U163" s="189"/>
      <c r="V163" s="322"/>
      <c r="W163" s="240" t="s">
        <v>1050</v>
      </c>
      <c r="X163" s="412"/>
      <c r="Y163" s="455"/>
    </row>
    <row r="164" spans="1:25" s="43" customFormat="1" ht="14.25" x14ac:dyDescent="0.45">
      <c r="A164" s="910"/>
      <c r="B164" s="317" t="s">
        <v>943</v>
      </c>
      <c r="C164" s="723" t="s">
        <v>1135</v>
      </c>
      <c r="D164" s="761"/>
      <c r="E164" s="645" t="s">
        <v>1053</v>
      </c>
      <c r="F164" s="365"/>
      <c r="G164" s="365"/>
      <c r="H164" s="365"/>
      <c r="I164" s="650" t="s">
        <v>1237</v>
      </c>
      <c r="J164" s="193" t="s">
        <v>1046</v>
      </c>
      <c r="K164" s="188">
        <v>0</v>
      </c>
      <c r="L164" s="188" t="s">
        <v>1047</v>
      </c>
      <c r="M164" s="196" t="s">
        <v>1055</v>
      </c>
      <c r="N164" s="197">
        <v>44965</v>
      </c>
      <c r="O164" s="191">
        <v>44970</v>
      </c>
      <c r="P164" s="433">
        <f t="shared" si="9"/>
        <v>44972</v>
      </c>
      <c r="Q164" s="191">
        <v>44974</v>
      </c>
      <c r="R164" s="195">
        <f t="shared" si="10"/>
        <v>9</v>
      </c>
      <c r="S164" s="325">
        <f t="shared" si="8"/>
        <v>4</v>
      </c>
      <c r="T164" s="572"/>
      <c r="U164" s="189"/>
      <c r="V164" s="322"/>
      <c r="W164" s="323" t="s">
        <v>1050</v>
      </c>
      <c r="X164" s="412"/>
      <c r="Y164" s="455"/>
    </row>
    <row r="165" spans="1:25" s="43" customFormat="1" x14ac:dyDescent="0.4">
      <c r="A165" s="910"/>
      <c r="B165" s="188" t="s">
        <v>1238</v>
      </c>
      <c r="C165" s="509" t="s">
        <v>1057</v>
      </c>
      <c r="D165" s="761"/>
      <c r="E165" s="645" t="s">
        <v>1083</v>
      </c>
      <c r="F165" s="365"/>
      <c r="G165" s="365"/>
      <c r="H165" s="365"/>
      <c r="I165" s="650">
        <v>2372272</v>
      </c>
      <c r="J165" s="193" t="s">
        <v>1046</v>
      </c>
      <c r="K165" s="188">
        <v>0</v>
      </c>
      <c r="L165" s="188" t="s">
        <v>1047</v>
      </c>
      <c r="M165" s="196" t="s">
        <v>1055</v>
      </c>
      <c r="N165" s="191">
        <v>44972</v>
      </c>
      <c r="O165" s="191">
        <v>44972</v>
      </c>
      <c r="P165" s="433">
        <f t="shared" si="9"/>
        <v>44974</v>
      </c>
      <c r="Q165" s="191">
        <v>44974</v>
      </c>
      <c r="R165" s="195">
        <f t="shared" si="10"/>
        <v>2</v>
      </c>
      <c r="S165" s="325">
        <f t="shared" si="8"/>
        <v>2</v>
      </c>
      <c r="T165" s="358"/>
      <c r="U165" s="188"/>
      <c r="V165" s="323"/>
      <c r="W165" s="240" t="s">
        <v>1050</v>
      </c>
      <c r="X165" s="412"/>
      <c r="Y165" s="455"/>
    </row>
    <row r="166" spans="1:25" s="43" customFormat="1" ht="14.25" x14ac:dyDescent="0.45">
      <c r="A166" s="910"/>
      <c r="B166" s="317" t="s">
        <v>941</v>
      </c>
      <c r="C166" s="509" t="s">
        <v>1072</v>
      </c>
      <c r="D166" s="761"/>
      <c r="E166" s="645" t="s">
        <v>1067</v>
      </c>
      <c r="F166" s="381"/>
      <c r="G166" s="381"/>
      <c r="H166" s="381"/>
      <c r="I166" s="650">
        <v>4627695.8</v>
      </c>
      <c r="J166" s="193" t="s">
        <v>1046</v>
      </c>
      <c r="K166" s="188">
        <v>0</v>
      </c>
      <c r="L166" s="188" t="s">
        <v>1047</v>
      </c>
      <c r="M166" s="196" t="s">
        <v>1055</v>
      </c>
      <c r="N166" s="197">
        <v>44965</v>
      </c>
      <c r="O166" s="191">
        <v>44972</v>
      </c>
      <c r="P166" s="433">
        <f t="shared" si="9"/>
        <v>44974</v>
      </c>
      <c r="Q166" s="191">
        <v>44973</v>
      </c>
      <c r="R166" s="195">
        <f t="shared" si="10"/>
        <v>8</v>
      </c>
      <c r="S166" s="325">
        <f t="shared" si="8"/>
        <v>1</v>
      </c>
      <c r="T166" s="358" t="s">
        <v>1235</v>
      </c>
      <c r="U166" s="188"/>
      <c r="V166" s="323"/>
      <c r="W166" s="323" t="s">
        <v>1050</v>
      </c>
      <c r="X166" s="412"/>
      <c r="Y166" s="455"/>
    </row>
    <row r="167" spans="1:25" s="43" customFormat="1" ht="39.75" x14ac:dyDescent="0.45">
      <c r="A167" s="910"/>
      <c r="B167" s="317" t="s">
        <v>978</v>
      </c>
      <c r="C167" s="501" t="s">
        <v>1124</v>
      </c>
      <c r="D167" s="761"/>
      <c r="E167" s="645" t="s">
        <v>1067</v>
      </c>
      <c r="F167" s="381"/>
      <c r="G167" s="381"/>
      <c r="H167" s="381"/>
      <c r="I167" s="650">
        <v>2849380</v>
      </c>
      <c r="J167" s="193" t="s">
        <v>1046</v>
      </c>
      <c r="K167" s="188">
        <v>0</v>
      </c>
      <c r="L167" s="188" t="s">
        <v>1047</v>
      </c>
      <c r="M167" s="196" t="s">
        <v>1055</v>
      </c>
      <c r="N167" s="197">
        <v>44970</v>
      </c>
      <c r="O167" s="191">
        <v>44972</v>
      </c>
      <c r="P167" s="433">
        <f t="shared" si="9"/>
        <v>44974</v>
      </c>
      <c r="Q167" s="191">
        <v>44973</v>
      </c>
      <c r="R167" s="195">
        <f t="shared" si="10"/>
        <v>3</v>
      </c>
      <c r="S167" s="325">
        <f t="shared" si="8"/>
        <v>1</v>
      </c>
      <c r="T167" s="358"/>
      <c r="U167" s="188"/>
      <c r="V167" s="323"/>
      <c r="W167" s="240" t="s">
        <v>1050</v>
      </c>
      <c r="X167" s="412"/>
      <c r="Y167" s="455"/>
    </row>
    <row r="168" spans="1:25" s="43" customFormat="1" ht="14.25" x14ac:dyDescent="0.45">
      <c r="A168" s="910"/>
      <c r="B168" s="317" t="s">
        <v>937</v>
      </c>
      <c r="C168" s="723" t="s">
        <v>1057</v>
      </c>
      <c r="D168" s="761"/>
      <c r="E168" s="645" t="s">
        <v>1053</v>
      </c>
      <c r="F168" s="381"/>
      <c r="G168" s="381"/>
      <c r="H168" s="381"/>
      <c r="I168" s="650">
        <v>4391357</v>
      </c>
      <c r="J168" s="193" t="s">
        <v>1046</v>
      </c>
      <c r="K168" s="188">
        <v>0</v>
      </c>
      <c r="L168" s="188" t="s">
        <v>1047</v>
      </c>
      <c r="M168" s="196" t="s">
        <v>1055</v>
      </c>
      <c r="N168" s="197">
        <v>44965</v>
      </c>
      <c r="O168" s="191">
        <v>44972</v>
      </c>
      <c r="P168" s="433">
        <f t="shared" si="9"/>
        <v>44974</v>
      </c>
      <c r="Q168" s="191">
        <v>44973</v>
      </c>
      <c r="R168" s="195">
        <f t="shared" si="10"/>
        <v>8</v>
      </c>
      <c r="S168" s="325">
        <f t="shared" si="8"/>
        <v>1</v>
      </c>
      <c r="T168" s="358"/>
      <c r="U168" s="218" t="s">
        <v>1239</v>
      </c>
      <c r="V168" s="240"/>
      <c r="W168" s="323" t="s">
        <v>1050</v>
      </c>
      <c r="X168" s="412"/>
      <c r="Y168" s="455"/>
    </row>
    <row r="169" spans="1:25" s="43" customFormat="1" ht="14.25" x14ac:dyDescent="0.45">
      <c r="A169" s="910"/>
      <c r="B169" s="317" t="s">
        <v>856</v>
      </c>
      <c r="C169" s="723" t="s">
        <v>1057</v>
      </c>
      <c r="D169" s="761"/>
      <c r="E169" s="645" t="s">
        <v>1053</v>
      </c>
      <c r="F169" s="381"/>
      <c r="G169" s="381"/>
      <c r="H169" s="381"/>
      <c r="I169" s="650" t="s">
        <v>1240</v>
      </c>
      <c r="J169" s="193" t="s">
        <v>1046</v>
      </c>
      <c r="K169" s="188">
        <v>0</v>
      </c>
      <c r="L169" s="188" t="s">
        <v>1047</v>
      </c>
      <c r="M169" s="196" t="s">
        <v>1055</v>
      </c>
      <c r="N169" s="197">
        <v>44960</v>
      </c>
      <c r="O169" s="191">
        <v>44972</v>
      </c>
      <c r="P169" s="433">
        <f t="shared" si="9"/>
        <v>44974</v>
      </c>
      <c r="Q169" s="191">
        <v>44973</v>
      </c>
      <c r="R169" s="195">
        <f t="shared" si="10"/>
        <v>13</v>
      </c>
      <c r="S169" s="325">
        <f t="shared" si="8"/>
        <v>1</v>
      </c>
      <c r="T169" s="358"/>
      <c r="U169" s="188"/>
      <c r="V169" s="323"/>
      <c r="W169" s="323" t="s">
        <v>1050</v>
      </c>
      <c r="X169" s="412"/>
      <c r="Y169" s="455"/>
    </row>
    <row r="170" spans="1:25" s="43" customFormat="1" ht="14.25" x14ac:dyDescent="0.45">
      <c r="A170" s="910"/>
      <c r="B170" s="317" t="s">
        <v>689</v>
      </c>
      <c r="C170" s="723" t="s">
        <v>1241</v>
      </c>
      <c r="D170" s="761"/>
      <c r="E170" s="645" t="s">
        <v>1078</v>
      </c>
      <c r="F170" s="381"/>
      <c r="G170" s="381"/>
      <c r="H170" s="381"/>
      <c r="I170" s="650">
        <v>2717611.6</v>
      </c>
      <c r="J170" s="193" t="s">
        <v>1046</v>
      </c>
      <c r="K170" s="188">
        <v>0</v>
      </c>
      <c r="L170" s="188" t="s">
        <v>1047</v>
      </c>
      <c r="M170" s="196" t="s">
        <v>1055</v>
      </c>
      <c r="N170" s="197">
        <v>44957</v>
      </c>
      <c r="O170" s="191">
        <v>44961</v>
      </c>
      <c r="P170" s="433">
        <f t="shared" si="9"/>
        <v>44963</v>
      </c>
      <c r="Q170" s="191">
        <v>44973</v>
      </c>
      <c r="R170" s="195">
        <f t="shared" si="10"/>
        <v>16</v>
      </c>
      <c r="S170" s="325">
        <f t="shared" si="8"/>
        <v>12</v>
      </c>
      <c r="T170" s="358"/>
      <c r="U170" s="188"/>
      <c r="V170" s="323"/>
      <c r="W170" s="240" t="s">
        <v>1050</v>
      </c>
      <c r="X170" s="412"/>
      <c r="Y170" s="455"/>
    </row>
    <row r="171" spans="1:25" s="193" customFormat="1" x14ac:dyDescent="0.4">
      <c r="A171" s="910"/>
      <c r="B171" s="188" t="s">
        <v>1242</v>
      </c>
      <c r="C171" s="509" t="s">
        <v>1082</v>
      </c>
      <c r="D171" s="761"/>
      <c r="E171" s="645" t="s">
        <v>1083</v>
      </c>
      <c r="F171" s="381"/>
      <c r="G171" s="381"/>
      <c r="H171" s="381"/>
      <c r="I171" s="650">
        <v>2233904</v>
      </c>
      <c r="J171" s="193" t="s">
        <v>1046</v>
      </c>
      <c r="K171" s="188">
        <v>0</v>
      </c>
      <c r="L171" s="188" t="s">
        <v>1047</v>
      </c>
      <c r="M171" s="198" t="s">
        <v>1055</v>
      </c>
      <c r="N171" s="191">
        <v>44733</v>
      </c>
      <c r="O171" s="191">
        <v>44956</v>
      </c>
      <c r="P171" s="433">
        <f t="shared" si="9"/>
        <v>44958</v>
      </c>
      <c r="Q171" s="191">
        <v>44972</v>
      </c>
      <c r="R171" s="195">
        <f t="shared" si="10"/>
        <v>239</v>
      </c>
      <c r="S171" s="325">
        <f t="shared" si="8"/>
        <v>16</v>
      </c>
      <c r="T171" s="325"/>
      <c r="U171" s="188"/>
      <c r="V171" s="323"/>
      <c r="W171" s="240" t="s">
        <v>1050</v>
      </c>
      <c r="X171" s="412"/>
      <c r="Y171" s="455"/>
    </row>
    <row r="172" spans="1:25" s="43" customFormat="1" ht="14.25" x14ac:dyDescent="0.45">
      <c r="A172" s="910"/>
      <c r="B172" s="317" t="s">
        <v>875</v>
      </c>
      <c r="C172" s="723" t="s">
        <v>1059</v>
      </c>
      <c r="D172" s="761"/>
      <c r="E172" s="645" t="s">
        <v>1053</v>
      </c>
      <c r="F172" s="381"/>
      <c r="G172" s="381"/>
      <c r="H172" s="381"/>
      <c r="I172" s="650" t="s">
        <v>1243</v>
      </c>
      <c r="J172" s="193" t="s">
        <v>1046</v>
      </c>
      <c r="K172" s="188">
        <v>0</v>
      </c>
      <c r="L172" s="188" t="s">
        <v>1047</v>
      </c>
      <c r="M172" s="196" t="s">
        <v>1055</v>
      </c>
      <c r="N172" s="197">
        <v>44965</v>
      </c>
      <c r="O172" s="191">
        <v>44972</v>
      </c>
      <c r="P172" s="433">
        <f t="shared" si="9"/>
        <v>44974</v>
      </c>
      <c r="Q172" s="191">
        <v>44972</v>
      </c>
      <c r="R172" s="195">
        <f t="shared" si="10"/>
        <v>7</v>
      </c>
      <c r="S172" s="325">
        <f t="shared" si="8"/>
        <v>0</v>
      </c>
      <c r="T172" s="358"/>
      <c r="U172" s="188"/>
      <c r="V172" s="323"/>
      <c r="W172" s="323" t="s">
        <v>1050</v>
      </c>
      <c r="X172" s="412"/>
      <c r="Y172" s="455"/>
    </row>
    <row r="173" spans="1:25" s="43" customFormat="1" ht="14.25" x14ac:dyDescent="0.45">
      <c r="A173" s="910"/>
      <c r="B173" s="317" t="s">
        <v>800</v>
      </c>
      <c r="C173" s="722" t="s">
        <v>1077</v>
      </c>
      <c r="D173" s="761"/>
      <c r="E173" s="646" t="s">
        <v>1078</v>
      </c>
      <c r="F173" s="365"/>
      <c r="G173" s="365"/>
      <c r="H173" s="365"/>
      <c r="I173" s="650">
        <v>2451668.1</v>
      </c>
      <c r="J173" s="188" t="s">
        <v>1046</v>
      </c>
      <c r="K173" s="188">
        <v>0</v>
      </c>
      <c r="L173" s="188" t="s">
        <v>1047</v>
      </c>
      <c r="M173" s="196" t="s">
        <v>1055</v>
      </c>
      <c r="N173" s="224">
        <v>44959</v>
      </c>
      <c r="O173" s="191">
        <v>44968</v>
      </c>
      <c r="P173" s="433">
        <f t="shared" si="9"/>
        <v>44970</v>
      </c>
      <c r="Q173" s="191">
        <v>44972</v>
      </c>
      <c r="R173" s="195">
        <f t="shared" si="10"/>
        <v>13</v>
      </c>
      <c r="S173" s="325">
        <f t="shared" si="8"/>
        <v>4</v>
      </c>
      <c r="T173" s="572"/>
      <c r="U173" s="189"/>
      <c r="V173" s="322"/>
      <c r="W173" s="240" t="s">
        <v>1050</v>
      </c>
      <c r="X173" s="412"/>
      <c r="Y173" s="455"/>
    </row>
    <row r="174" spans="1:25" s="43" customFormat="1" x14ac:dyDescent="0.4">
      <c r="A174" s="910"/>
      <c r="B174" s="188" t="s">
        <v>850</v>
      </c>
      <c r="C174" s="509" t="s">
        <v>1128</v>
      </c>
      <c r="D174" s="761"/>
      <c r="E174" s="645" t="s">
        <v>1067</v>
      </c>
      <c r="F174" s="381"/>
      <c r="G174" s="381"/>
      <c r="H174" s="381"/>
      <c r="I174" s="650" t="s">
        <v>1244</v>
      </c>
      <c r="J174" s="193" t="s">
        <v>1046</v>
      </c>
      <c r="K174" s="188">
        <v>0</v>
      </c>
      <c r="L174" s="188" t="s">
        <v>1047</v>
      </c>
      <c r="M174" s="196" t="s">
        <v>1055</v>
      </c>
      <c r="N174" s="191">
        <v>44959</v>
      </c>
      <c r="O174" s="191">
        <v>44966</v>
      </c>
      <c r="P174" s="433">
        <f t="shared" si="9"/>
        <v>44968</v>
      </c>
      <c r="Q174" s="191">
        <v>44973</v>
      </c>
      <c r="R174" s="195">
        <f t="shared" si="10"/>
        <v>14</v>
      </c>
      <c r="S174" s="325">
        <f t="shared" si="8"/>
        <v>7</v>
      </c>
      <c r="T174" s="358"/>
      <c r="U174" s="188"/>
      <c r="V174" s="323"/>
      <c r="W174" s="323" t="s">
        <v>1050</v>
      </c>
      <c r="X174" s="412"/>
      <c r="Y174" s="455"/>
    </row>
    <row r="175" spans="1:25" s="43" customFormat="1" ht="14.25" x14ac:dyDescent="0.45">
      <c r="A175" s="910"/>
      <c r="B175" s="317" t="s">
        <v>714</v>
      </c>
      <c r="C175" s="509" t="s">
        <v>1128</v>
      </c>
      <c r="D175" s="761"/>
      <c r="E175" s="646" t="s">
        <v>1067</v>
      </c>
      <c r="F175" s="381"/>
      <c r="G175" s="381"/>
      <c r="H175" s="381"/>
      <c r="I175" s="650">
        <v>4986490.5999999996</v>
      </c>
      <c r="J175" s="188" t="s">
        <v>1046</v>
      </c>
      <c r="K175" s="188">
        <v>0</v>
      </c>
      <c r="L175" s="188" t="s">
        <v>1047</v>
      </c>
      <c r="M175" s="196" t="s">
        <v>1055</v>
      </c>
      <c r="N175" s="224">
        <v>44945</v>
      </c>
      <c r="O175" s="213">
        <v>44965</v>
      </c>
      <c r="P175" s="433">
        <f t="shared" si="9"/>
        <v>44967</v>
      </c>
      <c r="Q175" s="212">
        <v>44974</v>
      </c>
      <c r="R175" s="195">
        <f t="shared" si="10"/>
        <v>29</v>
      </c>
      <c r="S175" s="325">
        <f t="shared" si="8"/>
        <v>9</v>
      </c>
      <c r="T175" s="358" t="s">
        <v>1245</v>
      </c>
      <c r="U175" s="189"/>
      <c r="V175" s="322"/>
      <c r="W175" s="323" t="s">
        <v>1050</v>
      </c>
      <c r="X175" s="412"/>
      <c r="Y175" s="455"/>
    </row>
    <row r="176" spans="1:25" s="43" customFormat="1" ht="26.65" x14ac:dyDescent="0.45">
      <c r="A176" s="910"/>
      <c r="B176" s="268" t="s">
        <v>515</v>
      </c>
      <c r="C176" s="509" t="s">
        <v>1072</v>
      </c>
      <c r="D176" s="761"/>
      <c r="E176" s="646" t="s">
        <v>1067</v>
      </c>
      <c r="F176" s="381"/>
      <c r="G176" s="381"/>
      <c r="H176" s="381"/>
      <c r="I176" s="650" t="s">
        <v>1246</v>
      </c>
      <c r="J176" s="188" t="s">
        <v>1046</v>
      </c>
      <c r="K176" s="188">
        <v>0</v>
      </c>
      <c r="L176" s="188" t="s">
        <v>1047</v>
      </c>
      <c r="M176" s="196" t="s">
        <v>1055</v>
      </c>
      <c r="N176" s="219">
        <v>44949</v>
      </c>
      <c r="O176" s="224">
        <v>44967</v>
      </c>
      <c r="P176" s="433">
        <f t="shared" si="9"/>
        <v>44969</v>
      </c>
      <c r="Q176" s="212">
        <v>44974</v>
      </c>
      <c r="R176" s="195">
        <f t="shared" si="10"/>
        <v>25</v>
      </c>
      <c r="S176" s="325">
        <f t="shared" si="8"/>
        <v>7</v>
      </c>
      <c r="T176" s="358" t="s">
        <v>1247</v>
      </c>
      <c r="U176" s="218" t="s">
        <v>1248</v>
      </c>
      <c r="V176" s="240"/>
      <c r="W176" s="526" t="s">
        <v>1050</v>
      </c>
      <c r="X176" s="412"/>
      <c r="Y176" s="455"/>
    </row>
    <row r="177" spans="1:25" s="43" customFormat="1" ht="26.65" x14ac:dyDescent="0.45">
      <c r="A177" s="910"/>
      <c r="B177" s="317" t="s">
        <v>966</v>
      </c>
      <c r="C177" s="509" t="s">
        <v>1113</v>
      </c>
      <c r="D177" s="761"/>
      <c r="E177" s="646" t="s">
        <v>1067</v>
      </c>
      <c r="F177" s="365"/>
      <c r="G177" s="365"/>
      <c r="H177" s="365"/>
      <c r="I177" s="650">
        <v>1638546.2</v>
      </c>
      <c r="J177" s="188" t="s">
        <v>1046</v>
      </c>
      <c r="K177" s="188">
        <v>0</v>
      </c>
      <c r="L177" s="188" t="s">
        <v>1047</v>
      </c>
      <c r="M177" s="196" t="s">
        <v>1055</v>
      </c>
      <c r="N177" s="224">
        <v>44970</v>
      </c>
      <c r="O177" s="224">
        <v>44970</v>
      </c>
      <c r="P177" s="433">
        <f t="shared" si="9"/>
        <v>44972</v>
      </c>
      <c r="Q177" s="212">
        <v>44974</v>
      </c>
      <c r="R177" s="195">
        <f t="shared" si="10"/>
        <v>4</v>
      </c>
      <c r="S177" s="325">
        <f t="shared" si="8"/>
        <v>4</v>
      </c>
      <c r="T177" s="358"/>
      <c r="U177" s="188"/>
      <c r="V177" s="323"/>
      <c r="W177" s="240" t="s">
        <v>1050</v>
      </c>
      <c r="X177" s="412"/>
      <c r="Y177" s="455"/>
    </row>
    <row r="178" spans="1:25" s="43" customFormat="1" ht="39.75" x14ac:dyDescent="0.45">
      <c r="A178" s="910"/>
      <c r="B178" s="268" t="s">
        <v>574</v>
      </c>
      <c r="C178" s="504" t="s">
        <v>1121</v>
      </c>
      <c r="D178" s="761"/>
      <c r="E178" s="646" t="s">
        <v>1045</v>
      </c>
      <c r="F178" s="381"/>
      <c r="G178" s="381"/>
      <c r="H178" s="381"/>
      <c r="I178" s="650">
        <v>4653920.5999999996</v>
      </c>
      <c r="J178" s="188" t="s">
        <v>1046</v>
      </c>
      <c r="K178" s="188">
        <v>0</v>
      </c>
      <c r="L178" s="188" t="s">
        <v>1047</v>
      </c>
      <c r="M178" s="196" t="s">
        <v>1055</v>
      </c>
      <c r="N178" s="224">
        <v>44953</v>
      </c>
      <c r="O178" s="212">
        <v>44965</v>
      </c>
      <c r="P178" s="433">
        <f t="shared" si="9"/>
        <v>44967</v>
      </c>
      <c r="Q178" s="212">
        <v>44974</v>
      </c>
      <c r="R178" s="195">
        <f t="shared" si="10"/>
        <v>21</v>
      </c>
      <c r="S178" s="325">
        <f t="shared" si="8"/>
        <v>9</v>
      </c>
      <c r="T178" s="358"/>
      <c r="U178" s="188" t="s">
        <v>1249</v>
      </c>
      <c r="V178" s="323"/>
      <c r="W178" s="323"/>
      <c r="X178" s="412"/>
      <c r="Y178" s="455"/>
    </row>
    <row r="179" spans="1:25" s="193" customFormat="1" ht="14.25" x14ac:dyDescent="0.45">
      <c r="A179" s="910"/>
      <c r="B179" s="317" t="s">
        <v>846</v>
      </c>
      <c r="C179" s="723" t="s">
        <v>1121</v>
      </c>
      <c r="D179" s="761"/>
      <c r="E179" s="645" t="s">
        <v>1045</v>
      </c>
      <c r="F179" s="381"/>
      <c r="G179" s="381"/>
      <c r="H179" s="381"/>
      <c r="I179" s="650" t="s">
        <v>1250</v>
      </c>
      <c r="J179" s="193" t="s">
        <v>1046</v>
      </c>
      <c r="K179" s="188">
        <v>0</v>
      </c>
      <c r="L179" s="188" t="s">
        <v>1047</v>
      </c>
      <c r="M179" s="196" t="s">
        <v>1055</v>
      </c>
      <c r="N179" s="197">
        <v>44959</v>
      </c>
      <c r="O179" s="191">
        <v>44965</v>
      </c>
      <c r="P179" s="433">
        <f t="shared" si="9"/>
        <v>44967</v>
      </c>
      <c r="Q179" s="212">
        <v>44975</v>
      </c>
      <c r="R179" s="195">
        <f t="shared" si="10"/>
        <v>16</v>
      </c>
      <c r="S179" s="325">
        <f t="shared" si="8"/>
        <v>10</v>
      </c>
      <c r="T179" s="358" t="s">
        <v>1251</v>
      </c>
      <c r="U179" s="188"/>
      <c r="V179" s="323"/>
      <c r="W179" s="240" t="s">
        <v>1050</v>
      </c>
      <c r="X179" s="412"/>
      <c r="Y179" s="455"/>
    </row>
    <row r="180" spans="1:25" s="188" customFormat="1" ht="35.65" x14ac:dyDescent="0.45">
      <c r="A180" s="910"/>
      <c r="B180" s="317" t="s">
        <v>983</v>
      </c>
      <c r="C180" s="326" t="s">
        <v>1102</v>
      </c>
      <c r="D180" s="761"/>
      <c r="E180" s="646" t="s">
        <v>1067</v>
      </c>
      <c r="F180" s="381"/>
      <c r="G180" s="381"/>
      <c r="H180" s="381"/>
      <c r="I180" s="650">
        <f>7496772/2</f>
        <v>3748386</v>
      </c>
      <c r="J180" s="188" t="s">
        <v>1046</v>
      </c>
      <c r="K180" s="188">
        <v>0</v>
      </c>
      <c r="L180" s="188" t="s">
        <v>1047</v>
      </c>
      <c r="M180" s="196" t="s">
        <v>1055</v>
      </c>
      <c r="N180" s="224">
        <v>44970</v>
      </c>
      <c r="O180" s="224">
        <v>44972</v>
      </c>
      <c r="P180" s="433">
        <f t="shared" si="9"/>
        <v>44974</v>
      </c>
      <c r="Q180" s="212">
        <v>44975</v>
      </c>
      <c r="R180" s="195">
        <f t="shared" si="10"/>
        <v>5</v>
      </c>
      <c r="S180" s="325">
        <f t="shared" si="8"/>
        <v>3</v>
      </c>
      <c r="T180" s="358" t="s">
        <v>1252</v>
      </c>
      <c r="V180" s="323"/>
      <c r="W180" s="323" t="s">
        <v>1050</v>
      </c>
      <c r="X180" s="323"/>
      <c r="Y180" s="455"/>
    </row>
    <row r="181" spans="1:25" s="188" customFormat="1" ht="14.25" x14ac:dyDescent="0.45">
      <c r="A181" s="910"/>
      <c r="B181" s="317" t="s">
        <v>969</v>
      </c>
      <c r="C181" s="722" t="s">
        <v>1135</v>
      </c>
      <c r="D181" s="761"/>
      <c r="E181" s="646" t="s">
        <v>1053</v>
      </c>
      <c r="F181" s="365"/>
      <c r="G181" s="365"/>
      <c r="H181" s="365"/>
      <c r="I181" s="650">
        <v>2272414</v>
      </c>
      <c r="J181" s="188" t="s">
        <v>1046</v>
      </c>
      <c r="K181" s="188">
        <v>0</v>
      </c>
      <c r="L181" s="188" t="s">
        <v>1047</v>
      </c>
      <c r="M181" s="196" t="s">
        <v>1055</v>
      </c>
      <c r="N181" s="224">
        <v>44970</v>
      </c>
      <c r="O181" s="224">
        <v>44972</v>
      </c>
      <c r="P181" s="433">
        <f t="shared" si="9"/>
        <v>44974</v>
      </c>
      <c r="Q181" s="212">
        <v>44974</v>
      </c>
      <c r="R181" s="195">
        <f t="shared" si="10"/>
        <v>4</v>
      </c>
      <c r="S181" s="325">
        <f t="shared" si="8"/>
        <v>2</v>
      </c>
      <c r="T181" s="358"/>
      <c r="V181" s="323"/>
      <c r="W181" s="323" t="s">
        <v>1050</v>
      </c>
      <c r="X181" s="323"/>
      <c r="Y181" s="455"/>
    </row>
    <row r="182" spans="1:25" s="188" customFormat="1" ht="14.25" x14ac:dyDescent="0.45">
      <c r="A182" s="910"/>
      <c r="B182" s="317" t="s">
        <v>1000</v>
      </c>
      <c r="C182" s="509" t="s">
        <v>1072</v>
      </c>
      <c r="D182" s="761"/>
      <c r="E182" s="646" t="s">
        <v>1067</v>
      </c>
      <c r="F182" s="381"/>
      <c r="G182" s="381"/>
      <c r="H182" s="381"/>
      <c r="I182" s="650" t="s">
        <v>1253</v>
      </c>
      <c r="J182" s="188" t="s">
        <v>1046</v>
      </c>
      <c r="K182" s="188">
        <v>0</v>
      </c>
      <c r="L182" s="188" t="s">
        <v>1047</v>
      </c>
      <c r="M182" s="196" t="s">
        <v>1055</v>
      </c>
      <c r="N182" s="224">
        <v>44971</v>
      </c>
      <c r="O182" s="224">
        <v>44971</v>
      </c>
      <c r="P182" s="433">
        <f t="shared" si="9"/>
        <v>44973</v>
      </c>
      <c r="Q182" s="212">
        <v>44975</v>
      </c>
      <c r="R182" s="195">
        <f t="shared" si="10"/>
        <v>4</v>
      </c>
      <c r="S182" s="325">
        <f t="shared" si="8"/>
        <v>4</v>
      </c>
      <c r="T182" s="358"/>
      <c r="V182" s="323"/>
      <c r="W182" s="323" t="s">
        <v>1050</v>
      </c>
      <c r="X182" s="323"/>
      <c r="Y182" s="455"/>
    </row>
    <row r="183" spans="1:25" s="188" customFormat="1" ht="14.25" x14ac:dyDescent="0.45">
      <c r="A183" s="910"/>
      <c r="B183" s="317" t="s">
        <v>1254</v>
      </c>
      <c r="C183" s="509" t="s">
        <v>1072</v>
      </c>
      <c r="D183" s="761"/>
      <c r="E183" s="646" t="s">
        <v>1067</v>
      </c>
      <c r="F183" s="381"/>
      <c r="G183" s="381"/>
      <c r="H183" s="381"/>
      <c r="I183" s="650" t="s">
        <v>1255</v>
      </c>
      <c r="J183" s="188" t="s">
        <v>1046</v>
      </c>
      <c r="K183" s="188">
        <v>0</v>
      </c>
      <c r="L183" s="188" t="s">
        <v>1047</v>
      </c>
      <c r="M183" s="196" t="s">
        <v>1055</v>
      </c>
      <c r="N183" s="224">
        <v>44972</v>
      </c>
      <c r="O183" s="224">
        <v>44972</v>
      </c>
      <c r="P183" s="433">
        <f t="shared" si="9"/>
        <v>44974</v>
      </c>
      <c r="Q183" s="212">
        <v>44974</v>
      </c>
      <c r="R183" s="195">
        <f t="shared" si="10"/>
        <v>2</v>
      </c>
      <c r="S183" s="325">
        <f t="shared" si="8"/>
        <v>2</v>
      </c>
      <c r="T183" s="358" t="s">
        <v>1256</v>
      </c>
      <c r="V183" s="323"/>
      <c r="W183" s="323" t="s">
        <v>1050</v>
      </c>
      <c r="X183" s="323"/>
      <c r="Y183" s="455"/>
    </row>
    <row r="184" spans="1:25" s="193" customFormat="1" ht="26.65" x14ac:dyDescent="0.45">
      <c r="A184" s="910"/>
      <c r="B184" s="317" t="s">
        <v>1257</v>
      </c>
      <c r="C184" s="509" t="s">
        <v>1113</v>
      </c>
      <c r="D184" s="761"/>
      <c r="E184" s="645" t="s">
        <v>1067</v>
      </c>
      <c r="F184" s="381"/>
      <c r="G184" s="381"/>
      <c r="H184" s="381"/>
      <c r="I184" s="650">
        <f>7496772/2</f>
        <v>3748386</v>
      </c>
      <c r="J184" s="193" t="s">
        <v>1046</v>
      </c>
      <c r="K184" s="188">
        <v>0</v>
      </c>
      <c r="L184" s="188" t="s">
        <v>1047</v>
      </c>
      <c r="M184" s="196" t="s">
        <v>1055</v>
      </c>
      <c r="N184" s="197">
        <v>44972</v>
      </c>
      <c r="O184" s="224">
        <v>44972</v>
      </c>
      <c r="P184" s="433">
        <f t="shared" si="9"/>
        <v>44974</v>
      </c>
      <c r="Q184" s="224">
        <v>44975</v>
      </c>
      <c r="R184" s="195">
        <f t="shared" si="10"/>
        <v>3</v>
      </c>
      <c r="S184" s="325">
        <f t="shared" si="8"/>
        <v>3</v>
      </c>
      <c r="T184" s="358" t="s">
        <v>1258</v>
      </c>
      <c r="U184" s="188"/>
      <c r="V184" s="323"/>
      <c r="W184" s="323" t="s">
        <v>1050</v>
      </c>
      <c r="X184" s="323"/>
      <c r="Y184" s="455"/>
    </row>
    <row r="185" spans="1:25" s="188" customFormat="1" ht="14.25" x14ac:dyDescent="0.45">
      <c r="A185" s="910"/>
      <c r="B185" s="317" t="s">
        <v>1259</v>
      </c>
      <c r="C185" s="722" t="s">
        <v>1135</v>
      </c>
      <c r="D185" s="761"/>
      <c r="E185" s="646" t="s">
        <v>1053</v>
      </c>
      <c r="F185" s="365"/>
      <c r="G185" s="365"/>
      <c r="H185" s="365"/>
      <c r="I185" s="650">
        <v>2094822</v>
      </c>
      <c r="J185" s="188" t="s">
        <v>1046</v>
      </c>
      <c r="K185" s="188">
        <v>0</v>
      </c>
      <c r="L185" s="188" t="s">
        <v>1047</v>
      </c>
      <c r="M185" s="196" t="s">
        <v>1055</v>
      </c>
      <c r="N185" s="224">
        <v>44973</v>
      </c>
      <c r="O185" s="224">
        <v>44973</v>
      </c>
      <c r="P185" s="433">
        <f t="shared" si="9"/>
        <v>44975</v>
      </c>
      <c r="Q185" s="212">
        <v>44975</v>
      </c>
      <c r="R185" s="195">
        <f t="shared" si="10"/>
        <v>2</v>
      </c>
      <c r="S185" s="325">
        <f t="shared" si="8"/>
        <v>2</v>
      </c>
      <c r="T185" s="358"/>
      <c r="V185" s="323"/>
      <c r="W185" s="323" t="s">
        <v>1050</v>
      </c>
      <c r="X185" s="323"/>
      <c r="Y185" s="455"/>
    </row>
    <row r="186" spans="1:25" s="193" customFormat="1" ht="14.25" x14ac:dyDescent="0.45">
      <c r="A186" s="910"/>
      <c r="B186" s="317" t="s">
        <v>817</v>
      </c>
      <c r="C186" s="509" t="s">
        <v>1128</v>
      </c>
      <c r="D186" s="761"/>
      <c r="E186" s="645" t="s">
        <v>1067</v>
      </c>
      <c r="F186" s="381"/>
      <c r="G186" s="381"/>
      <c r="H186" s="381"/>
      <c r="I186" s="650">
        <v>3578053.8</v>
      </c>
      <c r="J186" s="193" t="s">
        <v>1046</v>
      </c>
      <c r="K186" s="188">
        <v>0</v>
      </c>
      <c r="L186" s="188" t="s">
        <v>1047</v>
      </c>
      <c r="M186" s="196" t="s">
        <v>1055</v>
      </c>
      <c r="N186" s="197">
        <v>44962</v>
      </c>
      <c r="O186" s="224">
        <v>44970</v>
      </c>
      <c r="P186" s="433">
        <f t="shared" si="9"/>
        <v>44972</v>
      </c>
      <c r="Q186" s="224">
        <v>44977</v>
      </c>
      <c r="R186" s="195">
        <f t="shared" si="10"/>
        <v>15</v>
      </c>
      <c r="S186" s="325">
        <f t="shared" si="8"/>
        <v>7</v>
      </c>
      <c r="T186" s="358" t="s">
        <v>1256</v>
      </c>
      <c r="U186" s="188"/>
      <c r="V186" s="323"/>
      <c r="W186" s="323" t="s">
        <v>1050</v>
      </c>
      <c r="X186" s="323"/>
      <c r="Y186" s="455"/>
    </row>
    <row r="187" spans="1:25" s="380" customFormat="1" ht="35.65" x14ac:dyDescent="0.45">
      <c r="A187" s="910"/>
      <c r="B187" s="317" t="s">
        <v>971</v>
      </c>
      <c r="C187" s="326" t="s">
        <v>1102</v>
      </c>
      <c r="D187" s="761"/>
      <c r="E187" s="742" t="s">
        <v>1067</v>
      </c>
      <c r="F187" s="381"/>
      <c r="G187" s="381"/>
      <c r="H187" s="381"/>
      <c r="I187" s="650">
        <v>3142500</v>
      </c>
      <c r="J187" s="193" t="s">
        <v>1046</v>
      </c>
      <c r="K187" s="188">
        <v>0</v>
      </c>
      <c r="L187" s="188" t="s">
        <v>1047</v>
      </c>
      <c r="M187" s="196" t="s">
        <v>1055</v>
      </c>
      <c r="N187" s="224">
        <v>44970</v>
      </c>
      <c r="O187" s="212">
        <v>44974</v>
      </c>
      <c r="P187" s="433">
        <f t="shared" si="9"/>
        <v>44976</v>
      </c>
      <c r="Q187" s="224">
        <v>44977</v>
      </c>
      <c r="R187" s="195">
        <f t="shared" si="10"/>
        <v>7</v>
      </c>
      <c r="S187" s="325">
        <f t="shared" si="8"/>
        <v>3</v>
      </c>
      <c r="T187" s="325" t="s">
        <v>1260</v>
      </c>
      <c r="U187" s="188"/>
      <c r="V187" s="323"/>
      <c r="W187" s="323" t="s">
        <v>1050</v>
      </c>
      <c r="X187" s="323"/>
      <c r="Y187" s="455"/>
    </row>
    <row r="188" spans="1:25" s="380" customFormat="1" ht="14.25" x14ac:dyDescent="0.45">
      <c r="A188" s="910"/>
      <c r="B188" s="317" t="s">
        <v>985</v>
      </c>
      <c r="C188" s="509" t="s">
        <v>1192</v>
      </c>
      <c r="D188" s="761"/>
      <c r="E188" s="742" t="s">
        <v>1067</v>
      </c>
      <c r="F188" s="381"/>
      <c r="G188" s="381"/>
      <c r="H188" s="381"/>
      <c r="I188" s="650">
        <v>3421836.6</v>
      </c>
      <c r="J188" s="193" t="s">
        <v>1046</v>
      </c>
      <c r="K188" s="188">
        <v>0</v>
      </c>
      <c r="L188" s="188" t="s">
        <v>1047</v>
      </c>
      <c r="M188" s="196" t="s">
        <v>1055</v>
      </c>
      <c r="N188" s="224">
        <v>44970</v>
      </c>
      <c r="O188" s="224">
        <v>44970</v>
      </c>
      <c r="P188" s="433">
        <f t="shared" si="9"/>
        <v>44972</v>
      </c>
      <c r="Q188" s="224">
        <v>44977</v>
      </c>
      <c r="R188" s="195">
        <f t="shared" si="10"/>
        <v>7</v>
      </c>
      <c r="S188" s="325">
        <f t="shared" si="8"/>
        <v>7</v>
      </c>
      <c r="T188" s="325" t="s">
        <v>1261</v>
      </c>
      <c r="U188" s="188"/>
      <c r="V188" s="323"/>
      <c r="W188" s="323" t="s">
        <v>1050</v>
      </c>
      <c r="X188" s="323"/>
      <c r="Y188" s="455"/>
    </row>
    <row r="189" spans="1:25" s="380" customFormat="1" ht="14.25" x14ac:dyDescent="0.45">
      <c r="A189" s="910"/>
      <c r="B189" s="317" t="s">
        <v>990</v>
      </c>
      <c r="C189" s="722" t="s">
        <v>1128</v>
      </c>
      <c r="D189" s="761"/>
      <c r="E189" s="742" t="s">
        <v>1078</v>
      </c>
      <c r="F189" s="365"/>
      <c r="G189" s="365"/>
      <c r="H189" s="365"/>
      <c r="I189" s="650">
        <v>2230785.6</v>
      </c>
      <c r="J189" s="193" t="s">
        <v>1046</v>
      </c>
      <c r="K189" s="188">
        <v>0</v>
      </c>
      <c r="L189" s="188" t="s">
        <v>1047</v>
      </c>
      <c r="M189" s="196" t="s">
        <v>1055</v>
      </c>
      <c r="N189" s="224">
        <v>44971</v>
      </c>
      <c r="O189" s="212">
        <v>44974</v>
      </c>
      <c r="P189" s="433">
        <f t="shared" si="9"/>
        <v>44976</v>
      </c>
      <c r="Q189" s="385">
        <v>44978</v>
      </c>
      <c r="R189" s="195">
        <f t="shared" si="10"/>
        <v>7</v>
      </c>
      <c r="S189" s="325">
        <f t="shared" si="8"/>
        <v>4</v>
      </c>
      <c r="T189" s="325" t="s">
        <v>1171</v>
      </c>
      <c r="U189" s="188"/>
      <c r="V189" s="323"/>
      <c r="W189" s="240" t="s">
        <v>1050</v>
      </c>
      <c r="X189" s="323"/>
      <c r="Y189" s="455"/>
    </row>
    <row r="190" spans="1:25" s="380" customFormat="1" ht="35.65" x14ac:dyDescent="0.45">
      <c r="A190" s="910"/>
      <c r="B190" s="317" t="s">
        <v>992</v>
      </c>
      <c r="C190" s="326" t="s">
        <v>1102</v>
      </c>
      <c r="D190" s="761"/>
      <c r="E190" s="742" t="s">
        <v>1067</v>
      </c>
      <c r="F190" s="365"/>
      <c r="G190" s="365"/>
      <c r="H190" s="365"/>
      <c r="I190" s="650">
        <v>1753419.8</v>
      </c>
      <c r="J190" s="193" t="s">
        <v>1046</v>
      </c>
      <c r="K190" s="188">
        <v>0</v>
      </c>
      <c r="L190" s="188" t="s">
        <v>1047</v>
      </c>
      <c r="M190" s="196" t="s">
        <v>1055</v>
      </c>
      <c r="N190" s="224">
        <v>44971</v>
      </c>
      <c r="O190" s="212">
        <v>44974</v>
      </c>
      <c r="P190" s="433">
        <f t="shared" si="9"/>
        <v>44976</v>
      </c>
      <c r="Q190" s="224">
        <v>44977</v>
      </c>
      <c r="R190" s="195">
        <f t="shared" si="10"/>
        <v>6</v>
      </c>
      <c r="S190" s="325">
        <f t="shared" si="8"/>
        <v>3</v>
      </c>
      <c r="T190" s="325" t="s">
        <v>1260</v>
      </c>
      <c r="U190" s="188"/>
      <c r="V190" s="323"/>
      <c r="W190" s="240" t="s">
        <v>1050</v>
      </c>
      <c r="X190" s="323"/>
      <c r="Y190" s="455"/>
    </row>
    <row r="191" spans="1:25" s="380" customFormat="1" ht="14.25" x14ac:dyDescent="0.45">
      <c r="A191" s="910"/>
      <c r="B191" s="317" t="s">
        <v>998</v>
      </c>
      <c r="C191" s="509" t="s">
        <v>1121</v>
      </c>
      <c r="D191" s="761"/>
      <c r="E191" s="742" t="s">
        <v>1067</v>
      </c>
      <c r="F191" s="381"/>
      <c r="G191" s="381"/>
      <c r="H191" s="381"/>
      <c r="I191" s="650">
        <v>1693856.6</v>
      </c>
      <c r="J191" s="193" t="s">
        <v>1046</v>
      </c>
      <c r="K191" s="188">
        <v>0</v>
      </c>
      <c r="L191" s="188" t="s">
        <v>1047</v>
      </c>
      <c r="M191" s="196" t="s">
        <v>1055</v>
      </c>
      <c r="N191" s="224">
        <v>44971</v>
      </c>
      <c r="O191" s="212">
        <v>44974</v>
      </c>
      <c r="P191" s="433">
        <f t="shared" si="9"/>
        <v>44976</v>
      </c>
      <c r="Q191" s="212">
        <v>44975</v>
      </c>
      <c r="R191" s="195">
        <f t="shared" si="10"/>
        <v>4</v>
      </c>
      <c r="S191" s="325">
        <f t="shared" si="8"/>
        <v>1</v>
      </c>
      <c r="T191" s="325" t="s">
        <v>1171</v>
      </c>
      <c r="U191" s="188"/>
      <c r="V191" s="323"/>
      <c r="W191" s="240" t="s">
        <v>1050</v>
      </c>
      <c r="X191" s="323"/>
      <c r="Y191" s="455"/>
    </row>
    <row r="192" spans="1:25" s="380" customFormat="1" ht="35.65" x14ac:dyDescent="0.45">
      <c r="A192" s="910"/>
      <c r="B192" s="188" t="s">
        <v>1262</v>
      </c>
      <c r="C192" s="326" t="s">
        <v>1079</v>
      </c>
      <c r="D192" s="761"/>
      <c r="E192" s="646" t="s">
        <v>1083</v>
      </c>
      <c r="F192" s="381"/>
      <c r="G192" s="381"/>
      <c r="H192" s="381"/>
      <c r="I192" s="650" t="s">
        <v>1263</v>
      </c>
      <c r="J192" s="188" t="s">
        <v>1046</v>
      </c>
      <c r="K192" s="188">
        <v>0</v>
      </c>
      <c r="L192" s="188" t="s">
        <v>1047</v>
      </c>
      <c r="M192" s="196" t="s">
        <v>1055</v>
      </c>
      <c r="N192" s="224">
        <v>44972</v>
      </c>
      <c r="O192" s="224">
        <v>44972</v>
      </c>
      <c r="P192" s="433">
        <f t="shared" si="9"/>
        <v>44974</v>
      </c>
      <c r="Q192" s="212">
        <v>44976</v>
      </c>
      <c r="R192" s="195">
        <f t="shared" si="10"/>
        <v>4</v>
      </c>
      <c r="S192" s="325">
        <f t="shared" si="8"/>
        <v>4</v>
      </c>
      <c r="T192" s="325" t="s">
        <v>1171</v>
      </c>
      <c r="U192" s="188"/>
      <c r="V192" s="323"/>
      <c r="W192" s="240" t="s">
        <v>1050</v>
      </c>
      <c r="X192" s="323"/>
      <c r="Y192" s="455"/>
    </row>
    <row r="193" spans="1:25" s="376" customFormat="1" ht="35.65" x14ac:dyDescent="0.45">
      <c r="A193" s="910"/>
      <c r="B193" s="317" t="s">
        <v>758</v>
      </c>
      <c r="C193" s="326" t="s">
        <v>1102</v>
      </c>
      <c r="D193" s="761"/>
      <c r="E193" s="646" t="s">
        <v>1067</v>
      </c>
      <c r="F193" s="365"/>
      <c r="G193" s="365"/>
      <c r="H193" s="365"/>
      <c r="I193" s="650">
        <v>5927140</v>
      </c>
      <c r="J193" s="188" t="s">
        <v>1046</v>
      </c>
      <c r="K193" s="188">
        <v>0</v>
      </c>
      <c r="L193" s="188" t="s">
        <v>1047</v>
      </c>
      <c r="M193" s="196" t="s">
        <v>1055</v>
      </c>
      <c r="N193" s="224">
        <v>44972</v>
      </c>
      <c r="O193" s="224">
        <v>44972</v>
      </c>
      <c r="P193" s="433">
        <f t="shared" si="9"/>
        <v>44974</v>
      </c>
      <c r="Q193" s="212">
        <v>44975</v>
      </c>
      <c r="R193" s="195">
        <f t="shared" si="10"/>
        <v>3</v>
      </c>
      <c r="S193" s="325">
        <f t="shared" si="8"/>
        <v>3</v>
      </c>
      <c r="T193" s="325" t="s">
        <v>1171</v>
      </c>
      <c r="U193" s="188"/>
      <c r="V193" s="323"/>
      <c r="W193" s="240" t="s">
        <v>1050</v>
      </c>
      <c r="X193" s="323"/>
      <c r="Y193" s="455"/>
    </row>
    <row r="194" spans="1:25" s="380" customFormat="1" ht="14.25" x14ac:dyDescent="0.45">
      <c r="A194" s="910"/>
      <c r="B194" s="317" t="s">
        <v>1264</v>
      </c>
      <c r="C194" s="509" t="s">
        <v>1121</v>
      </c>
      <c r="D194" s="761"/>
      <c r="E194" s="646" t="s">
        <v>1067</v>
      </c>
      <c r="F194" s="381"/>
      <c r="G194" s="381"/>
      <c r="H194" s="381"/>
      <c r="I194" s="650">
        <v>1499954.2</v>
      </c>
      <c r="J194" s="188" t="s">
        <v>1046</v>
      </c>
      <c r="K194" s="188">
        <v>0</v>
      </c>
      <c r="L194" s="188" t="s">
        <v>1047</v>
      </c>
      <c r="M194" s="196" t="s">
        <v>1055</v>
      </c>
      <c r="N194" s="212">
        <v>44974</v>
      </c>
      <c r="O194" s="212">
        <v>44974</v>
      </c>
      <c r="P194" s="433">
        <f t="shared" si="9"/>
        <v>44976</v>
      </c>
      <c r="Q194" s="212">
        <v>44975</v>
      </c>
      <c r="R194" s="195">
        <f t="shared" si="10"/>
        <v>1</v>
      </c>
      <c r="S194" s="325">
        <f t="shared" ref="S194:S257" si="11">Q194-O194-K194</f>
        <v>1</v>
      </c>
      <c r="T194" s="325" t="s">
        <v>1171</v>
      </c>
      <c r="U194" s="188"/>
      <c r="V194" s="323"/>
      <c r="W194" s="240" t="s">
        <v>1050</v>
      </c>
      <c r="X194" s="323"/>
      <c r="Y194" s="455"/>
    </row>
    <row r="195" spans="1:25" s="193" customFormat="1" ht="26.65" x14ac:dyDescent="0.45">
      <c r="A195" s="910"/>
      <c r="B195" s="317" t="s">
        <v>654</v>
      </c>
      <c r="C195" s="509" t="s">
        <v>1113</v>
      </c>
      <c r="D195" s="761"/>
      <c r="E195" s="645" t="s">
        <v>1078</v>
      </c>
      <c r="F195" s="381"/>
      <c r="G195" s="381"/>
      <c r="H195" s="381"/>
      <c r="I195" s="650">
        <v>1593070.6</v>
      </c>
      <c r="J195" s="193" t="s">
        <v>1046</v>
      </c>
      <c r="K195" s="188">
        <v>0</v>
      </c>
      <c r="L195" s="188" t="s">
        <v>1047</v>
      </c>
      <c r="M195" s="196" t="s">
        <v>1055</v>
      </c>
      <c r="N195" s="197">
        <v>44956</v>
      </c>
      <c r="O195" s="197">
        <v>44963</v>
      </c>
      <c r="P195" s="433">
        <f t="shared" ref="P195:P258" si="12">O195+2</f>
        <v>44965</v>
      </c>
      <c r="Q195" s="212">
        <v>44976</v>
      </c>
      <c r="R195" s="195">
        <f t="shared" si="10"/>
        <v>20</v>
      </c>
      <c r="S195" s="325">
        <f t="shared" si="11"/>
        <v>13</v>
      </c>
      <c r="T195" s="358"/>
      <c r="U195" s="188"/>
      <c r="V195" s="323"/>
      <c r="W195" s="240" t="s">
        <v>1050</v>
      </c>
      <c r="X195" s="412"/>
      <c r="Y195" s="455"/>
    </row>
    <row r="196" spans="1:25" s="193" customFormat="1" ht="39.75" x14ac:dyDescent="0.45">
      <c r="A196" s="910"/>
      <c r="B196" s="317" t="s">
        <v>683</v>
      </c>
      <c r="C196" s="509" t="s">
        <v>1066</v>
      </c>
      <c r="D196" s="761"/>
      <c r="E196" s="645" t="s">
        <v>1073</v>
      </c>
      <c r="F196" s="381"/>
      <c r="G196" s="381"/>
      <c r="H196" s="381"/>
      <c r="I196" s="650">
        <v>1828380</v>
      </c>
      <c r="J196" s="193" t="s">
        <v>1046</v>
      </c>
      <c r="K196" s="188">
        <v>0</v>
      </c>
      <c r="L196" s="188" t="s">
        <v>1047</v>
      </c>
      <c r="M196" s="196" t="s">
        <v>1055</v>
      </c>
      <c r="N196" s="197">
        <v>44957</v>
      </c>
      <c r="O196" s="212">
        <v>44974</v>
      </c>
      <c r="P196" s="433">
        <f t="shared" si="12"/>
        <v>44976</v>
      </c>
      <c r="Q196" s="212">
        <v>44975</v>
      </c>
      <c r="R196" s="195">
        <f t="shared" si="10"/>
        <v>18</v>
      </c>
      <c r="S196" s="325">
        <f t="shared" si="11"/>
        <v>1</v>
      </c>
      <c r="T196" s="358"/>
      <c r="U196" s="188"/>
      <c r="V196" s="323"/>
      <c r="W196" s="323" t="s">
        <v>1050</v>
      </c>
      <c r="X196" s="412"/>
      <c r="Y196" s="455"/>
    </row>
    <row r="197" spans="1:25" s="188" customFormat="1" ht="14.25" x14ac:dyDescent="0.45">
      <c r="A197" s="910"/>
      <c r="B197" s="317" t="s">
        <v>706</v>
      </c>
      <c r="C197" s="722" t="s">
        <v>1057</v>
      </c>
      <c r="D197" s="761"/>
      <c r="E197" s="646" t="s">
        <v>1053</v>
      </c>
      <c r="F197" s="365"/>
      <c r="G197" s="365"/>
      <c r="H197" s="365"/>
      <c r="I197" s="650">
        <v>2117620.1</v>
      </c>
      <c r="J197" s="188" t="s">
        <v>1046</v>
      </c>
      <c r="K197" s="188">
        <v>0</v>
      </c>
      <c r="L197" s="188" t="s">
        <v>1047</v>
      </c>
      <c r="M197" s="196" t="s">
        <v>1055</v>
      </c>
      <c r="N197" s="191">
        <v>44944</v>
      </c>
      <c r="O197" s="191">
        <v>44973</v>
      </c>
      <c r="P197" s="433">
        <f t="shared" si="12"/>
        <v>44975</v>
      </c>
      <c r="Q197" s="224">
        <v>44977</v>
      </c>
      <c r="R197" s="195">
        <f t="shared" si="10"/>
        <v>33</v>
      </c>
      <c r="S197" s="325">
        <f t="shared" si="11"/>
        <v>4</v>
      </c>
      <c r="T197" s="358" t="s">
        <v>1265</v>
      </c>
      <c r="V197" s="323"/>
      <c r="W197" s="323" t="s">
        <v>1050</v>
      </c>
      <c r="X197" s="323"/>
      <c r="Y197" s="455"/>
    </row>
    <row r="198" spans="1:25" s="188" customFormat="1" ht="39.75" x14ac:dyDescent="0.45">
      <c r="A198" s="910"/>
      <c r="B198" s="268" t="s">
        <v>251</v>
      </c>
      <c r="C198" s="509" t="s">
        <v>1082</v>
      </c>
      <c r="D198" s="761"/>
      <c r="E198" s="645" t="s">
        <v>1083</v>
      </c>
      <c r="F198" s="381"/>
      <c r="G198" s="381"/>
      <c r="H198" s="381"/>
      <c r="I198" s="650">
        <v>2889032.1</v>
      </c>
      <c r="J198" s="193" t="s">
        <v>1046</v>
      </c>
      <c r="K198" s="188">
        <v>0</v>
      </c>
      <c r="L198" s="188" t="s">
        <v>1047</v>
      </c>
      <c r="M198" s="196" t="s">
        <v>1055</v>
      </c>
      <c r="N198" s="225">
        <v>44936</v>
      </c>
      <c r="O198" s="225">
        <v>44940</v>
      </c>
      <c r="P198" s="433">
        <f t="shared" si="12"/>
        <v>44942</v>
      </c>
      <c r="Q198" s="224">
        <v>44977</v>
      </c>
      <c r="R198" s="195">
        <f t="shared" si="10"/>
        <v>41</v>
      </c>
      <c r="S198" s="325">
        <f t="shared" si="11"/>
        <v>37</v>
      </c>
      <c r="T198" s="358"/>
      <c r="V198" s="323"/>
      <c r="W198" s="323" t="s">
        <v>1050</v>
      </c>
      <c r="X198" s="323"/>
      <c r="Y198" s="455"/>
    </row>
    <row r="199" spans="1:25" s="193" customFormat="1" ht="39.75" x14ac:dyDescent="0.45">
      <c r="A199" s="910"/>
      <c r="B199" s="317" t="s">
        <v>1266</v>
      </c>
      <c r="C199" s="509" t="s">
        <v>1066</v>
      </c>
      <c r="D199" s="761"/>
      <c r="E199" s="645" t="s">
        <v>1073</v>
      </c>
      <c r="F199" s="381"/>
      <c r="G199" s="381"/>
      <c r="H199" s="381"/>
      <c r="I199" s="650">
        <v>2889032.1</v>
      </c>
      <c r="J199" s="193" t="s">
        <v>1046</v>
      </c>
      <c r="K199" s="188">
        <v>0</v>
      </c>
      <c r="L199" s="188" t="s">
        <v>1047</v>
      </c>
      <c r="M199" s="196" t="s">
        <v>1055</v>
      </c>
      <c r="N199" s="197">
        <v>44957</v>
      </c>
      <c r="O199" s="197">
        <v>44975</v>
      </c>
      <c r="P199" s="433">
        <f t="shared" si="12"/>
        <v>44977</v>
      </c>
      <c r="Q199" s="197">
        <v>44977</v>
      </c>
      <c r="R199" s="195">
        <f t="shared" si="10"/>
        <v>20</v>
      </c>
      <c r="S199" s="325">
        <f t="shared" si="11"/>
        <v>2</v>
      </c>
      <c r="T199" s="358"/>
      <c r="U199" s="188"/>
      <c r="V199" s="323"/>
      <c r="W199" s="323" t="s">
        <v>1050</v>
      </c>
      <c r="X199" s="412"/>
      <c r="Y199" s="455"/>
    </row>
    <row r="200" spans="1:25" s="193" customFormat="1" ht="14.25" x14ac:dyDescent="0.45">
      <c r="A200" s="910"/>
      <c r="B200" s="317" t="s">
        <v>885</v>
      </c>
      <c r="C200" s="509" t="s">
        <v>1192</v>
      </c>
      <c r="D200" s="761"/>
      <c r="E200" s="645" t="s">
        <v>1067</v>
      </c>
      <c r="F200" s="381"/>
      <c r="G200" s="381"/>
      <c r="H200" s="381"/>
      <c r="I200" s="650">
        <v>3022293.4</v>
      </c>
      <c r="J200" s="193" t="s">
        <v>1046</v>
      </c>
      <c r="K200" s="188">
        <v>0</v>
      </c>
      <c r="L200" s="188" t="s">
        <v>1047</v>
      </c>
      <c r="M200" s="196" t="s">
        <v>1055</v>
      </c>
      <c r="N200" s="197">
        <v>44965</v>
      </c>
      <c r="O200" s="197">
        <v>44974</v>
      </c>
      <c r="P200" s="433">
        <f t="shared" si="12"/>
        <v>44976</v>
      </c>
      <c r="Q200" s="197">
        <v>44977</v>
      </c>
      <c r="R200" s="195">
        <f t="shared" si="10"/>
        <v>12</v>
      </c>
      <c r="S200" s="325">
        <f t="shared" si="11"/>
        <v>3</v>
      </c>
      <c r="T200" s="358"/>
      <c r="U200" s="188"/>
      <c r="V200" s="323"/>
      <c r="W200" s="323" t="s">
        <v>1050</v>
      </c>
      <c r="X200" s="412"/>
      <c r="Y200" s="455"/>
    </row>
    <row r="201" spans="1:25" s="188" customFormat="1" ht="14.25" x14ac:dyDescent="0.45">
      <c r="A201" s="910"/>
      <c r="B201" s="317" t="s">
        <v>827</v>
      </c>
      <c r="C201" s="509" t="s">
        <v>1082</v>
      </c>
      <c r="D201" s="761"/>
      <c r="E201" s="646" t="s">
        <v>1083</v>
      </c>
      <c r="F201" s="381"/>
      <c r="G201" s="381"/>
      <c r="H201" s="381"/>
      <c r="I201" s="650" t="s">
        <v>1218</v>
      </c>
      <c r="J201" s="188" t="s">
        <v>1046</v>
      </c>
      <c r="K201" s="188">
        <v>0</v>
      </c>
      <c r="L201" s="188" t="s">
        <v>1047</v>
      </c>
      <c r="M201" s="196" t="s">
        <v>1055</v>
      </c>
      <c r="N201" s="224">
        <v>44963</v>
      </c>
      <c r="O201" s="212">
        <v>44974</v>
      </c>
      <c r="P201" s="433">
        <f t="shared" si="12"/>
        <v>44976</v>
      </c>
      <c r="Q201" s="212">
        <v>44978</v>
      </c>
      <c r="R201" s="195">
        <f t="shared" si="10"/>
        <v>15</v>
      </c>
      <c r="S201" s="325">
        <f t="shared" si="11"/>
        <v>4</v>
      </c>
      <c r="T201" s="358"/>
      <c r="V201" s="323"/>
      <c r="W201" s="240" t="s">
        <v>1050</v>
      </c>
      <c r="X201" s="323"/>
      <c r="Y201" s="455"/>
    </row>
    <row r="202" spans="1:25" s="188" customFormat="1" ht="14.25" x14ac:dyDescent="0.45">
      <c r="A202" s="910"/>
      <c r="B202" s="188" t="s">
        <v>1267</v>
      </c>
      <c r="C202" s="646" t="s">
        <v>1057</v>
      </c>
      <c r="D202" s="761"/>
      <c r="E202" s="646" t="s">
        <v>1053</v>
      </c>
      <c r="F202" s="381"/>
      <c r="G202" s="381"/>
      <c r="H202" s="381"/>
      <c r="I202" s="650" t="s">
        <v>1268</v>
      </c>
      <c r="J202" s="188" t="s">
        <v>1046</v>
      </c>
      <c r="K202" s="188">
        <v>0</v>
      </c>
      <c r="L202" s="188" t="s">
        <v>1047</v>
      </c>
      <c r="M202" s="198" t="s">
        <v>1048</v>
      </c>
      <c r="N202" s="224">
        <v>44977</v>
      </c>
      <c r="O202" s="224">
        <v>44977</v>
      </c>
      <c r="P202" s="433">
        <f t="shared" si="12"/>
        <v>44979</v>
      </c>
      <c r="Q202" s="212">
        <v>44978</v>
      </c>
      <c r="R202" s="195">
        <f t="shared" si="10"/>
        <v>1</v>
      </c>
      <c r="S202" s="325">
        <f t="shared" si="11"/>
        <v>1</v>
      </c>
      <c r="T202" s="358"/>
      <c r="V202" s="323"/>
      <c r="W202" s="323" t="s">
        <v>1050</v>
      </c>
      <c r="X202" s="323"/>
      <c r="Y202" s="455"/>
    </row>
    <row r="203" spans="1:25" s="193" customFormat="1" ht="39.4" x14ac:dyDescent="0.4">
      <c r="A203" s="910"/>
      <c r="B203" s="268" t="s">
        <v>534</v>
      </c>
      <c r="C203" s="503" t="s">
        <v>1121</v>
      </c>
      <c r="D203" s="761"/>
      <c r="E203" s="645" t="s">
        <v>1045</v>
      </c>
      <c r="F203" s="381"/>
      <c r="G203" s="381"/>
      <c r="H203" s="381"/>
      <c r="I203" s="650">
        <v>1321349.6000000001</v>
      </c>
      <c r="J203" s="193" t="s">
        <v>1046</v>
      </c>
      <c r="K203" s="188">
        <v>0</v>
      </c>
      <c r="L203" s="188" t="s">
        <v>1047</v>
      </c>
      <c r="M203" s="196" t="s">
        <v>1048</v>
      </c>
      <c r="N203" s="191">
        <v>44949</v>
      </c>
      <c r="O203" s="191">
        <v>44966</v>
      </c>
      <c r="P203" s="433">
        <f t="shared" si="12"/>
        <v>44968</v>
      </c>
      <c r="Q203" s="191">
        <v>44977</v>
      </c>
      <c r="R203" s="195">
        <f t="shared" si="10"/>
        <v>28</v>
      </c>
      <c r="S203" s="325">
        <f t="shared" si="11"/>
        <v>11</v>
      </c>
      <c r="T203" s="327" t="s">
        <v>1269</v>
      </c>
      <c r="U203" s="188"/>
      <c r="V203" s="323"/>
      <c r="W203" s="240" t="s">
        <v>1050</v>
      </c>
      <c r="X203" s="412"/>
      <c r="Y203" s="455"/>
    </row>
    <row r="204" spans="1:25" s="193" customFormat="1" ht="14.25" x14ac:dyDescent="0.45">
      <c r="A204" s="910"/>
      <c r="B204" s="317" t="s">
        <v>912</v>
      </c>
      <c r="C204" s="509" t="s">
        <v>1138</v>
      </c>
      <c r="D204" s="761"/>
      <c r="E204" s="645" t="s">
        <v>1083</v>
      </c>
      <c r="F204" s="381"/>
      <c r="G204" s="381"/>
      <c r="H204" s="381"/>
      <c r="I204" s="650">
        <v>4176341</v>
      </c>
      <c r="J204" s="193" t="s">
        <v>1046</v>
      </c>
      <c r="K204" s="188">
        <v>0</v>
      </c>
      <c r="L204" s="188" t="s">
        <v>1047</v>
      </c>
      <c r="M204" s="196" t="s">
        <v>1048</v>
      </c>
      <c r="N204" s="197">
        <v>44966</v>
      </c>
      <c r="O204" s="191">
        <v>44970</v>
      </c>
      <c r="P204" s="433">
        <f t="shared" si="12"/>
        <v>44972</v>
      </c>
      <c r="Q204" s="191">
        <v>44978</v>
      </c>
      <c r="R204" s="195">
        <f t="shared" si="10"/>
        <v>12</v>
      </c>
      <c r="S204" s="325">
        <f t="shared" si="11"/>
        <v>8</v>
      </c>
      <c r="T204" s="358" t="s">
        <v>1270</v>
      </c>
      <c r="U204" s="188" t="s">
        <v>1271</v>
      </c>
      <c r="V204" s="323"/>
      <c r="W204" s="323" t="s">
        <v>1050</v>
      </c>
      <c r="X204" s="412"/>
      <c r="Y204" s="455"/>
    </row>
    <row r="205" spans="1:25" s="189" customFormat="1" ht="35.65" x14ac:dyDescent="0.45">
      <c r="A205" s="910"/>
      <c r="B205" s="317" t="s">
        <v>1272</v>
      </c>
      <c r="C205" s="326" t="s">
        <v>1079</v>
      </c>
      <c r="D205" s="761"/>
      <c r="E205" s="646" t="s">
        <v>1083</v>
      </c>
      <c r="F205" s="381"/>
      <c r="G205" s="381"/>
      <c r="H205" s="381"/>
      <c r="I205" s="650">
        <v>2257804</v>
      </c>
      <c r="J205" s="188" t="s">
        <v>1046</v>
      </c>
      <c r="K205" s="188">
        <v>0</v>
      </c>
      <c r="L205" s="188" t="s">
        <v>1047</v>
      </c>
      <c r="M205" s="196" t="s">
        <v>1048</v>
      </c>
      <c r="N205" s="191">
        <v>44974</v>
      </c>
      <c r="O205" s="191">
        <v>44974</v>
      </c>
      <c r="P205" s="433">
        <f t="shared" si="12"/>
        <v>44976</v>
      </c>
      <c r="Q205" s="191">
        <v>44978</v>
      </c>
      <c r="R205" s="195">
        <f t="shared" si="10"/>
        <v>4</v>
      </c>
      <c r="S205" s="325">
        <f t="shared" si="11"/>
        <v>4</v>
      </c>
      <c r="T205" s="572"/>
      <c r="V205" s="322"/>
      <c r="W205" s="240" t="s">
        <v>1050</v>
      </c>
      <c r="X205" s="322"/>
      <c r="Y205" s="455"/>
    </row>
    <row r="206" spans="1:25" s="364" customFormat="1" ht="14.25" x14ac:dyDescent="0.45">
      <c r="A206" s="910"/>
      <c r="B206" s="317" t="s">
        <v>1273</v>
      </c>
      <c r="C206" s="509" t="s">
        <v>1082</v>
      </c>
      <c r="D206" s="761"/>
      <c r="E206" s="645" t="s">
        <v>1083</v>
      </c>
      <c r="F206" s="381"/>
      <c r="G206" s="381"/>
      <c r="H206" s="381"/>
      <c r="I206" s="650">
        <v>3227602</v>
      </c>
      <c r="J206" s="193" t="s">
        <v>1046</v>
      </c>
      <c r="K206" s="188">
        <v>0</v>
      </c>
      <c r="L206" s="188" t="s">
        <v>1047</v>
      </c>
      <c r="M206" s="196" t="s">
        <v>1048</v>
      </c>
      <c r="N206" s="191">
        <v>44975</v>
      </c>
      <c r="O206" s="191">
        <v>44975</v>
      </c>
      <c r="P206" s="433">
        <f t="shared" si="12"/>
        <v>44977</v>
      </c>
      <c r="Q206" s="191">
        <v>44979</v>
      </c>
      <c r="R206" s="195">
        <f t="shared" si="10"/>
        <v>4</v>
      </c>
      <c r="S206" s="325">
        <f t="shared" si="11"/>
        <v>4</v>
      </c>
      <c r="T206" s="572"/>
      <c r="U206" s="189"/>
      <c r="V206" s="322"/>
      <c r="W206" s="322" t="s">
        <v>1050</v>
      </c>
      <c r="X206" s="417"/>
      <c r="Y206" s="455"/>
    </row>
    <row r="207" spans="1:25" s="188" customFormat="1" ht="26.65" x14ac:dyDescent="0.45">
      <c r="A207" s="910"/>
      <c r="B207" s="317" t="s">
        <v>1274</v>
      </c>
      <c r="C207" s="509" t="s">
        <v>1113</v>
      </c>
      <c r="D207" s="761"/>
      <c r="E207" s="646" t="s">
        <v>1067</v>
      </c>
      <c r="F207" s="381"/>
      <c r="G207" s="381"/>
      <c r="H207" s="381"/>
      <c r="I207" s="650">
        <v>2181827.7999999998</v>
      </c>
      <c r="J207" s="188" t="s">
        <v>1046</v>
      </c>
      <c r="K207" s="188">
        <v>0</v>
      </c>
      <c r="L207" s="188" t="s">
        <v>1047</v>
      </c>
      <c r="M207" s="196" t="s">
        <v>1048</v>
      </c>
      <c r="N207" s="224">
        <v>44973</v>
      </c>
      <c r="O207" s="224">
        <v>44973</v>
      </c>
      <c r="P207" s="433">
        <f t="shared" si="12"/>
        <v>44975</v>
      </c>
      <c r="Q207" s="212">
        <v>44979</v>
      </c>
      <c r="R207" s="195">
        <f t="shared" si="10"/>
        <v>6</v>
      </c>
      <c r="S207" s="325">
        <f t="shared" si="11"/>
        <v>6</v>
      </c>
      <c r="T207" s="325"/>
      <c r="V207" s="323"/>
      <c r="W207" s="323" t="s">
        <v>1050</v>
      </c>
      <c r="X207" s="323"/>
      <c r="Y207" s="455"/>
    </row>
    <row r="208" spans="1:25" s="188" customFormat="1" ht="35.65" x14ac:dyDescent="0.45">
      <c r="A208" s="910"/>
      <c r="B208" s="317" t="s">
        <v>1275</v>
      </c>
      <c r="C208" s="326" t="s">
        <v>1079</v>
      </c>
      <c r="D208" s="761"/>
      <c r="E208" s="646" t="s">
        <v>1083</v>
      </c>
      <c r="F208" s="381"/>
      <c r="G208" s="381"/>
      <c r="H208" s="381"/>
      <c r="I208" s="650">
        <v>1685004</v>
      </c>
      <c r="J208" s="188" t="s">
        <v>1046</v>
      </c>
      <c r="K208" s="188">
        <v>0</v>
      </c>
      <c r="L208" s="188" t="s">
        <v>1047</v>
      </c>
      <c r="M208" s="196" t="s">
        <v>1048</v>
      </c>
      <c r="N208" s="224">
        <v>44974</v>
      </c>
      <c r="O208" s="224">
        <v>44974</v>
      </c>
      <c r="P208" s="433">
        <f t="shared" si="12"/>
        <v>44976</v>
      </c>
      <c r="Q208" s="191">
        <v>44977</v>
      </c>
      <c r="R208" s="195">
        <f t="shared" si="10"/>
        <v>3</v>
      </c>
      <c r="S208" s="325">
        <f t="shared" si="11"/>
        <v>3</v>
      </c>
      <c r="T208" s="325"/>
      <c r="V208" s="323"/>
      <c r="W208" s="240" t="s">
        <v>1050</v>
      </c>
      <c r="X208" s="323"/>
      <c r="Y208" s="455"/>
    </row>
    <row r="209" spans="1:25" s="188" customFormat="1" ht="14.25" x14ac:dyDescent="0.45">
      <c r="A209" s="910"/>
      <c r="B209" s="317" t="s">
        <v>1276</v>
      </c>
      <c r="C209" s="723" t="s">
        <v>1057</v>
      </c>
      <c r="D209" s="761"/>
      <c r="E209" s="646" t="s">
        <v>1053</v>
      </c>
      <c r="F209" s="381"/>
      <c r="G209" s="381"/>
      <c r="H209" s="381"/>
      <c r="I209" s="650">
        <v>2117021.1</v>
      </c>
      <c r="J209" s="188" t="s">
        <v>1046</v>
      </c>
      <c r="K209" s="188">
        <v>0</v>
      </c>
      <c r="L209" s="188" t="s">
        <v>1047</v>
      </c>
      <c r="M209" s="196" t="s">
        <v>1048</v>
      </c>
      <c r="N209" s="224">
        <v>44974</v>
      </c>
      <c r="O209" s="224">
        <v>44974</v>
      </c>
      <c r="P209" s="433">
        <f t="shared" si="12"/>
        <v>44976</v>
      </c>
      <c r="Q209" s="224">
        <v>44979</v>
      </c>
      <c r="R209" s="195">
        <f t="shared" si="10"/>
        <v>5</v>
      </c>
      <c r="S209" s="325">
        <f t="shared" si="11"/>
        <v>5</v>
      </c>
      <c r="T209" s="325"/>
      <c r="V209" s="323"/>
      <c r="W209" s="323" t="s">
        <v>1050</v>
      </c>
      <c r="X209" s="323"/>
      <c r="Y209" s="455"/>
    </row>
    <row r="210" spans="1:25" s="188" customFormat="1" ht="14.25" x14ac:dyDescent="0.45">
      <c r="A210" s="910"/>
      <c r="B210" s="317" t="s">
        <v>1277</v>
      </c>
      <c r="C210" s="723" t="s">
        <v>1057</v>
      </c>
      <c r="D210" s="761"/>
      <c r="E210" s="646" t="s">
        <v>1053</v>
      </c>
      <c r="F210" s="381"/>
      <c r="G210" s="381"/>
      <c r="H210" s="381"/>
      <c r="I210" s="650">
        <v>2228016</v>
      </c>
      <c r="J210" s="188" t="s">
        <v>1046</v>
      </c>
      <c r="K210" s="188">
        <v>0</v>
      </c>
      <c r="L210" s="188" t="s">
        <v>1047</v>
      </c>
      <c r="M210" s="196" t="s">
        <v>1048</v>
      </c>
      <c r="N210" s="224">
        <v>44977</v>
      </c>
      <c r="O210" s="224">
        <v>44977</v>
      </c>
      <c r="P210" s="433">
        <f t="shared" si="12"/>
        <v>44979</v>
      </c>
      <c r="Q210" s="224">
        <v>44978</v>
      </c>
      <c r="R210" s="195">
        <f t="shared" si="10"/>
        <v>1</v>
      </c>
      <c r="S210" s="325">
        <f t="shared" si="11"/>
        <v>1</v>
      </c>
      <c r="T210" s="325"/>
      <c r="V210" s="323"/>
      <c r="W210" s="323" t="s">
        <v>1050</v>
      </c>
      <c r="X210" s="323"/>
      <c r="Y210" s="455"/>
    </row>
    <row r="211" spans="1:25" s="188" customFormat="1" ht="14.25" x14ac:dyDescent="0.45">
      <c r="A211" s="910"/>
      <c r="B211" s="317" t="s">
        <v>1278</v>
      </c>
      <c r="C211" s="723" t="s">
        <v>1057</v>
      </c>
      <c r="D211" s="761"/>
      <c r="E211" s="646" t="s">
        <v>1053</v>
      </c>
      <c r="F211" s="381"/>
      <c r="G211" s="381"/>
      <c r="H211" s="381"/>
      <c r="I211" s="650">
        <v>3916429</v>
      </c>
      <c r="J211" s="188" t="s">
        <v>1046</v>
      </c>
      <c r="K211" s="188">
        <v>0</v>
      </c>
      <c r="L211" s="188" t="s">
        <v>1047</v>
      </c>
      <c r="M211" s="196" t="s">
        <v>1048</v>
      </c>
      <c r="N211" s="224">
        <v>44974</v>
      </c>
      <c r="O211" s="224">
        <v>44974</v>
      </c>
      <c r="P211" s="433">
        <f t="shared" si="12"/>
        <v>44976</v>
      </c>
      <c r="Q211" s="224">
        <v>44979</v>
      </c>
      <c r="R211" s="195">
        <f t="shared" si="10"/>
        <v>5</v>
      </c>
      <c r="S211" s="325">
        <f t="shared" si="11"/>
        <v>5</v>
      </c>
      <c r="T211" s="325"/>
      <c r="V211" s="323"/>
      <c r="W211" s="323" t="s">
        <v>1050</v>
      </c>
      <c r="X211" s="323"/>
      <c r="Y211" s="455"/>
    </row>
    <row r="212" spans="1:25" s="188" customFormat="1" ht="39.75" x14ac:dyDescent="0.45">
      <c r="A212" s="910"/>
      <c r="B212" s="317" t="s">
        <v>1279</v>
      </c>
      <c r="C212" s="501" t="s">
        <v>1124</v>
      </c>
      <c r="D212" s="761"/>
      <c r="E212" s="646" t="s">
        <v>1073</v>
      </c>
      <c r="F212" s="381"/>
      <c r="G212" s="381"/>
      <c r="H212" s="381"/>
      <c r="I212" s="650">
        <v>4905916</v>
      </c>
      <c r="J212" s="188" t="s">
        <v>1046</v>
      </c>
      <c r="K212" s="188">
        <v>0</v>
      </c>
      <c r="L212" s="188" t="s">
        <v>1047</v>
      </c>
      <c r="M212" s="196" t="s">
        <v>1048</v>
      </c>
      <c r="N212" s="224">
        <v>44975</v>
      </c>
      <c r="O212" s="224">
        <v>44975</v>
      </c>
      <c r="P212" s="433">
        <f t="shared" si="12"/>
        <v>44977</v>
      </c>
      <c r="Q212" s="224">
        <v>44979</v>
      </c>
      <c r="R212" s="195">
        <f t="shared" si="10"/>
        <v>4</v>
      </c>
      <c r="S212" s="325">
        <f t="shared" si="11"/>
        <v>4</v>
      </c>
      <c r="T212" s="325"/>
      <c r="V212" s="323"/>
      <c r="W212" s="323" t="s">
        <v>1050</v>
      </c>
      <c r="X212" s="323"/>
      <c r="Y212" s="455"/>
    </row>
    <row r="213" spans="1:25" s="188" customFormat="1" ht="14.25" x14ac:dyDescent="0.45">
      <c r="A213" s="910"/>
      <c r="B213" s="317" t="s">
        <v>1280</v>
      </c>
      <c r="C213" s="509" t="s">
        <v>1189</v>
      </c>
      <c r="D213" s="761"/>
      <c r="E213" s="646" t="s">
        <v>1083</v>
      </c>
      <c r="F213" s="381"/>
      <c r="G213" s="381"/>
      <c r="H213" s="381"/>
      <c r="I213" s="650">
        <v>3948802</v>
      </c>
      <c r="J213" s="188" t="s">
        <v>1046</v>
      </c>
      <c r="K213" s="188">
        <v>0</v>
      </c>
      <c r="L213" s="188" t="s">
        <v>1047</v>
      </c>
      <c r="M213" s="196" t="s">
        <v>1048</v>
      </c>
      <c r="N213" s="224">
        <v>44977</v>
      </c>
      <c r="O213" s="224">
        <v>44977</v>
      </c>
      <c r="P213" s="433">
        <f t="shared" si="12"/>
        <v>44979</v>
      </c>
      <c r="Q213" s="224">
        <v>44979</v>
      </c>
      <c r="R213" s="195">
        <f t="shared" si="10"/>
        <v>2</v>
      </c>
      <c r="S213" s="325">
        <f t="shared" si="11"/>
        <v>2</v>
      </c>
      <c r="T213" s="325"/>
      <c r="V213" s="323"/>
      <c r="W213" s="323" t="s">
        <v>1050</v>
      </c>
      <c r="X213" s="323"/>
      <c r="Y213" s="455"/>
    </row>
    <row r="214" spans="1:25" s="188" customFormat="1" ht="39.75" x14ac:dyDescent="0.45">
      <c r="A214" s="910"/>
      <c r="B214" s="317" t="s">
        <v>1281</v>
      </c>
      <c r="C214" s="501" t="s">
        <v>1124</v>
      </c>
      <c r="D214" s="761"/>
      <c r="E214" s="646" t="s">
        <v>1067</v>
      </c>
      <c r="F214" s="381"/>
      <c r="G214" s="381"/>
      <c r="H214" s="381"/>
      <c r="I214" s="650">
        <v>3489885.4</v>
      </c>
      <c r="J214" s="188" t="s">
        <v>1046</v>
      </c>
      <c r="K214" s="188">
        <v>0</v>
      </c>
      <c r="L214" s="188" t="s">
        <v>1047</v>
      </c>
      <c r="M214" s="196" t="s">
        <v>1048</v>
      </c>
      <c r="N214" s="224">
        <v>44977</v>
      </c>
      <c r="O214" s="224">
        <v>44977</v>
      </c>
      <c r="P214" s="433">
        <f t="shared" si="12"/>
        <v>44979</v>
      </c>
      <c r="Q214" s="212">
        <v>44979</v>
      </c>
      <c r="R214" s="195">
        <f t="shared" si="10"/>
        <v>2</v>
      </c>
      <c r="S214" s="325">
        <f t="shared" si="11"/>
        <v>2</v>
      </c>
      <c r="T214" s="325"/>
      <c r="V214" s="323"/>
      <c r="W214" s="323" t="s">
        <v>1050</v>
      </c>
      <c r="X214" s="323"/>
      <c r="Y214" s="455"/>
    </row>
    <row r="215" spans="1:25" s="188" customFormat="1" ht="14.25" x14ac:dyDescent="0.45">
      <c r="A215" s="910"/>
      <c r="B215" s="317" t="s">
        <v>1282</v>
      </c>
      <c r="C215" s="509" t="s">
        <v>1192</v>
      </c>
      <c r="D215" s="761"/>
      <c r="E215" s="646" t="s">
        <v>1067</v>
      </c>
      <c r="F215" s="381"/>
      <c r="G215" s="381"/>
      <c r="H215" s="381"/>
      <c r="I215" s="650">
        <f>8007408.6/2</f>
        <v>4003704.3</v>
      </c>
      <c r="J215" s="188" t="s">
        <v>1046</v>
      </c>
      <c r="K215" s="188">
        <v>0</v>
      </c>
      <c r="L215" s="188" t="s">
        <v>1047</v>
      </c>
      <c r="M215" s="196" t="s">
        <v>1048</v>
      </c>
      <c r="N215" s="224">
        <v>44977</v>
      </c>
      <c r="O215" s="224">
        <v>44977</v>
      </c>
      <c r="P215" s="433">
        <f t="shared" si="12"/>
        <v>44979</v>
      </c>
      <c r="Q215" s="224">
        <v>44979</v>
      </c>
      <c r="R215" s="195">
        <f t="shared" si="10"/>
        <v>2</v>
      </c>
      <c r="S215" s="325">
        <f t="shared" si="11"/>
        <v>2</v>
      </c>
      <c r="T215" s="325"/>
      <c r="V215" s="323"/>
      <c r="W215" s="323" t="s">
        <v>1050</v>
      </c>
      <c r="X215" s="323"/>
      <c r="Y215" s="455"/>
    </row>
    <row r="216" spans="1:25" s="188" customFormat="1" ht="14.25" x14ac:dyDescent="0.45">
      <c r="A216" s="910"/>
      <c r="B216" s="317" t="s">
        <v>1283</v>
      </c>
      <c r="C216" s="509" t="s">
        <v>1128</v>
      </c>
      <c r="D216" s="761"/>
      <c r="E216" s="646" t="s">
        <v>1067</v>
      </c>
      <c r="F216" s="381"/>
      <c r="G216" s="381"/>
      <c r="H216" s="381"/>
      <c r="I216" s="650">
        <v>4250569.4000000004</v>
      </c>
      <c r="J216" s="188" t="s">
        <v>1046</v>
      </c>
      <c r="K216" s="188">
        <v>0</v>
      </c>
      <c r="L216" s="188" t="s">
        <v>1047</v>
      </c>
      <c r="M216" s="196" t="s">
        <v>1048</v>
      </c>
      <c r="N216" s="224">
        <v>44977</v>
      </c>
      <c r="O216" s="224">
        <v>44977</v>
      </c>
      <c r="P216" s="433">
        <f t="shared" si="12"/>
        <v>44979</v>
      </c>
      <c r="Q216" s="224">
        <v>44979</v>
      </c>
      <c r="R216" s="195">
        <f t="shared" si="10"/>
        <v>2</v>
      </c>
      <c r="S216" s="325">
        <f t="shared" si="11"/>
        <v>2</v>
      </c>
      <c r="T216" s="325"/>
      <c r="V216" s="323"/>
      <c r="W216" s="323" t="s">
        <v>1050</v>
      </c>
      <c r="X216" s="323"/>
      <c r="Y216" s="455"/>
    </row>
    <row r="217" spans="1:25" s="188" customFormat="1" ht="14.25" x14ac:dyDescent="0.45">
      <c r="A217" s="910"/>
      <c r="B217" s="317" t="s">
        <v>1284</v>
      </c>
      <c r="C217" s="509" t="s">
        <v>1192</v>
      </c>
      <c r="D217" s="761"/>
      <c r="E217" s="646" t="s">
        <v>1067</v>
      </c>
      <c r="F217" s="381"/>
      <c r="G217" s="381"/>
      <c r="H217" s="381"/>
      <c r="I217" s="650">
        <f>8007408.6/2</f>
        <v>4003704.3</v>
      </c>
      <c r="J217" s="188" t="s">
        <v>1046</v>
      </c>
      <c r="K217" s="188">
        <v>0</v>
      </c>
      <c r="L217" s="188" t="s">
        <v>1047</v>
      </c>
      <c r="M217" s="196" t="s">
        <v>1048</v>
      </c>
      <c r="N217" s="224">
        <v>44977</v>
      </c>
      <c r="O217" s="224">
        <v>44977</v>
      </c>
      <c r="P217" s="433">
        <f t="shared" si="12"/>
        <v>44979</v>
      </c>
      <c r="Q217" s="224">
        <v>44979</v>
      </c>
      <c r="R217" s="195">
        <f t="shared" ref="R217:R280" si="13">Q217-N217</f>
        <v>2</v>
      </c>
      <c r="S217" s="325">
        <f t="shared" si="11"/>
        <v>2</v>
      </c>
      <c r="T217" s="325"/>
      <c r="V217" s="323"/>
      <c r="W217" s="323" t="s">
        <v>1050</v>
      </c>
      <c r="X217" s="323"/>
      <c r="Y217" s="455"/>
    </row>
    <row r="218" spans="1:25" s="193" customFormat="1" ht="14.25" x14ac:dyDescent="0.45">
      <c r="A218" s="910"/>
      <c r="B218" s="317" t="s">
        <v>1285</v>
      </c>
      <c r="C218" s="723" t="s">
        <v>1057</v>
      </c>
      <c r="D218" s="761"/>
      <c r="E218" s="645" t="s">
        <v>1053</v>
      </c>
      <c r="F218" s="381"/>
      <c r="G218" s="381"/>
      <c r="H218" s="381"/>
      <c r="I218" s="650">
        <v>4682697</v>
      </c>
      <c r="J218" s="193" t="s">
        <v>1046</v>
      </c>
      <c r="K218" s="188">
        <v>0</v>
      </c>
      <c r="L218" s="188" t="s">
        <v>1047</v>
      </c>
      <c r="M218" s="196" t="s">
        <v>1048</v>
      </c>
      <c r="N218" s="197">
        <v>44977</v>
      </c>
      <c r="O218" s="197">
        <v>44977</v>
      </c>
      <c r="P218" s="433">
        <f t="shared" si="12"/>
        <v>44979</v>
      </c>
      <c r="Q218" s="191">
        <v>44978</v>
      </c>
      <c r="R218" s="195">
        <f t="shared" si="13"/>
        <v>1</v>
      </c>
      <c r="S218" s="325">
        <f t="shared" si="11"/>
        <v>1</v>
      </c>
      <c r="T218" s="325"/>
      <c r="U218" s="188"/>
      <c r="V218" s="323"/>
      <c r="W218" s="323" t="s">
        <v>1050</v>
      </c>
      <c r="X218" s="412"/>
      <c r="Y218" s="455"/>
    </row>
    <row r="219" spans="1:25" s="193" customFormat="1" ht="14.25" x14ac:dyDescent="0.45">
      <c r="A219" s="910"/>
      <c r="B219" s="188" t="s">
        <v>1286</v>
      </c>
      <c r="C219" s="645" t="s">
        <v>1057</v>
      </c>
      <c r="D219" s="761"/>
      <c r="E219" s="645" t="s">
        <v>1053</v>
      </c>
      <c r="F219" s="381"/>
      <c r="G219" s="381"/>
      <c r="H219" s="381"/>
      <c r="I219" s="650">
        <v>4682697.0999999996</v>
      </c>
      <c r="J219" s="193" t="s">
        <v>1046</v>
      </c>
      <c r="K219" s="188">
        <v>0</v>
      </c>
      <c r="L219" s="188" t="s">
        <v>1047</v>
      </c>
      <c r="M219" s="196" t="s">
        <v>1048</v>
      </c>
      <c r="N219" s="197">
        <v>44977</v>
      </c>
      <c r="O219" s="197">
        <v>44977</v>
      </c>
      <c r="P219" s="433">
        <f t="shared" si="12"/>
        <v>44979</v>
      </c>
      <c r="Q219" s="191">
        <v>44978</v>
      </c>
      <c r="R219" s="195">
        <f t="shared" si="13"/>
        <v>1</v>
      </c>
      <c r="S219" s="325">
        <f t="shared" si="11"/>
        <v>1</v>
      </c>
      <c r="T219" s="358"/>
      <c r="U219" s="188"/>
      <c r="V219" s="323"/>
      <c r="W219" s="323" t="s">
        <v>1050</v>
      </c>
      <c r="X219" s="412"/>
      <c r="Y219" s="455"/>
    </row>
    <row r="220" spans="1:25" s="193" customFormat="1" ht="39.4" x14ac:dyDescent="0.4">
      <c r="A220" s="910"/>
      <c r="B220" s="268" t="s">
        <v>264</v>
      </c>
      <c r="C220" s="503" t="s">
        <v>1057</v>
      </c>
      <c r="D220" s="761"/>
      <c r="E220" s="645" t="s">
        <v>1053</v>
      </c>
      <c r="F220" s="381"/>
      <c r="G220" s="381"/>
      <c r="H220" s="381"/>
      <c r="I220" s="650">
        <v>2120320.1</v>
      </c>
      <c r="J220" s="193" t="s">
        <v>1046</v>
      </c>
      <c r="K220" s="188">
        <v>0</v>
      </c>
      <c r="L220" s="188" t="s">
        <v>1047</v>
      </c>
      <c r="M220" s="196" t="s">
        <v>1048</v>
      </c>
      <c r="N220" s="236">
        <v>44937</v>
      </c>
      <c r="O220" s="191">
        <v>44978</v>
      </c>
      <c r="P220" s="433">
        <f t="shared" si="12"/>
        <v>44980</v>
      </c>
      <c r="Q220" s="191">
        <v>44978</v>
      </c>
      <c r="R220" s="195">
        <f t="shared" si="13"/>
        <v>41</v>
      </c>
      <c r="S220" s="325">
        <f t="shared" si="11"/>
        <v>0</v>
      </c>
      <c r="T220" s="358"/>
      <c r="U220" s="188"/>
      <c r="V220" s="323"/>
      <c r="W220" s="323" t="s">
        <v>1050</v>
      </c>
      <c r="X220" s="412"/>
      <c r="Y220" s="455"/>
    </row>
    <row r="221" spans="1:25" s="188" customFormat="1" ht="26.65" x14ac:dyDescent="0.45">
      <c r="A221" s="910"/>
      <c r="B221" s="317" t="s">
        <v>1287</v>
      </c>
      <c r="C221" s="509" t="s">
        <v>1113</v>
      </c>
      <c r="D221" s="761"/>
      <c r="E221" s="645" t="s">
        <v>1067</v>
      </c>
      <c r="F221" s="381"/>
      <c r="G221" s="381"/>
      <c r="H221" s="381"/>
      <c r="I221" s="650">
        <f>4629945.1/2</f>
        <v>2314972.5499999998</v>
      </c>
      <c r="J221" s="193" t="s">
        <v>1046</v>
      </c>
      <c r="K221" s="188">
        <v>0</v>
      </c>
      <c r="L221" s="188" t="s">
        <v>1047</v>
      </c>
      <c r="M221" s="196" t="s">
        <v>1048</v>
      </c>
      <c r="N221" s="224">
        <v>44975</v>
      </c>
      <c r="O221" s="212">
        <v>44979</v>
      </c>
      <c r="P221" s="433">
        <f t="shared" si="12"/>
        <v>44981</v>
      </c>
      <c r="Q221" s="212">
        <v>44981</v>
      </c>
      <c r="R221" s="195">
        <f t="shared" si="13"/>
        <v>6</v>
      </c>
      <c r="S221" s="325">
        <f t="shared" si="11"/>
        <v>2</v>
      </c>
      <c r="T221" s="325"/>
      <c r="U221" s="218" t="s">
        <v>1288</v>
      </c>
      <c r="V221" s="240"/>
      <c r="W221" s="323" t="s">
        <v>1050</v>
      </c>
      <c r="X221" s="323"/>
      <c r="Y221" s="455"/>
    </row>
    <row r="222" spans="1:25" s="193" customFormat="1" ht="14.25" x14ac:dyDescent="0.45">
      <c r="A222" s="910"/>
      <c r="B222" s="317" t="s">
        <v>1289</v>
      </c>
      <c r="C222" s="509" t="s">
        <v>1061</v>
      </c>
      <c r="D222" s="761"/>
      <c r="E222" s="646" t="s">
        <v>1083</v>
      </c>
      <c r="F222" s="381"/>
      <c r="G222" s="381"/>
      <c r="H222" s="381"/>
      <c r="I222" s="650">
        <v>2373567</v>
      </c>
      <c r="J222" s="188" t="s">
        <v>1046</v>
      </c>
      <c r="K222" s="188">
        <v>0</v>
      </c>
      <c r="L222" s="188" t="s">
        <v>1047</v>
      </c>
      <c r="M222" s="196" t="s">
        <v>1048</v>
      </c>
      <c r="N222" s="197">
        <v>44978</v>
      </c>
      <c r="O222" s="197">
        <v>44978</v>
      </c>
      <c r="P222" s="433">
        <f t="shared" si="12"/>
        <v>44980</v>
      </c>
      <c r="Q222" s="191">
        <v>44979</v>
      </c>
      <c r="R222" s="195">
        <f t="shared" si="13"/>
        <v>1</v>
      </c>
      <c r="S222" s="325">
        <f t="shared" si="11"/>
        <v>1</v>
      </c>
      <c r="T222" s="358"/>
      <c r="U222" s="188"/>
      <c r="V222" s="323"/>
      <c r="W222" s="240" t="s">
        <v>1050</v>
      </c>
      <c r="X222" s="412"/>
      <c r="Y222" s="455"/>
    </row>
    <row r="223" spans="1:25" s="188" customFormat="1" ht="26.65" x14ac:dyDescent="0.45">
      <c r="A223" s="910"/>
      <c r="B223" s="317" t="s">
        <v>693</v>
      </c>
      <c r="C223" s="509" t="s">
        <v>1113</v>
      </c>
      <c r="D223" s="761"/>
      <c r="E223" s="646" t="s">
        <v>1067</v>
      </c>
      <c r="F223" s="381"/>
      <c r="G223" s="381"/>
      <c r="H223" s="381"/>
      <c r="I223" s="650">
        <v>2309961.7999999998</v>
      </c>
      <c r="J223" s="188" t="s">
        <v>1046</v>
      </c>
      <c r="K223" s="188">
        <v>0</v>
      </c>
      <c r="L223" s="188" t="s">
        <v>1047</v>
      </c>
      <c r="M223" s="198" t="s">
        <v>1048</v>
      </c>
      <c r="N223" s="224">
        <v>44957</v>
      </c>
      <c r="O223" s="212">
        <v>44973</v>
      </c>
      <c r="P223" s="433">
        <f t="shared" si="12"/>
        <v>44975</v>
      </c>
      <c r="Q223" s="191">
        <v>44979</v>
      </c>
      <c r="R223" s="195">
        <f t="shared" si="13"/>
        <v>22</v>
      </c>
      <c r="S223" s="325">
        <f t="shared" si="11"/>
        <v>6</v>
      </c>
      <c r="T223" s="358"/>
      <c r="V223" s="323"/>
      <c r="W223" s="323" t="s">
        <v>1050</v>
      </c>
      <c r="X223" s="323"/>
      <c r="Y223" s="455"/>
    </row>
    <row r="224" spans="1:25" s="193" customFormat="1" ht="39.4" x14ac:dyDescent="0.4">
      <c r="A224" s="910"/>
      <c r="B224" s="268" t="s">
        <v>1290</v>
      </c>
      <c r="C224" s="509" t="s">
        <v>1082</v>
      </c>
      <c r="D224" s="761"/>
      <c r="E224" s="645" t="s">
        <v>1083</v>
      </c>
      <c r="F224" s="381"/>
      <c r="G224" s="381"/>
      <c r="H224" s="381"/>
      <c r="I224" s="650">
        <v>3549634</v>
      </c>
      <c r="J224" s="193" t="s">
        <v>1046</v>
      </c>
      <c r="K224" s="188">
        <v>0</v>
      </c>
      <c r="L224" s="188" t="s">
        <v>1047</v>
      </c>
      <c r="M224" s="196" t="s">
        <v>1048</v>
      </c>
      <c r="N224" s="236">
        <v>44818</v>
      </c>
      <c r="O224" s="191">
        <v>44977</v>
      </c>
      <c r="P224" s="433">
        <f t="shared" si="12"/>
        <v>44979</v>
      </c>
      <c r="Q224" s="191">
        <v>44980</v>
      </c>
      <c r="R224" s="195">
        <f t="shared" si="13"/>
        <v>162</v>
      </c>
      <c r="S224" s="325">
        <f t="shared" si="11"/>
        <v>3</v>
      </c>
      <c r="T224" s="358"/>
      <c r="U224" s="188" t="s">
        <v>1291</v>
      </c>
      <c r="V224" s="323"/>
      <c r="W224" s="323" t="s">
        <v>1050</v>
      </c>
      <c r="X224" s="412"/>
      <c r="Y224" s="455"/>
    </row>
    <row r="225" spans="1:36" s="193" customFormat="1" ht="14.25" x14ac:dyDescent="0.45">
      <c r="A225" s="910"/>
      <c r="B225" s="317" t="s">
        <v>988</v>
      </c>
      <c r="C225" s="509" t="s">
        <v>1061</v>
      </c>
      <c r="D225" s="761"/>
      <c r="E225" s="645" t="s">
        <v>1083</v>
      </c>
      <c r="F225" s="381"/>
      <c r="G225" s="381"/>
      <c r="H225" s="381"/>
      <c r="I225" s="650">
        <v>2259957</v>
      </c>
      <c r="J225" s="193" t="s">
        <v>1046</v>
      </c>
      <c r="K225" s="188">
        <v>0</v>
      </c>
      <c r="L225" s="188" t="s">
        <v>1047</v>
      </c>
      <c r="M225" s="196" t="s">
        <v>1048</v>
      </c>
      <c r="N225" s="197">
        <v>44970</v>
      </c>
      <c r="O225" s="191">
        <v>44980</v>
      </c>
      <c r="P225" s="433">
        <f t="shared" si="12"/>
        <v>44982</v>
      </c>
      <c r="Q225" s="191">
        <v>44980</v>
      </c>
      <c r="R225" s="195">
        <f t="shared" si="13"/>
        <v>10</v>
      </c>
      <c r="S225" s="325">
        <f t="shared" si="11"/>
        <v>0</v>
      </c>
      <c r="T225" s="358"/>
      <c r="U225" s="188"/>
      <c r="V225" s="323"/>
      <c r="W225" s="240" t="s">
        <v>1050</v>
      </c>
      <c r="X225" s="412"/>
      <c r="Y225" s="455"/>
    </row>
    <row r="226" spans="1:36" s="188" customFormat="1" ht="14.25" x14ac:dyDescent="0.45">
      <c r="A226" s="910"/>
      <c r="B226" s="317" t="s">
        <v>1292</v>
      </c>
      <c r="C226" s="722" t="s">
        <v>1121</v>
      </c>
      <c r="D226" s="761"/>
      <c r="E226" s="646" t="s">
        <v>1045</v>
      </c>
      <c r="F226" s="381"/>
      <c r="G226" s="381"/>
      <c r="H226" s="381"/>
      <c r="I226" s="650">
        <v>2141608</v>
      </c>
      <c r="J226" s="188" t="s">
        <v>1046</v>
      </c>
      <c r="K226" s="188">
        <v>0</v>
      </c>
      <c r="L226" s="188" t="s">
        <v>1047</v>
      </c>
      <c r="M226" s="196" t="s">
        <v>1048</v>
      </c>
      <c r="N226" s="224">
        <v>44979</v>
      </c>
      <c r="O226" s="212">
        <v>44979</v>
      </c>
      <c r="P226" s="433">
        <f t="shared" si="12"/>
        <v>44981</v>
      </c>
      <c r="Q226" s="212">
        <v>44981</v>
      </c>
      <c r="R226" s="195">
        <f t="shared" si="13"/>
        <v>2</v>
      </c>
      <c r="S226" s="325">
        <f t="shared" si="11"/>
        <v>2</v>
      </c>
      <c r="T226" s="358"/>
      <c r="V226" s="323"/>
      <c r="W226" s="240" t="s">
        <v>1050</v>
      </c>
      <c r="X226" s="323"/>
      <c r="Y226" s="455"/>
    </row>
    <row r="227" spans="1:36" s="366" customFormat="1" ht="39.4" x14ac:dyDescent="0.4">
      <c r="A227" s="910"/>
      <c r="B227" s="268" t="s">
        <v>553</v>
      </c>
      <c r="C227" s="509" t="s">
        <v>1140</v>
      </c>
      <c r="D227" s="761"/>
      <c r="E227" s="414" t="s">
        <v>1083</v>
      </c>
      <c r="F227" s="202"/>
      <c r="G227" s="202"/>
      <c r="H227" s="202"/>
      <c r="I227" s="650">
        <v>2514904</v>
      </c>
      <c r="J227" s="240" t="s">
        <v>1046</v>
      </c>
      <c r="K227" s="218">
        <v>5</v>
      </c>
      <c r="L227" s="188" t="s">
        <v>1047</v>
      </c>
      <c r="M227" s="198" t="s">
        <v>1048</v>
      </c>
      <c r="N227" s="225">
        <v>44951</v>
      </c>
      <c r="O227" s="225">
        <v>44952</v>
      </c>
      <c r="P227" s="433">
        <f t="shared" si="12"/>
        <v>44954</v>
      </c>
      <c r="Q227" s="212">
        <v>44982</v>
      </c>
      <c r="R227" s="195">
        <f t="shared" si="13"/>
        <v>31</v>
      </c>
      <c r="S227" s="325">
        <f t="shared" si="11"/>
        <v>25</v>
      </c>
      <c r="T227" s="325" t="s">
        <v>1222</v>
      </c>
      <c r="U227" s="211"/>
      <c r="V227" s="526"/>
      <c r="W227" s="240" t="s">
        <v>1050</v>
      </c>
      <c r="X227" s="529"/>
      <c r="Y227" s="455"/>
    </row>
    <row r="228" spans="1:36" s="188" customFormat="1" ht="14.25" x14ac:dyDescent="0.45">
      <c r="A228" s="910"/>
      <c r="B228" s="317" t="s">
        <v>815</v>
      </c>
      <c r="C228" s="723" t="s">
        <v>1241</v>
      </c>
      <c r="D228" s="761"/>
      <c r="E228" s="646" t="s">
        <v>1078</v>
      </c>
      <c r="F228" s="381"/>
      <c r="G228" s="381"/>
      <c r="H228" s="381"/>
      <c r="I228" s="650" t="s">
        <v>1293</v>
      </c>
      <c r="J228" s="188" t="s">
        <v>1046</v>
      </c>
      <c r="K228" s="188">
        <v>10</v>
      </c>
      <c r="L228" s="188" t="s">
        <v>1047</v>
      </c>
      <c r="M228" s="198" t="s">
        <v>1048</v>
      </c>
      <c r="N228" s="224">
        <v>44962</v>
      </c>
      <c r="O228" s="224">
        <v>44966</v>
      </c>
      <c r="P228" s="433">
        <f t="shared" si="12"/>
        <v>44968</v>
      </c>
      <c r="Q228" s="408">
        <v>44979</v>
      </c>
      <c r="R228" s="195">
        <f t="shared" si="13"/>
        <v>17</v>
      </c>
      <c r="S228" s="325">
        <f t="shared" si="11"/>
        <v>3</v>
      </c>
      <c r="T228" s="358" t="s">
        <v>1294</v>
      </c>
      <c r="V228" s="323"/>
      <c r="W228" s="240" t="s">
        <v>1050</v>
      </c>
      <c r="X228" s="323"/>
      <c r="Y228" s="455"/>
    </row>
    <row r="229" spans="1:36" s="193" customFormat="1" ht="26.65" x14ac:dyDescent="0.45">
      <c r="A229" s="910"/>
      <c r="B229" s="317" t="s">
        <v>935</v>
      </c>
      <c r="C229" s="509" t="s">
        <v>1113</v>
      </c>
      <c r="D229" s="761"/>
      <c r="E229" s="645" t="s">
        <v>1067</v>
      </c>
      <c r="F229" s="381"/>
      <c r="G229" s="381"/>
      <c r="H229" s="381"/>
      <c r="I229" s="650">
        <v>1989463.9</v>
      </c>
      <c r="J229" s="193" t="s">
        <v>1046</v>
      </c>
      <c r="L229" s="188" t="s">
        <v>1047</v>
      </c>
      <c r="M229" s="198" t="s">
        <v>1048</v>
      </c>
      <c r="N229" s="197">
        <v>44965</v>
      </c>
      <c r="O229" s="191">
        <v>44971</v>
      </c>
      <c r="P229" s="433">
        <f t="shared" si="12"/>
        <v>44973</v>
      </c>
      <c r="Q229" s="212">
        <v>44982</v>
      </c>
      <c r="R229" s="195">
        <f t="shared" si="13"/>
        <v>17</v>
      </c>
      <c r="S229" s="325">
        <f t="shared" si="11"/>
        <v>11</v>
      </c>
      <c r="T229" s="358" t="s">
        <v>1295</v>
      </c>
      <c r="U229" s="188"/>
      <c r="V229" s="323"/>
      <c r="W229" s="323" t="s">
        <v>1050</v>
      </c>
      <c r="X229" s="412"/>
      <c r="Y229" s="455"/>
    </row>
    <row r="230" spans="1:36" s="193" customFormat="1" ht="14.25" x14ac:dyDescent="0.45">
      <c r="A230" s="910"/>
      <c r="B230" s="317" t="s">
        <v>1296</v>
      </c>
      <c r="C230" s="723" t="s">
        <v>1094</v>
      </c>
      <c r="D230" s="761"/>
      <c r="E230" s="645" t="s">
        <v>1078</v>
      </c>
      <c r="F230" s="381"/>
      <c r="G230" s="381"/>
      <c r="H230" s="381"/>
      <c r="I230" s="650">
        <v>4905916</v>
      </c>
      <c r="J230" s="193" t="s">
        <v>1046</v>
      </c>
      <c r="K230" s="193">
        <v>3</v>
      </c>
      <c r="L230" s="188" t="s">
        <v>1047</v>
      </c>
      <c r="M230" s="198" t="s">
        <v>1048</v>
      </c>
      <c r="N230" s="197">
        <v>44973</v>
      </c>
      <c r="O230" s="197">
        <v>44973</v>
      </c>
      <c r="P230" s="433">
        <f t="shared" si="12"/>
        <v>44975</v>
      </c>
      <c r="Q230" s="191">
        <v>44981</v>
      </c>
      <c r="R230" s="195">
        <f t="shared" si="13"/>
        <v>8</v>
      </c>
      <c r="S230" s="325">
        <f t="shared" si="11"/>
        <v>5</v>
      </c>
      <c r="T230" s="358" t="s">
        <v>1297</v>
      </c>
      <c r="U230" s="188"/>
      <c r="V230" s="323"/>
      <c r="W230" s="240" t="s">
        <v>1050</v>
      </c>
      <c r="X230" s="412"/>
      <c r="Y230" s="455"/>
    </row>
    <row r="231" spans="1:36" s="215" customFormat="1" ht="39.4" x14ac:dyDescent="0.4">
      <c r="A231" s="910"/>
      <c r="B231" s="268" t="s">
        <v>531</v>
      </c>
      <c r="C231" s="500" t="s">
        <v>1126</v>
      </c>
      <c r="D231" s="761"/>
      <c r="E231" s="646" t="s">
        <v>1078</v>
      </c>
      <c r="F231" s="381"/>
      <c r="G231" s="381"/>
      <c r="H231" s="381"/>
      <c r="I231" s="650">
        <v>2176080.6</v>
      </c>
      <c r="J231" s="188" t="s">
        <v>1046</v>
      </c>
      <c r="K231" s="188">
        <v>3</v>
      </c>
      <c r="L231" s="188" t="s">
        <v>1047</v>
      </c>
      <c r="M231" s="198" t="s">
        <v>1048</v>
      </c>
      <c r="N231" s="225">
        <v>44949</v>
      </c>
      <c r="O231" s="212">
        <v>44974</v>
      </c>
      <c r="P231" s="433">
        <f t="shared" si="12"/>
        <v>44976</v>
      </c>
      <c r="Q231" s="212">
        <v>44983</v>
      </c>
      <c r="R231" s="195">
        <f t="shared" si="13"/>
        <v>34</v>
      </c>
      <c r="S231" s="325">
        <f t="shared" si="11"/>
        <v>6</v>
      </c>
      <c r="T231" s="358"/>
      <c r="U231" s="188"/>
      <c r="V231" s="323"/>
      <c r="W231" s="240" t="s">
        <v>1050</v>
      </c>
      <c r="X231" s="323"/>
      <c r="Y231" s="455"/>
      <c r="Z231" s="188"/>
      <c r="AA231" s="188"/>
      <c r="AB231" s="188"/>
      <c r="AC231" s="188"/>
      <c r="AD231" s="188"/>
    </row>
    <row r="232" spans="1:36" s="376" customFormat="1" ht="14.25" x14ac:dyDescent="0.45">
      <c r="A232" s="910"/>
      <c r="B232" s="317" t="s">
        <v>1298</v>
      </c>
      <c r="C232" s="723"/>
      <c r="D232" s="761"/>
      <c r="E232" s="646" t="s">
        <v>1053</v>
      </c>
      <c r="F232" s="381"/>
      <c r="G232" s="381"/>
      <c r="H232" s="381"/>
      <c r="I232" s="650">
        <f>11622306.3/3</f>
        <v>3874102.1</v>
      </c>
      <c r="J232" s="188" t="s">
        <v>1046</v>
      </c>
      <c r="K232" s="188"/>
      <c r="L232" s="188" t="s">
        <v>1047</v>
      </c>
      <c r="M232" s="198" t="s">
        <v>1048</v>
      </c>
      <c r="N232" s="212">
        <v>44974</v>
      </c>
      <c r="O232" s="212">
        <v>44974</v>
      </c>
      <c r="P232" s="433">
        <f t="shared" si="12"/>
        <v>44976</v>
      </c>
      <c r="Q232" s="212">
        <v>44984</v>
      </c>
      <c r="R232" s="195">
        <f t="shared" si="13"/>
        <v>10</v>
      </c>
      <c r="S232" s="325">
        <f t="shared" si="11"/>
        <v>10</v>
      </c>
      <c r="T232" s="325" t="s">
        <v>1171</v>
      </c>
      <c r="U232" s="188"/>
      <c r="V232" s="323"/>
      <c r="W232" s="323" t="s">
        <v>1050</v>
      </c>
      <c r="X232" s="378"/>
      <c r="Y232" s="455"/>
    </row>
    <row r="233" spans="1:36" s="188" customFormat="1" ht="14.25" x14ac:dyDescent="0.45">
      <c r="A233" s="910"/>
      <c r="B233" s="317" t="s">
        <v>1299</v>
      </c>
      <c r="C233" s="722" t="s">
        <v>1094</v>
      </c>
      <c r="D233" s="761"/>
      <c r="E233" s="646" t="s">
        <v>1078</v>
      </c>
      <c r="F233" s="381"/>
      <c r="G233" s="381"/>
      <c r="H233" s="381"/>
      <c r="I233" s="650">
        <v>1577080.6</v>
      </c>
      <c r="J233" s="188" t="s">
        <v>1046</v>
      </c>
      <c r="K233" s="188">
        <v>2</v>
      </c>
      <c r="L233" s="188" t="s">
        <v>1047</v>
      </c>
      <c r="M233" s="198" t="s">
        <v>1048</v>
      </c>
      <c r="N233" s="224">
        <v>44978</v>
      </c>
      <c r="O233" s="224">
        <v>44978</v>
      </c>
      <c r="P233" s="433">
        <f t="shared" si="12"/>
        <v>44980</v>
      </c>
      <c r="Q233" s="212">
        <v>44981</v>
      </c>
      <c r="R233" s="195">
        <f t="shared" si="13"/>
        <v>3</v>
      </c>
      <c r="S233" s="325">
        <f t="shared" si="11"/>
        <v>1</v>
      </c>
      <c r="T233" s="325"/>
      <c r="V233" s="323"/>
      <c r="W233" s="240" t="s">
        <v>1050</v>
      </c>
      <c r="X233" s="323"/>
      <c r="Y233" s="455"/>
    </row>
    <row r="234" spans="1:36" s="188" customFormat="1" ht="14.25" x14ac:dyDescent="0.45">
      <c r="A234" s="910"/>
      <c r="B234" s="317" t="s">
        <v>1300</v>
      </c>
      <c r="C234" s="722" t="s">
        <v>1096</v>
      </c>
      <c r="D234" s="761"/>
      <c r="E234" s="646" t="s">
        <v>1078</v>
      </c>
      <c r="F234" s="381"/>
      <c r="G234" s="381"/>
      <c r="H234" s="381"/>
      <c r="I234" s="650">
        <v>2751284.9</v>
      </c>
      <c r="J234" s="188" t="s">
        <v>1046</v>
      </c>
      <c r="K234" s="188">
        <v>1</v>
      </c>
      <c r="L234" s="188" t="s">
        <v>1047</v>
      </c>
      <c r="M234" s="198" t="s">
        <v>1048</v>
      </c>
      <c r="N234" s="224">
        <v>44974</v>
      </c>
      <c r="O234" s="224">
        <v>44974</v>
      </c>
      <c r="P234" s="433">
        <f t="shared" si="12"/>
        <v>44976</v>
      </c>
      <c r="Q234" s="212">
        <v>44983</v>
      </c>
      <c r="R234" s="195">
        <f t="shared" si="13"/>
        <v>9</v>
      </c>
      <c r="S234" s="325">
        <f t="shared" si="11"/>
        <v>8</v>
      </c>
      <c r="T234" s="325"/>
      <c r="V234" s="323"/>
      <c r="W234" s="240" t="s">
        <v>1050</v>
      </c>
      <c r="X234" s="323"/>
      <c r="Y234" s="455"/>
    </row>
    <row r="235" spans="1:36" s="188" customFormat="1" ht="14.25" x14ac:dyDescent="0.45">
      <c r="A235" s="910"/>
      <c r="B235" s="317" t="s">
        <v>1301</v>
      </c>
      <c r="C235" s="722" t="s">
        <v>1059</v>
      </c>
      <c r="D235" s="761"/>
      <c r="E235" s="646" t="s">
        <v>1053</v>
      </c>
      <c r="F235" s="381"/>
      <c r="G235" s="381"/>
      <c r="H235" s="381"/>
      <c r="I235" s="650">
        <v>1388889</v>
      </c>
      <c r="J235" s="188" t="s">
        <v>1046</v>
      </c>
      <c r="K235" s="188">
        <v>5</v>
      </c>
      <c r="L235" s="188" t="s">
        <v>1047</v>
      </c>
      <c r="M235" s="198" t="s">
        <v>1048</v>
      </c>
      <c r="N235" s="224">
        <v>44974</v>
      </c>
      <c r="O235" s="224">
        <v>44974</v>
      </c>
      <c r="P235" s="433">
        <f t="shared" si="12"/>
        <v>44976</v>
      </c>
      <c r="Q235" s="212">
        <v>44981</v>
      </c>
      <c r="R235" s="195">
        <f t="shared" si="13"/>
        <v>7</v>
      </c>
      <c r="S235" s="325">
        <f t="shared" si="11"/>
        <v>2</v>
      </c>
      <c r="T235" s="325" t="s">
        <v>1302</v>
      </c>
      <c r="V235" s="323"/>
      <c r="W235" s="323" t="s">
        <v>1050</v>
      </c>
      <c r="X235" s="323"/>
      <c r="Y235" s="455"/>
    </row>
    <row r="236" spans="1:36" s="215" customFormat="1" ht="14.25" x14ac:dyDescent="0.45">
      <c r="A236" s="910"/>
      <c r="B236" s="317" t="s">
        <v>1303</v>
      </c>
      <c r="C236" s="722" t="s">
        <v>1304</v>
      </c>
      <c r="D236" s="761"/>
      <c r="E236" s="646" t="s">
        <v>1053</v>
      </c>
      <c r="F236" s="381"/>
      <c r="G236" s="381"/>
      <c r="H236" s="381"/>
      <c r="I236" s="650">
        <f>11622306.3/3</f>
        <v>3874102.1</v>
      </c>
      <c r="J236" s="188" t="s">
        <v>1046</v>
      </c>
      <c r="K236" s="188">
        <v>0</v>
      </c>
      <c r="L236" s="188" t="s">
        <v>1047</v>
      </c>
      <c r="M236" s="198" t="s">
        <v>1048</v>
      </c>
      <c r="N236" s="224">
        <v>44977</v>
      </c>
      <c r="O236" s="224">
        <v>44977</v>
      </c>
      <c r="P236" s="433">
        <f t="shared" si="12"/>
        <v>44979</v>
      </c>
      <c r="Q236" s="212">
        <v>44984</v>
      </c>
      <c r="R236" s="195">
        <f t="shared" si="13"/>
        <v>7</v>
      </c>
      <c r="S236" s="325">
        <f t="shared" si="11"/>
        <v>7</v>
      </c>
      <c r="T236" s="325"/>
      <c r="U236" s="188"/>
      <c r="V236" s="323"/>
      <c r="W236" s="323" t="s">
        <v>1050</v>
      </c>
      <c r="X236" s="323"/>
      <c r="Y236" s="455"/>
      <c r="Z236" s="188"/>
      <c r="AA236" s="188"/>
      <c r="AB236" s="188"/>
      <c r="AC236" s="188"/>
      <c r="AD236" s="188"/>
      <c r="AE236" s="188"/>
      <c r="AF236" s="188"/>
      <c r="AG236" s="188"/>
      <c r="AH236" s="188"/>
      <c r="AI236" s="188"/>
      <c r="AJ236" s="188"/>
    </row>
    <row r="237" spans="1:36" s="188" customFormat="1" ht="14.25" x14ac:dyDescent="0.45">
      <c r="A237" s="910"/>
      <c r="B237" s="317" t="s">
        <v>1305</v>
      </c>
      <c r="C237" s="722" t="s">
        <v>1306</v>
      </c>
      <c r="D237" s="761"/>
      <c r="E237" s="646" t="s">
        <v>1053</v>
      </c>
      <c r="F237" s="381"/>
      <c r="G237" s="381"/>
      <c r="H237" s="381"/>
      <c r="I237" s="650">
        <f>10163358.8/3</f>
        <v>3387786.2666666671</v>
      </c>
      <c r="J237" s="188" t="s">
        <v>1046</v>
      </c>
      <c r="K237" s="188">
        <v>0</v>
      </c>
      <c r="L237" s="188" t="s">
        <v>1047</v>
      </c>
      <c r="M237" s="198" t="s">
        <v>1048</v>
      </c>
      <c r="N237" s="224">
        <v>44977</v>
      </c>
      <c r="O237" s="224">
        <v>44977</v>
      </c>
      <c r="P237" s="433">
        <f t="shared" si="12"/>
        <v>44979</v>
      </c>
      <c r="Q237" s="212">
        <v>44981</v>
      </c>
      <c r="R237" s="195">
        <f t="shared" si="13"/>
        <v>4</v>
      </c>
      <c r="S237" s="325">
        <f t="shared" si="11"/>
        <v>4</v>
      </c>
      <c r="T237" s="325" t="s">
        <v>1307</v>
      </c>
      <c r="V237" s="323"/>
      <c r="W237" s="323" t="s">
        <v>1050</v>
      </c>
      <c r="X237" s="323"/>
      <c r="Y237" s="455"/>
    </row>
    <row r="238" spans="1:36" s="188" customFormat="1" ht="14.25" x14ac:dyDescent="0.45">
      <c r="A238" s="910"/>
      <c r="B238" s="317" t="s">
        <v>1308</v>
      </c>
      <c r="C238" s="722" t="s">
        <v>1121</v>
      </c>
      <c r="D238" s="761"/>
      <c r="E238" s="646" t="s">
        <v>1045</v>
      </c>
      <c r="F238" s="381"/>
      <c r="G238" s="381"/>
      <c r="H238" s="381"/>
      <c r="I238" s="650" t="s">
        <v>1309</v>
      </c>
      <c r="J238" s="188" t="s">
        <v>1046</v>
      </c>
      <c r="K238" s="188">
        <v>0</v>
      </c>
      <c r="L238" s="188" t="s">
        <v>1047</v>
      </c>
      <c r="M238" s="198" t="s">
        <v>1048</v>
      </c>
      <c r="N238" s="224">
        <v>44975</v>
      </c>
      <c r="O238" s="212">
        <v>44979</v>
      </c>
      <c r="P238" s="433">
        <f t="shared" si="12"/>
        <v>44981</v>
      </c>
      <c r="Q238" s="212">
        <v>44984</v>
      </c>
      <c r="R238" s="195">
        <f t="shared" si="13"/>
        <v>9</v>
      </c>
      <c r="S238" s="325">
        <f t="shared" si="11"/>
        <v>5</v>
      </c>
      <c r="T238" s="325"/>
      <c r="V238" s="323"/>
      <c r="W238" s="240" t="s">
        <v>1050</v>
      </c>
      <c r="X238" s="323"/>
      <c r="Y238" s="455"/>
    </row>
    <row r="239" spans="1:36" s="188" customFormat="1" ht="14.25" x14ac:dyDescent="0.45">
      <c r="A239" s="910"/>
      <c r="B239" s="317" t="s">
        <v>1310</v>
      </c>
      <c r="C239" s="500" t="s">
        <v>1126</v>
      </c>
      <c r="D239" s="761"/>
      <c r="E239" s="646" t="s">
        <v>1078</v>
      </c>
      <c r="F239" s="381"/>
      <c r="G239" s="381"/>
      <c r="H239" s="381"/>
      <c r="I239" s="650">
        <v>2374065.6</v>
      </c>
      <c r="J239" s="188" t="s">
        <v>1046</v>
      </c>
      <c r="K239" s="188">
        <v>0</v>
      </c>
      <c r="L239" s="188" t="s">
        <v>1047</v>
      </c>
      <c r="M239" s="198" t="s">
        <v>1048</v>
      </c>
      <c r="N239" s="224">
        <v>44977</v>
      </c>
      <c r="O239" s="212">
        <v>44979</v>
      </c>
      <c r="P239" s="433">
        <f t="shared" si="12"/>
        <v>44981</v>
      </c>
      <c r="Q239" s="212">
        <v>44982</v>
      </c>
      <c r="R239" s="195">
        <f t="shared" si="13"/>
        <v>5</v>
      </c>
      <c r="S239" s="325">
        <f t="shared" si="11"/>
        <v>3</v>
      </c>
      <c r="T239" s="325"/>
      <c r="V239" s="323"/>
      <c r="W239" s="240" t="s">
        <v>1050</v>
      </c>
      <c r="X239" s="323"/>
      <c r="Y239" s="455"/>
    </row>
    <row r="240" spans="1:36" s="215" customFormat="1" ht="14.25" x14ac:dyDescent="0.45">
      <c r="A240" s="910"/>
      <c r="B240" s="317" t="s">
        <v>1311</v>
      </c>
      <c r="C240" s="722" t="s">
        <v>1057</v>
      </c>
      <c r="D240" s="761"/>
      <c r="E240" s="646" t="s">
        <v>1053</v>
      </c>
      <c r="F240" s="381"/>
      <c r="G240" s="381"/>
      <c r="H240" s="381"/>
      <c r="I240" s="650">
        <v>2538802.1</v>
      </c>
      <c r="J240" s="188" t="s">
        <v>1046</v>
      </c>
      <c r="K240" s="188">
        <v>0</v>
      </c>
      <c r="L240" s="188" t="s">
        <v>1047</v>
      </c>
      <c r="M240" s="198" t="s">
        <v>1048</v>
      </c>
      <c r="N240" s="224">
        <v>44978</v>
      </c>
      <c r="O240" s="407">
        <v>44979</v>
      </c>
      <c r="P240" s="433">
        <f t="shared" si="12"/>
        <v>44981</v>
      </c>
      <c r="Q240" s="407">
        <v>44984</v>
      </c>
      <c r="R240" s="195">
        <f t="shared" si="13"/>
        <v>6</v>
      </c>
      <c r="S240" s="325">
        <f t="shared" si="11"/>
        <v>5</v>
      </c>
      <c r="T240" s="325"/>
      <c r="U240" s="188"/>
      <c r="V240" s="323"/>
      <c r="W240" s="323" t="s">
        <v>1050</v>
      </c>
      <c r="X240" s="378"/>
      <c r="Y240" s="455"/>
    </row>
    <row r="241" spans="1:30" s="188" customFormat="1" ht="14.25" x14ac:dyDescent="0.45">
      <c r="A241" s="910"/>
      <c r="B241" s="317" t="s">
        <v>1312</v>
      </c>
      <c r="C241" s="509" t="s">
        <v>1138</v>
      </c>
      <c r="D241" s="761"/>
      <c r="E241" s="646" t="s">
        <v>1083</v>
      </c>
      <c r="F241" s="381"/>
      <c r="G241" s="381"/>
      <c r="H241" s="381"/>
      <c r="I241" s="650">
        <v>2771604</v>
      </c>
      <c r="J241" s="188" t="s">
        <v>1046</v>
      </c>
      <c r="K241" s="188">
        <v>0</v>
      </c>
      <c r="L241" s="188" t="s">
        <v>1047</v>
      </c>
      <c r="M241" s="198" t="s">
        <v>1048</v>
      </c>
      <c r="N241" s="224">
        <v>44978</v>
      </c>
      <c r="O241" s="224">
        <v>44978</v>
      </c>
      <c r="P241" s="433">
        <f t="shared" si="12"/>
        <v>44980</v>
      </c>
      <c r="Q241" s="212">
        <v>44984</v>
      </c>
      <c r="R241" s="195">
        <f t="shared" si="13"/>
        <v>6</v>
      </c>
      <c r="S241" s="325">
        <f t="shared" si="11"/>
        <v>6</v>
      </c>
      <c r="T241" s="325"/>
      <c r="V241" s="323"/>
      <c r="W241" s="240" t="s">
        <v>1050</v>
      </c>
      <c r="X241" s="323"/>
      <c r="Y241" s="455"/>
    </row>
    <row r="242" spans="1:30" s="380" customFormat="1" ht="14.25" x14ac:dyDescent="0.45">
      <c r="A242" s="910"/>
      <c r="B242" s="317" t="s">
        <v>1313</v>
      </c>
      <c r="C242" s="509" t="s">
        <v>1128</v>
      </c>
      <c r="D242" s="761"/>
      <c r="E242" s="646" t="s">
        <v>1067</v>
      </c>
      <c r="F242" s="381"/>
      <c r="G242" s="381"/>
      <c r="H242" s="381"/>
      <c r="I242" s="650">
        <v>3311011.8</v>
      </c>
      <c r="J242" s="188" t="s">
        <v>1046</v>
      </c>
      <c r="K242" s="188">
        <v>0</v>
      </c>
      <c r="L242" s="188" t="s">
        <v>1047</v>
      </c>
      <c r="M242" s="198" t="s">
        <v>1048</v>
      </c>
      <c r="N242" s="224">
        <v>44979</v>
      </c>
      <c r="O242" s="224">
        <v>44979</v>
      </c>
      <c r="P242" s="433">
        <f t="shared" si="12"/>
        <v>44981</v>
      </c>
      <c r="Q242" s="212">
        <v>44982</v>
      </c>
      <c r="R242" s="195">
        <f t="shared" si="13"/>
        <v>3</v>
      </c>
      <c r="S242" s="325">
        <f t="shared" si="11"/>
        <v>3</v>
      </c>
      <c r="T242" s="325"/>
      <c r="U242" s="188"/>
      <c r="V242" s="323"/>
      <c r="W242" s="240" t="s">
        <v>1050</v>
      </c>
      <c r="Y242" s="455"/>
    </row>
    <row r="243" spans="1:30" s="188" customFormat="1" ht="26.65" x14ac:dyDescent="0.45">
      <c r="A243" s="910"/>
      <c r="B243" s="317" t="s">
        <v>1314</v>
      </c>
      <c r="C243" s="509" t="s">
        <v>1113</v>
      </c>
      <c r="D243" s="761"/>
      <c r="E243" s="646" t="s">
        <v>1067</v>
      </c>
      <c r="F243" s="381"/>
      <c r="G243" s="381"/>
      <c r="H243" s="381"/>
      <c r="I243" s="650">
        <v>1773106.2</v>
      </c>
      <c r="J243" s="188" t="s">
        <v>1046</v>
      </c>
      <c r="K243" s="188">
        <v>0</v>
      </c>
      <c r="L243" s="188" t="s">
        <v>1047</v>
      </c>
      <c r="M243" s="198" t="s">
        <v>1048</v>
      </c>
      <c r="N243" s="224">
        <v>44977</v>
      </c>
      <c r="O243" s="212">
        <v>44982</v>
      </c>
      <c r="P243" s="433">
        <f t="shared" si="12"/>
        <v>44984</v>
      </c>
      <c r="Q243" s="212">
        <v>44982</v>
      </c>
      <c r="R243" s="195">
        <f t="shared" si="13"/>
        <v>5</v>
      </c>
      <c r="S243" s="325">
        <f t="shared" si="11"/>
        <v>0</v>
      </c>
      <c r="T243" s="325"/>
      <c r="V243" s="323"/>
      <c r="W243" s="323" t="s">
        <v>1050</v>
      </c>
      <c r="X243" s="323"/>
      <c r="Y243" s="455"/>
    </row>
    <row r="244" spans="1:30" s="215" customFormat="1" ht="35.65" x14ac:dyDescent="0.45">
      <c r="A244" s="910"/>
      <c r="B244" s="317" t="s">
        <v>1315</v>
      </c>
      <c r="C244" s="326" t="s">
        <v>1081</v>
      </c>
      <c r="D244" s="761"/>
      <c r="E244" s="646" t="s">
        <v>1073</v>
      </c>
      <c r="F244" s="381"/>
      <c r="G244" s="381"/>
      <c r="H244" s="381"/>
      <c r="I244" s="650">
        <v>5004512</v>
      </c>
      <c r="J244" s="188" t="s">
        <v>1046</v>
      </c>
      <c r="K244" s="188">
        <v>0</v>
      </c>
      <c r="L244" s="188" t="s">
        <v>1047</v>
      </c>
      <c r="M244" s="198" t="s">
        <v>1048</v>
      </c>
      <c r="N244" s="224">
        <v>44977</v>
      </c>
      <c r="O244" s="212">
        <v>44982</v>
      </c>
      <c r="P244" s="433">
        <f t="shared" si="12"/>
        <v>44984</v>
      </c>
      <c r="Q244" s="212">
        <v>44982</v>
      </c>
      <c r="R244" s="195">
        <f t="shared" si="13"/>
        <v>5</v>
      </c>
      <c r="S244" s="325">
        <f t="shared" si="11"/>
        <v>0</v>
      </c>
      <c r="T244" s="325"/>
      <c r="U244" s="188"/>
      <c r="V244" s="323"/>
      <c r="W244" s="240" t="s">
        <v>1050</v>
      </c>
      <c r="X244" s="378"/>
      <c r="Y244" s="455"/>
    </row>
    <row r="245" spans="1:30" s="188" customFormat="1" ht="14.25" x14ac:dyDescent="0.45">
      <c r="A245" s="910"/>
      <c r="B245" s="317" t="s">
        <v>1316</v>
      </c>
      <c r="C245" s="509" t="s">
        <v>1082</v>
      </c>
      <c r="D245" s="761"/>
      <c r="E245" s="646" t="s">
        <v>1083</v>
      </c>
      <c r="F245" s="381"/>
      <c r="G245" s="381"/>
      <c r="H245" s="381"/>
      <c r="I245" s="650">
        <v>3077652</v>
      </c>
      <c r="J245" s="188" t="s">
        <v>1046</v>
      </c>
      <c r="K245" s="188">
        <v>0</v>
      </c>
      <c r="L245" s="188" t="s">
        <v>1047</v>
      </c>
      <c r="M245" s="198" t="s">
        <v>1048</v>
      </c>
      <c r="N245" s="224">
        <v>44977</v>
      </c>
      <c r="O245" s="212">
        <v>44980</v>
      </c>
      <c r="P245" s="433">
        <f t="shared" si="12"/>
        <v>44982</v>
      </c>
      <c r="Q245" s="212">
        <v>44985</v>
      </c>
      <c r="R245" s="195">
        <f t="shared" si="13"/>
        <v>8</v>
      </c>
      <c r="S245" s="325">
        <f t="shared" si="11"/>
        <v>5</v>
      </c>
      <c r="T245" s="325"/>
      <c r="V245" s="323"/>
      <c r="W245" s="240" t="s">
        <v>1050</v>
      </c>
      <c r="X245" s="323"/>
      <c r="Y245" s="455"/>
    </row>
    <row r="246" spans="1:30" s="215" customFormat="1" ht="14.25" x14ac:dyDescent="0.45">
      <c r="A246" s="910"/>
      <c r="B246" s="317" t="s">
        <v>1317</v>
      </c>
      <c r="C246" s="509" t="s">
        <v>1192</v>
      </c>
      <c r="D246" s="761"/>
      <c r="E246" s="646" t="s">
        <v>1067</v>
      </c>
      <c r="F246" s="381"/>
      <c r="G246" s="381"/>
      <c r="H246" s="381"/>
      <c r="I246" s="650">
        <v>2464856.6</v>
      </c>
      <c r="J246" s="188" t="s">
        <v>1046</v>
      </c>
      <c r="K246" s="188">
        <v>0</v>
      </c>
      <c r="L246" s="188" t="s">
        <v>1047</v>
      </c>
      <c r="M246" s="198" t="s">
        <v>1048</v>
      </c>
      <c r="N246" s="224">
        <v>44977</v>
      </c>
      <c r="O246" s="224">
        <v>44980</v>
      </c>
      <c r="P246" s="433">
        <f t="shared" si="12"/>
        <v>44982</v>
      </c>
      <c r="Q246" s="224">
        <v>44984</v>
      </c>
      <c r="R246" s="195">
        <f t="shared" si="13"/>
        <v>7</v>
      </c>
      <c r="S246" s="325">
        <f t="shared" si="11"/>
        <v>4</v>
      </c>
      <c r="T246" s="325"/>
      <c r="U246" s="188"/>
      <c r="V246" s="323"/>
      <c r="W246" s="323" t="s">
        <v>1050</v>
      </c>
      <c r="X246" s="378"/>
      <c r="Y246" s="455"/>
    </row>
    <row r="247" spans="1:30" s="193" customFormat="1" x14ac:dyDescent="0.4">
      <c r="A247" s="910"/>
      <c r="B247" s="188" t="s">
        <v>1318</v>
      </c>
      <c r="C247" s="646" t="s">
        <v>1128</v>
      </c>
      <c r="D247" s="761"/>
      <c r="E247" s="645" t="s">
        <v>1078</v>
      </c>
      <c r="F247" s="381"/>
      <c r="G247" s="381"/>
      <c r="H247" s="381"/>
      <c r="I247" s="650">
        <v>1936780.6</v>
      </c>
      <c r="J247" s="193" t="s">
        <v>1046</v>
      </c>
      <c r="K247" s="188">
        <v>0</v>
      </c>
      <c r="L247" s="188" t="s">
        <v>1047</v>
      </c>
      <c r="M247" s="198" t="s">
        <v>1048</v>
      </c>
      <c r="N247" s="191">
        <v>44968</v>
      </c>
      <c r="O247" s="191">
        <v>44978</v>
      </c>
      <c r="P247" s="433">
        <f t="shared" si="12"/>
        <v>44980</v>
      </c>
      <c r="Q247" s="191">
        <v>44981</v>
      </c>
      <c r="R247" s="195">
        <f t="shared" si="13"/>
        <v>13</v>
      </c>
      <c r="S247" s="325">
        <f t="shared" si="11"/>
        <v>3</v>
      </c>
      <c r="T247" s="325"/>
      <c r="U247" s="188"/>
      <c r="V247" s="323"/>
      <c r="W247" s="323" t="s">
        <v>1050</v>
      </c>
      <c r="X247" s="412"/>
      <c r="Y247" s="455"/>
    </row>
    <row r="248" spans="1:30" s="188" customFormat="1" ht="14.25" x14ac:dyDescent="0.45">
      <c r="A248" s="910"/>
      <c r="B248" s="317" t="s">
        <v>1319</v>
      </c>
      <c r="C248" s="722" t="s">
        <v>1069</v>
      </c>
      <c r="D248" s="761"/>
      <c r="E248" s="646" t="s">
        <v>1045</v>
      </c>
      <c r="F248" s="381"/>
      <c r="G248" s="381"/>
      <c r="H248" s="381"/>
      <c r="I248" s="650" t="s">
        <v>1320</v>
      </c>
      <c r="J248" s="193" t="s">
        <v>1046</v>
      </c>
      <c r="K248" s="188">
        <v>0</v>
      </c>
      <c r="L248" s="188" t="s">
        <v>1047</v>
      </c>
      <c r="M248" s="198" t="s">
        <v>1048</v>
      </c>
      <c r="N248" s="224">
        <v>44974</v>
      </c>
      <c r="O248" s="212">
        <v>44981</v>
      </c>
      <c r="P248" s="433">
        <f t="shared" si="12"/>
        <v>44983</v>
      </c>
      <c r="Q248" s="212">
        <v>44985</v>
      </c>
      <c r="R248" s="195">
        <f t="shared" si="13"/>
        <v>11</v>
      </c>
      <c r="S248" s="325">
        <f t="shared" si="11"/>
        <v>4</v>
      </c>
      <c r="T248" s="325"/>
      <c r="V248" s="323"/>
      <c r="W248" s="240" t="s">
        <v>1050</v>
      </c>
      <c r="X248" s="323"/>
      <c r="Y248" s="455"/>
    </row>
    <row r="249" spans="1:30" s="215" customFormat="1" ht="14.25" x14ac:dyDescent="0.45">
      <c r="A249" s="910"/>
      <c r="B249" s="317" t="s">
        <v>1321</v>
      </c>
      <c r="C249" s="722" t="s">
        <v>1057</v>
      </c>
      <c r="D249" s="761"/>
      <c r="E249" s="646" t="s">
        <v>1053</v>
      </c>
      <c r="F249" s="381"/>
      <c r="G249" s="381"/>
      <c r="H249" s="381"/>
      <c r="I249" s="650">
        <f>8161006.7/2</f>
        <v>4080503.35</v>
      </c>
      <c r="J249" s="188" t="s">
        <v>1046</v>
      </c>
      <c r="K249" s="188">
        <v>0</v>
      </c>
      <c r="L249" s="188" t="s">
        <v>1047</v>
      </c>
      <c r="M249" s="198" t="s">
        <v>1048</v>
      </c>
      <c r="N249" s="224">
        <v>44977</v>
      </c>
      <c r="O249" s="224">
        <v>44979</v>
      </c>
      <c r="P249" s="433">
        <f t="shared" si="12"/>
        <v>44981</v>
      </c>
      <c r="Q249" s="212">
        <v>44982</v>
      </c>
      <c r="R249" s="195">
        <f t="shared" si="13"/>
        <v>5</v>
      </c>
      <c r="S249" s="325">
        <f t="shared" si="11"/>
        <v>3</v>
      </c>
      <c r="T249" s="325"/>
      <c r="U249" s="188"/>
      <c r="V249" s="323"/>
      <c r="W249" s="323" t="s">
        <v>1050</v>
      </c>
      <c r="X249" s="378"/>
      <c r="Y249" s="455"/>
    </row>
    <row r="250" spans="1:30" s="215" customFormat="1" ht="39.75" x14ac:dyDescent="0.45">
      <c r="A250" s="910"/>
      <c r="B250" s="317" t="s">
        <v>1322</v>
      </c>
      <c r="C250" s="501" t="s">
        <v>1124</v>
      </c>
      <c r="D250" s="761"/>
      <c r="E250" s="646" t="s">
        <v>1073</v>
      </c>
      <c r="F250" s="381"/>
      <c r="G250" s="381"/>
      <c r="H250" s="381"/>
      <c r="I250" s="650">
        <v>1821606.2</v>
      </c>
      <c r="J250" s="188" t="s">
        <v>1046</v>
      </c>
      <c r="K250" s="188">
        <v>0</v>
      </c>
      <c r="L250" s="188" t="s">
        <v>1047</v>
      </c>
      <c r="M250" s="198" t="s">
        <v>1048</v>
      </c>
      <c r="N250" s="224">
        <v>44979</v>
      </c>
      <c r="O250" s="224">
        <v>44980</v>
      </c>
      <c r="P250" s="433">
        <f t="shared" si="12"/>
        <v>44982</v>
      </c>
      <c r="Q250" s="191">
        <v>44982</v>
      </c>
      <c r="R250" s="195">
        <f t="shared" si="13"/>
        <v>3</v>
      </c>
      <c r="S250" s="325">
        <f t="shared" si="11"/>
        <v>2</v>
      </c>
      <c r="T250" s="325"/>
      <c r="U250" s="188"/>
      <c r="V250" s="323"/>
      <c r="W250" s="323" t="s">
        <v>1050</v>
      </c>
      <c r="X250" s="378"/>
      <c r="Y250" s="455"/>
    </row>
    <row r="251" spans="1:30" s="188" customFormat="1" ht="26.65" x14ac:dyDescent="0.45">
      <c r="A251" s="910"/>
      <c r="B251" s="317" t="s">
        <v>1323</v>
      </c>
      <c r="C251" s="509" t="s">
        <v>1113</v>
      </c>
      <c r="D251" s="761"/>
      <c r="E251" s="646" t="s">
        <v>1067</v>
      </c>
      <c r="F251" s="381"/>
      <c r="G251" s="381"/>
      <c r="H251" s="381"/>
      <c r="I251" s="650">
        <v>4844973.9000000004</v>
      </c>
      <c r="J251" s="188" t="s">
        <v>1046</v>
      </c>
      <c r="K251" s="188">
        <v>0</v>
      </c>
      <c r="L251" s="188" t="s">
        <v>1047</v>
      </c>
      <c r="M251" s="198" t="s">
        <v>1048</v>
      </c>
      <c r="N251" s="224">
        <v>44980</v>
      </c>
      <c r="O251" s="224">
        <v>44979</v>
      </c>
      <c r="P251" s="433">
        <f t="shared" si="12"/>
        <v>44981</v>
      </c>
      <c r="Q251" s="191">
        <v>44981</v>
      </c>
      <c r="R251" s="195">
        <f t="shared" si="13"/>
        <v>1</v>
      </c>
      <c r="S251" s="325">
        <f t="shared" si="11"/>
        <v>2</v>
      </c>
      <c r="T251" s="358"/>
      <c r="V251" s="323"/>
      <c r="W251" s="240" t="s">
        <v>1050</v>
      </c>
      <c r="X251" s="323"/>
      <c r="Y251" s="455"/>
    </row>
    <row r="252" spans="1:30" s="215" customFormat="1" ht="39.75" x14ac:dyDescent="0.45">
      <c r="A252" s="910"/>
      <c r="B252" s="317" t="s">
        <v>1324</v>
      </c>
      <c r="C252" s="501" t="s">
        <v>1124</v>
      </c>
      <c r="D252" s="761"/>
      <c r="E252" s="646" t="s">
        <v>1073</v>
      </c>
      <c r="F252" s="381"/>
      <c r="G252" s="381"/>
      <c r="H252" s="381"/>
      <c r="I252" s="650">
        <v>5031536</v>
      </c>
      <c r="J252" s="188" t="s">
        <v>1046</v>
      </c>
      <c r="K252" s="188">
        <v>0</v>
      </c>
      <c r="L252" s="188" t="s">
        <v>1047</v>
      </c>
      <c r="M252" s="198" t="s">
        <v>1048</v>
      </c>
      <c r="N252" s="224">
        <v>44980</v>
      </c>
      <c r="O252" s="224">
        <v>44980</v>
      </c>
      <c r="P252" s="433">
        <f t="shared" si="12"/>
        <v>44982</v>
      </c>
      <c r="Q252" s="191">
        <v>44982</v>
      </c>
      <c r="R252" s="195">
        <f t="shared" si="13"/>
        <v>2</v>
      </c>
      <c r="S252" s="325">
        <f t="shared" si="11"/>
        <v>2</v>
      </c>
      <c r="T252" s="325"/>
      <c r="U252" s="188"/>
      <c r="V252" s="323"/>
      <c r="W252" s="323" t="s">
        <v>1104</v>
      </c>
      <c r="X252" s="323"/>
      <c r="Y252" s="455"/>
      <c r="Z252" s="188"/>
      <c r="AA252" s="188"/>
      <c r="AB252" s="188"/>
      <c r="AC252" s="188"/>
      <c r="AD252" s="188"/>
    </row>
    <row r="253" spans="1:30" s="193" customFormat="1" ht="14.25" x14ac:dyDescent="0.45">
      <c r="A253" s="910"/>
      <c r="B253" s="317" t="s">
        <v>1325</v>
      </c>
      <c r="C253" s="723" t="s">
        <v>1057</v>
      </c>
      <c r="D253" s="761"/>
      <c r="E253" s="645" t="s">
        <v>1053</v>
      </c>
      <c r="F253" s="381"/>
      <c r="G253" s="381"/>
      <c r="H253" s="381"/>
      <c r="I253" s="650">
        <v>2117021.1</v>
      </c>
      <c r="J253" s="193" t="s">
        <v>1046</v>
      </c>
      <c r="K253" s="188">
        <v>0</v>
      </c>
      <c r="L253" s="188" t="s">
        <v>1047</v>
      </c>
      <c r="M253" s="198" t="s">
        <v>1048</v>
      </c>
      <c r="N253" s="197">
        <v>44981</v>
      </c>
      <c r="O253" s="191">
        <v>44979</v>
      </c>
      <c r="P253" s="433">
        <f t="shared" si="12"/>
        <v>44981</v>
      </c>
      <c r="Q253" s="191">
        <v>44982</v>
      </c>
      <c r="R253" s="195">
        <f t="shared" si="13"/>
        <v>1</v>
      </c>
      <c r="S253" s="325">
        <f t="shared" si="11"/>
        <v>3</v>
      </c>
      <c r="T253" s="325"/>
      <c r="U253" s="188"/>
      <c r="V253" s="323"/>
      <c r="W253" s="323" t="s">
        <v>1050</v>
      </c>
      <c r="X253" s="412"/>
      <c r="Y253" s="455"/>
    </row>
    <row r="254" spans="1:30" s="193" customFormat="1" ht="14.25" x14ac:dyDescent="0.45">
      <c r="A254" s="910"/>
      <c r="B254" s="188" t="s">
        <v>1326</v>
      </c>
      <c r="C254" s="645" t="s">
        <v>1069</v>
      </c>
      <c r="D254" s="761"/>
      <c r="E254" s="645" t="s">
        <v>1045</v>
      </c>
      <c r="F254" s="381"/>
      <c r="G254" s="381"/>
      <c r="H254" s="381"/>
      <c r="I254" s="650">
        <v>1877448</v>
      </c>
      <c r="J254" s="193" t="s">
        <v>1046</v>
      </c>
      <c r="K254" s="188">
        <v>0</v>
      </c>
      <c r="L254" s="188" t="s">
        <v>1047</v>
      </c>
      <c r="M254" s="198" t="s">
        <v>1048</v>
      </c>
      <c r="N254" s="197">
        <v>44869</v>
      </c>
      <c r="O254" s="191">
        <v>44964</v>
      </c>
      <c r="P254" s="433">
        <f t="shared" si="12"/>
        <v>44966</v>
      </c>
      <c r="Q254" s="191">
        <v>44984</v>
      </c>
      <c r="R254" s="195">
        <f t="shared" si="13"/>
        <v>115</v>
      </c>
      <c r="S254" s="325">
        <f t="shared" si="11"/>
        <v>20</v>
      </c>
      <c r="T254" s="358" t="s">
        <v>761</v>
      </c>
      <c r="U254" s="188"/>
      <c r="V254" s="323"/>
      <c r="W254" s="240" t="s">
        <v>1050</v>
      </c>
      <c r="X254" s="412"/>
      <c r="Y254" s="455"/>
    </row>
    <row r="255" spans="1:30" s="193" customFormat="1" ht="14.25" x14ac:dyDescent="0.45">
      <c r="A255" s="910"/>
      <c r="B255" s="317" t="s">
        <v>1327</v>
      </c>
      <c r="C255" s="722" t="s">
        <v>1057</v>
      </c>
      <c r="D255" s="761"/>
      <c r="E255" s="645" t="s">
        <v>1053</v>
      </c>
      <c r="F255" s="381"/>
      <c r="G255" s="381"/>
      <c r="H255" s="381"/>
      <c r="I255" s="650" t="s">
        <v>1328</v>
      </c>
      <c r="J255" s="193" t="s">
        <v>1046</v>
      </c>
      <c r="K255" s="188">
        <v>0</v>
      </c>
      <c r="L255" s="188" t="s">
        <v>1047</v>
      </c>
      <c r="M255" s="198" t="s">
        <v>1048</v>
      </c>
      <c r="N255" s="197">
        <v>44981</v>
      </c>
      <c r="O255" s="212">
        <v>44980</v>
      </c>
      <c r="P255" s="433">
        <f t="shared" si="12"/>
        <v>44982</v>
      </c>
      <c r="Q255" s="212">
        <v>44985</v>
      </c>
      <c r="R255" s="195">
        <f t="shared" si="13"/>
        <v>4</v>
      </c>
      <c r="S255" s="325">
        <f t="shared" si="11"/>
        <v>5</v>
      </c>
      <c r="T255" s="325"/>
      <c r="U255" s="188"/>
      <c r="V255" s="323"/>
      <c r="W255" s="323" t="s">
        <v>1050</v>
      </c>
      <c r="X255" s="412"/>
      <c r="Y255" s="455"/>
    </row>
    <row r="256" spans="1:30" s="193" customFormat="1" ht="14.25" x14ac:dyDescent="0.45">
      <c r="A256" s="910"/>
      <c r="B256" s="188" t="s">
        <v>1329</v>
      </c>
      <c r="C256" s="509" t="s">
        <v>1061</v>
      </c>
      <c r="D256" s="761"/>
      <c r="E256" s="645" t="s">
        <v>1083</v>
      </c>
      <c r="F256" s="381"/>
      <c r="G256" s="381"/>
      <c r="H256" s="381"/>
      <c r="I256" s="650">
        <v>4093961</v>
      </c>
      <c r="J256" s="193" t="s">
        <v>1046</v>
      </c>
      <c r="K256" s="188">
        <v>0</v>
      </c>
      <c r="L256" s="188" t="s">
        <v>1047</v>
      </c>
      <c r="M256" s="198" t="s">
        <v>1048</v>
      </c>
      <c r="N256" s="197">
        <v>44981</v>
      </c>
      <c r="O256" s="197">
        <v>44981</v>
      </c>
      <c r="P256" s="433">
        <f t="shared" si="12"/>
        <v>44983</v>
      </c>
      <c r="Q256" s="191">
        <v>44982</v>
      </c>
      <c r="R256" s="195">
        <f t="shared" si="13"/>
        <v>1</v>
      </c>
      <c r="S256" s="325">
        <f t="shared" si="11"/>
        <v>1</v>
      </c>
      <c r="T256" s="358"/>
      <c r="U256" s="188"/>
      <c r="V256" s="323"/>
      <c r="W256" s="240" t="s">
        <v>1050</v>
      </c>
      <c r="X256" s="412"/>
      <c r="Y256" s="455"/>
    </row>
    <row r="257" spans="1:25" s="193" customFormat="1" ht="14.25" x14ac:dyDescent="0.45">
      <c r="A257" s="910"/>
      <c r="B257" s="317" t="s">
        <v>931</v>
      </c>
      <c r="C257" s="723" t="s">
        <v>1121</v>
      </c>
      <c r="D257" s="761"/>
      <c r="E257" s="645" t="s">
        <v>1045</v>
      </c>
      <c r="F257" s="381"/>
      <c r="G257" s="381"/>
      <c r="H257" s="381"/>
      <c r="I257" s="650">
        <v>1912448</v>
      </c>
      <c r="J257" s="193" t="s">
        <v>1046</v>
      </c>
      <c r="K257" s="188">
        <v>0</v>
      </c>
      <c r="L257" s="188" t="s">
        <v>1047</v>
      </c>
      <c r="M257" s="198" t="s">
        <v>1048</v>
      </c>
      <c r="N257" s="197">
        <v>44960</v>
      </c>
      <c r="O257" s="197">
        <v>44981</v>
      </c>
      <c r="P257" s="433">
        <f t="shared" si="12"/>
        <v>44983</v>
      </c>
      <c r="Q257" s="191">
        <v>44982</v>
      </c>
      <c r="R257" s="195">
        <f t="shared" si="13"/>
        <v>22</v>
      </c>
      <c r="S257" s="325">
        <f t="shared" si="11"/>
        <v>1</v>
      </c>
      <c r="T257" s="358"/>
      <c r="U257" s="188"/>
      <c r="V257" s="323"/>
      <c r="W257" s="240" t="s">
        <v>1050</v>
      </c>
      <c r="X257" s="412"/>
      <c r="Y257" s="455"/>
    </row>
    <row r="258" spans="1:25" s="193" customFormat="1" x14ac:dyDescent="0.4">
      <c r="A258" s="910"/>
      <c r="B258" s="188" t="s">
        <v>1330</v>
      </c>
      <c r="C258" s="645" t="s">
        <v>1059</v>
      </c>
      <c r="D258" s="761"/>
      <c r="E258" s="645" t="s">
        <v>1067</v>
      </c>
      <c r="F258" s="381"/>
      <c r="G258" s="381"/>
      <c r="H258" s="381"/>
      <c r="I258" s="650">
        <v>1628691.8</v>
      </c>
      <c r="J258" s="193" t="s">
        <v>1046</v>
      </c>
      <c r="K258" s="188">
        <v>0</v>
      </c>
      <c r="L258" s="188" t="s">
        <v>1047</v>
      </c>
      <c r="M258" s="198" t="s">
        <v>1048</v>
      </c>
      <c r="N258" s="191">
        <v>44827</v>
      </c>
      <c r="O258" s="191">
        <v>44827</v>
      </c>
      <c r="P258" s="433">
        <f t="shared" si="12"/>
        <v>44829</v>
      </c>
      <c r="Q258" s="212">
        <v>44984</v>
      </c>
      <c r="R258" s="195">
        <f t="shared" si="13"/>
        <v>157</v>
      </c>
      <c r="S258" s="325">
        <f t="shared" ref="S258:S321" si="14">Q258-O258-K258</f>
        <v>157</v>
      </c>
      <c r="T258" s="358" t="s">
        <v>1331</v>
      </c>
      <c r="U258" s="188"/>
      <c r="V258" s="323"/>
      <c r="W258" s="323" t="s">
        <v>1050</v>
      </c>
      <c r="X258" s="412"/>
      <c r="Y258" s="455"/>
    </row>
    <row r="259" spans="1:25" s="193" customFormat="1" ht="26.65" x14ac:dyDescent="0.45">
      <c r="A259" s="910"/>
      <c r="B259" s="317" t="s">
        <v>733</v>
      </c>
      <c r="C259" s="509" t="s">
        <v>1113</v>
      </c>
      <c r="D259" s="761"/>
      <c r="E259" s="645" t="s">
        <v>1078</v>
      </c>
      <c r="F259" s="381"/>
      <c r="G259" s="381"/>
      <c r="H259" s="381"/>
      <c r="I259" s="650">
        <v>3802028.1</v>
      </c>
      <c r="J259" s="193" t="s">
        <v>1046</v>
      </c>
      <c r="K259" s="188">
        <v>0</v>
      </c>
      <c r="L259" s="188" t="s">
        <v>1047</v>
      </c>
      <c r="M259" s="198" t="s">
        <v>1048</v>
      </c>
      <c r="N259" s="197">
        <v>44953</v>
      </c>
      <c r="O259" s="191">
        <v>44963</v>
      </c>
      <c r="P259" s="433">
        <f t="shared" ref="P259:P322" si="15">O259+2</f>
        <v>44965</v>
      </c>
      <c r="Q259" s="191">
        <v>44985</v>
      </c>
      <c r="R259" s="195">
        <f t="shared" si="13"/>
        <v>32</v>
      </c>
      <c r="S259" s="325">
        <f t="shared" si="14"/>
        <v>22</v>
      </c>
      <c r="T259" s="358" t="s">
        <v>1332</v>
      </c>
      <c r="U259" s="188"/>
      <c r="V259" s="323"/>
      <c r="W259" s="240" t="s">
        <v>1050</v>
      </c>
      <c r="X259" s="412"/>
      <c r="Y259" s="455"/>
    </row>
    <row r="260" spans="1:25" s="188" customFormat="1" ht="14.25" x14ac:dyDescent="0.45">
      <c r="A260" s="910"/>
      <c r="B260" s="317" t="s">
        <v>1333</v>
      </c>
      <c r="C260" s="722" t="s">
        <v>1069</v>
      </c>
      <c r="D260" s="761"/>
      <c r="E260" s="646" t="s">
        <v>1053</v>
      </c>
      <c r="F260" s="381"/>
      <c r="G260" s="381"/>
      <c r="H260" s="381"/>
      <c r="I260" s="650">
        <v>2161419</v>
      </c>
      <c r="J260" s="188" t="s">
        <v>1046</v>
      </c>
      <c r="K260" s="188">
        <v>0</v>
      </c>
      <c r="L260" s="188" t="s">
        <v>1047</v>
      </c>
      <c r="M260" s="198" t="s">
        <v>1048</v>
      </c>
      <c r="N260" s="224">
        <v>44984</v>
      </c>
      <c r="O260" s="212">
        <v>44984</v>
      </c>
      <c r="P260" s="433">
        <f t="shared" si="15"/>
        <v>44986</v>
      </c>
      <c r="Q260" s="212">
        <v>44985</v>
      </c>
      <c r="R260" s="195">
        <f t="shared" si="13"/>
        <v>1</v>
      </c>
      <c r="S260" s="325">
        <f t="shared" si="14"/>
        <v>1</v>
      </c>
      <c r="T260" s="325"/>
      <c r="V260" s="323"/>
      <c r="W260" s="323" t="s">
        <v>1050</v>
      </c>
      <c r="X260" s="323"/>
      <c r="Y260" s="455"/>
    </row>
    <row r="261" spans="1:25" s="193" customFormat="1" ht="52.9" x14ac:dyDescent="0.45">
      <c r="A261" s="910"/>
      <c r="B261" s="187" t="s">
        <v>1334</v>
      </c>
      <c r="C261" s="724" t="s">
        <v>1069</v>
      </c>
      <c r="D261" s="761"/>
      <c r="E261" s="645" t="s">
        <v>1045</v>
      </c>
      <c r="F261" s="381"/>
      <c r="G261" s="381"/>
      <c r="H261" s="381"/>
      <c r="I261" s="650">
        <v>1879985.44</v>
      </c>
      <c r="J261" s="193" t="s">
        <v>1046</v>
      </c>
      <c r="K261" s="188">
        <v>0</v>
      </c>
      <c r="L261" s="188" t="s">
        <v>1047</v>
      </c>
      <c r="M261" s="198" t="s">
        <v>1048</v>
      </c>
      <c r="N261" s="197">
        <v>44859</v>
      </c>
      <c r="O261" s="191">
        <v>44866</v>
      </c>
      <c r="P261" s="433">
        <f t="shared" si="15"/>
        <v>44868</v>
      </c>
      <c r="Q261" s="191">
        <v>44984</v>
      </c>
      <c r="R261" s="195">
        <f t="shared" si="13"/>
        <v>125</v>
      </c>
      <c r="S261" s="325">
        <f t="shared" si="14"/>
        <v>118</v>
      </c>
      <c r="T261" s="358" t="s">
        <v>761</v>
      </c>
      <c r="U261" s="188"/>
      <c r="V261" s="323"/>
      <c r="W261" s="240" t="s">
        <v>1050</v>
      </c>
      <c r="X261" s="412"/>
      <c r="Y261" s="455"/>
    </row>
    <row r="262" spans="1:25" s="193" customFormat="1" ht="14.25" x14ac:dyDescent="0.45">
      <c r="A262" s="911" t="s">
        <v>1335</v>
      </c>
      <c r="B262" s="411" t="s">
        <v>770</v>
      </c>
      <c r="C262" s="506" t="s">
        <v>1057</v>
      </c>
      <c r="D262" s="765"/>
      <c r="E262" s="645" t="s">
        <v>1053</v>
      </c>
      <c r="F262" s="381"/>
      <c r="G262" s="381"/>
      <c r="H262" s="381"/>
      <c r="I262" s="650" t="s">
        <v>1336</v>
      </c>
      <c r="J262" s="193" t="s">
        <v>1046</v>
      </c>
      <c r="K262" s="188">
        <v>0</v>
      </c>
      <c r="L262" s="188" t="s">
        <v>1047</v>
      </c>
      <c r="M262" s="198" t="s">
        <v>1048</v>
      </c>
      <c r="N262" s="197">
        <v>44959</v>
      </c>
      <c r="O262" s="212">
        <v>44981</v>
      </c>
      <c r="P262" s="433">
        <f t="shared" si="15"/>
        <v>44983</v>
      </c>
      <c r="Q262" s="191">
        <v>44986</v>
      </c>
      <c r="R262" s="195">
        <f t="shared" si="13"/>
        <v>27</v>
      </c>
      <c r="S262" s="325">
        <f t="shared" si="14"/>
        <v>5</v>
      </c>
      <c r="T262" s="325"/>
      <c r="U262" s="188"/>
      <c r="V262" s="323"/>
      <c r="W262" s="323" t="s">
        <v>1104</v>
      </c>
      <c r="X262" s="412"/>
      <c r="Y262" s="455"/>
    </row>
    <row r="263" spans="1:25" s="193" customFormat="1" ht="13.5" customHeight="1" x14ac:dyDescent="0.4">
      <c r="A263" s="912"/>
      <c r="B263" s="412" t="s">
        <v>1337</v>
      </c>
      <c r="C263" s="645" t="s">
        <v>1121</v>
      </c>
      <c r="D263" s="381"/>
      <c r="E263" s="645" t="s">
        <v>1078</v>
      </c>
      <c r="F263" s="381"/>
      <c r="G263" s="381"/>
      <c r="H263" s="381"/>
      <c r="I263" s="650">
        <v>4396920</v>
      </c>
      <c r="J263" s="193" t="s">
        <v>1046</v>
      </c>
      <c r="K263" s="188">
        <v>0</v>
      </c>
      <c r="L263" s="188" t="s">
        <v>1047</v>
      </c>
      <c r="M263" s="198" t="s">
        <v>1048</v>
      </c>
      <c r="N263" s="191">
        <v>44984</v>
      </c>
      <c r="O263" s="191">
        <v>44984</v>
      </c>
      <c r="P263" s="433">
        <f t="shared" si="15"/>
        <v>44986</v>
      </c>
      <c r="Q263" s="191">
        <v>44987</v>
      </c>
      <c r="R263" s="195">
        <f t="shared" si="13"/>
        <v>3</v>
      </c>
      <c r="S263" s="325">
        <f t="shared" si="14"/>
        <v>3</v>
      </c>
      <c r="T263" s="358" t="s">
        <v>1338</v>
      </c>
      <c r="U263" s="188"/>
      <c r="V263" s="323"/>
      <c r="W263" s="323"/>
      <c r="X263" s="412"/>
      <c r="Y263" s="455"/>
    </row>
    <row r="264" spans="1:25" s="188" customFormat="1" ht="14.25" x14ac:dyDescent="0.45">
      <c r="A264" s="912"/>
      <c r="B264" s="410" t="s">
        <v>1339</v>
      </c>
      <c r="C264" s="722" t="s">
        <v>1121</v>
      </c>
      <c r="D264" s="765"/>
      <c r="E264" s="646" t="s">
        <v>1067</v>
      </c>
      <c r="F264" s="381"/>
      <c r="G264" s="381"/>
      <c r="H264" s="381"/>
      <c r="I264" s="650">
        <v>1624109.4</v>
      </c>
      <c r="J264" s="188" t="s">
        <v>1046</v>
      </c>
      <c r="K264" s="188">
        <v>0</v>
      </c>
      <c r="L264" s="188" t="s">
        <v>1047</v>
      </c>
      <c r="M264" s="198" t="s">
        <v>1048</v>
      </c>
      <c r="N264" s="224">
        <v>44984</v>
      </c>
      <c r="O264" s="212">
        <v>44977</v>
      </c>
      <c r="P264" s="433">
        <f t="shared" si="15"/>
        <v>44979</v>
      </c>
      <c r="Q264" s="212">
        <v>44986</v>
      </c>
      <c r="R264" s="195">
        <f t="shared" si="13"/>
        <v>2</v>
      </c>
      <c r="S264" s="325">
        <f t="shared" si="14"/>
        <v>9</v>
      </c>
      <c r="T264" s="325"/>
      <c r="V264" s="323"/>
      <c r="W264" s="323"/>
      <c r="X264" s="323"/>
      <c r="Y264" s="455"/>
    </row>
    <row r="265" spans="1:25" s="188" customFormat="1" ht="14.25" x14ac:dyDescent="0.45">
      <c r="A265" s="912"/>
      <c r="B265" s="410" t="s">
        <v>1340</v>
      </c>
      <c r="C265" s="722" t="s">
        <v>1059</v>
      </c>
      <c r="D265" s="765"/>
      <c r="E265" s="646" t="s">
        <v>1053</v>
      </c>
      <c r="F265" s="381"/>
      <c r="G265" s="381"/>
      <c r="H265" s="381"/>
      <c r="I265" s="650">
        <v>3183124</v>
      </c>
      <c r="J265" s="188" t="s">
        <v>1046</v>
      </c>
      <c r="K265" s="188">
        <v>0</v>
      </c>
      <c r="L265" s="188" t="s">
        <v>1047</v>
      </c>
      <c r="M265" s="198" t="s">
        <v>1048</v>
      </c>
      <c r="N265" s="224">
        <v>44984</v>
      </c>
      <c r="O265" s="212">
        <v>44984</v>
      </c>
      <c r="P265" s="433">
        <f t="shared" si="15"/>
        <v>44986</v>
      </c>
      <c r="Q265" s="212">
        <v>44986</v>
      </c>
      <c r="R265" s="195">
        <f t="shared" si="13"/>
        <v>2</v>
      </c>
      <c r="S265" s="325">
        <f t="shared" si="14"/>
        <v>2</v>
      </c>
      <c r="T265" s="325"/>
      <c r="V265" s="323"/>
      <c r="W265" s="323" t="s">
        <v>1104</v>
      </c>
      <c r="X265" s="323"/>
      <c r="Y265" s="455"/>
    </row>
    <row r="266" spans="1:25" s="188" customFormat="1" ht="14.25" x14ac:dyDescent="0.45">
      <c r="A266" s="912"/>
      <c r="B266" s="410" t="s">
        <v>1341</v>
      </c>
      <c r="C266" s="509" t="s">
        <v>1192</v>
      </c>
      <c r="D266" s="765"/>
      <c r="E266" s="646" t="s">
        <v>1067</v>
      </c>
      <c r="F266" s="381"/>
      <c r="G266" s="381"/>
      <c r="H266" s="381"/>
      <c r="I266" s="650">
        <v>1670187</v>
      </c>
      <c r="J266" s="188" t="s">
        <v>1046</v>
      </c>
      <c r="K266" s="188">
        <v>0</v>
      </c>
      <c r="L266" s="188" t="s">
        <v>1047</v>
      </c>
      <c r="M266" s="198" t="s">
        <v>1048</v>
      </c>
      <c r="N266" s="224">
        <v>44985</v>
      </c>
      <c r="O266" s="212">
        <v>44987</v>
      </c>
      <c r="P266" s="433">
        <f t="shared" si="15"/>
        <v>44989</v>
      </c>
      <c r="Q266" s="212">
        <v>44987</v>
      </c>
      <c r="R266" s="195">
        <f t="shared" si="13"/>
        <v>2</v>
      </c>
      <c r="S266" s="325">
        <f t="shared" si="14"/>
        <v>0</v>
      </c>
      <c r="T266" s="325"/>
      <c r="V266" s="323"/>
      <c r="W266" s="323"/>
      <c r="X266" s="323"/>
      <c r="Y266" s="455"/>
    </row>
    <row r="267" spans="1:25" s="188" customFormat="1" ht="14.25" x14ac:dyDescent="0.45">
      <c r="A267" s="912"/>
      <c r="B267" s="410" t="s">
        <v>1342</v>
      </c>
      <c r="C267" s="509" t="s">
        <v>1061</v>
      </c>
      <c r="D267" s="765"/>
      <c r="E267" s="646" t="s">
        <v>1083</v>
      </c>
      <c r="F267" s="381"/>
      <c r="G267" s="381"/>
      <c r="H267" s="381"/>
      <c r="I267" s="650">
        <v>4205244</v>
      </c>
      <c r="J267" s="188" t="s">
        <v>1046</v>
      </c>
      <c r="K267" s="188">
        <v>0</v>
      </c>
      <c r="L267" s="188" t="s">
        <v>1047</v>
      </c>
      <c r="M267" s="198" t="s">
        <v>1048</v>
      </c>
      <c r="N267" s="224">
        <v>44986</v>
      </c>
      <c r="O267" s="224">
        <v>44987</v>
      </c>
      <c r="P267" s="433">
        <f t="shared" si="15"/>
        <v>44989</v>
      </c>
      <c r="Q267" s="224">
        <v>44987</v>
      </c>
      <c r="R267" s="195">
        <f t="shared" si="13"/>
        <v>1</v>
      </c>
      <c r="S267" s="325">
        <f t="shared" si="14"/>
        <v>0</v>
      </c>
      <c r="T267" s="325"/>
      <c r="V267" s="323"/>
      <c r="W267" s="323"/>
      <c r="X267" s="323"/>
      <c r="Y267" s="455"/>
    </row>
    <row r="268" spans="1:25" s="380" customFormat="1" ht="14.25" x14ac:dyDescent="0.45">
      <c r="A268" s="912"/>
      <c r="B268" s="418" t="s">
        <v>1343</v>
      </c>
      <c r="C268" s="509" t="s">
        <v>1107</v>
      </c>
      <c r="D268" s="765"/>
      <c r="E268" s="645" t="s">
        <v>1067</v>
      </c>
      <c r="F268" s="381"/>
      <c r="G268" s="381"/>
      <c r="H268" s="381"/>
      <c r="I268" s="650">
        <f>7934931.8/2</f>
        <v>3967465.9</v>
      </c>
      <c r="J268" s="193" t="s">
        <v>1046</v>
      </c>
      <c r="K268" s="419">
        <v>3</v>
      </c>
      <c r="L268" s="188" t="s">
        <v>1047</v>
      </c>
      <c r="M268" s="198" t="s">
        <v>1048</v>
      </c>
      <c r="N268" s="407">
        <v>44979</v>
      </c>
      <c r="O268" s="407">
        <v>44979</v>
      </c>
      <c r="P268" s="433">
        <f t="shared" si="15"/>
        <v>44981</v>
      </c>
      <c r="Q268" s="212">
        <v>44987</v>
      </c>
      <c r="R268" s="195">
        <f t="shared" si="13"/>
        <v>8</v>
      </c>
      <c r="S268" s="325">
        <f t="shared" si="14"/>
        <v>5</v>
      </c>
      <c r="T268" s="325"/>
      <c r="U268" s="188"/>
      <c r="V268" s="323"/>
      <c r="W268" s="323"/>
      <c r="Y268" s="455"/>
    </row>
    <row r="269" spans="1:25" s="188" customFormat="1" ht="14.25" x14ac:dyDescent="0.45">
      <c r="A269" s="912"/>
      <c r="B269" s="317" t="s">
        <v>1344</v>
      </c>
      <c r="C269" s="722" t="s">
        <v>1057</v>
      </c>
      <c r="D269" s="765"/>
      <c r="E269" s="646" t="s">
        <v>1053</v>
      </c>
      <c r="F269" s="381"/>
      <c r="G269" s="381"/>
      <c r="H269" s="381"/>
      <c r="I269" s="650">
        <v>2781602</v>
      </c>
      <c r="J269" s="188" t="s">
        <v>1046</v>
      </c>
      <c r="K269" s="188">
        <v>7</v>
      </c>
      <c r="L269" s="188" t="s">
        <v>1047</v>
      </c>
      <c r="M269" s="198" t="s">
        <v>1048</v>
      </c>
      <c r="N269" s="224">
        <v>44974</v>
      </c>
      <c r="O269" s="212">
        <v>44980</v>
      </c>
      <c r="P269" s="433">
        <f t="shared" si="15"/>
        <v>44982</v>
      </c>
      <c r="Q269" s="212">
        <v>44987</v>
      </c>
      <c r="R269" s="195">
        <f t="shared" si="13"/>
        <v>13</v>
      </c>
      <c r="S269" s="325">
        <f t="shared" si="14"/>
        <v>0</v>
      </c>
      <c r="T269" s="325"/>
      <c r="V269" s="323"/>
      <c r="W269" s="323" t="s">
        <v>1104</v>
      </c>
      <c r="X269" s="323"/>
      <c r="Y269" s="455"/>
    </row>
    <row r="270" spans="1:25" s="188" customFormat="1" ht="39.75" x14ac:dyDescent="0.45">
      <c r="A270" s="912"/>
      <c r="B270" s="317" t="s">
        <v>1345</v>
      </c>
      <c r="C270" s="501" t="s">
        <v>1124</v>
      </c>
      <c r="D270" s="765"/>
      <c r="E270" s="646" t="s">
        <v>1073</v>
      </c>
      <c r="F270" s="381"/>
      <c r="G270" s="381"/>
      <c r="H270" s="381"/>
      <c r="I270" s="650">
        <f>10308193/2</f>
        <v>5154096.5</v>
      </c>
      <c r="J270" s="188" t="s">
        <v>1046</v>
      </c>
      <c r="K270" s="188">
        <v>0</v>
      </c>
      <c r="L270" s="188" t="s">
        <v>1047</v>
      </c>
      <c r="M270" s="198" t="s">
        <v>1048</v>
      </c>
      <c r="N270" s="224">
        <v>44974</v>
      </c>
      <c r="O270" s="212">
        <v>44980</v>
      </c>
      <c r="P270" s="433">
        <f t="shared" si="15"/>
        <v>44982</v>
      </c>
      <c r="Q270" s="224">
        <v>44987</v>
      </c>
      <c r="R270" s="195">
        <f t="shared" si="13"/>
        <v>13</v>
      </c>
      <c r="S270" s="325">
        <f t="shared" si="14"/>
        <v>7</v>
      </c>
      <c r="T270" s="325"/>
      <c r="V270" s="323"/>
      <c r="W270" s="323" t="s">
        <v>1104</v>
      </c>
      <c r="X270" s="323"/>
      <c r="Y270" s="455"/>
    </row>
    <row r="271" spans="1:25" s="188" customFormat="1" ht="14.25" x14ac:dyDescent="0.45">
      <c r="A271" s="912"/>
      <c r="B271" s="317" t="s">
        <v>1346</v>
      </c>
      <c r="C271" s="722" t="s">
        <v>1057</v>
      </c>
      <c r="D271" s="765"/>
      <c r="E271" s="646" t="s">
        <v>1053</v>
      </c>
      <c r="F271" s="381"/>
      <c r="G271" s="381"/>
      <c r="H271" s="381"/>
      <c r="I271" s="650">
        <v>3001760</v>
      </c>
      <c r="J271" s="188" t="s">
        <v>1046</v>
      </c>
      <c r="K271" s="188">
        <v>0</v>
      </c>
      <c r="L271" s="188" t="s">
        <v>1047</v>
      </c>
      <c r="M271" s="198" t="s">
        <v>1048</v>
      </c>
      <c r="N271" s="224">
        <v>44982</v>
      </c>
      <c r="O271" s="191">
        <v>44984</v>
      </c>
      <c r="P271" s="433">
        <f t="shared" si="15"/>
        <v>44986</v>
      </c>
      <c r="Q271" s="212">
        <v>44987</v>
      </c>
      <c r="R271" s="195">
        <f t="shared" si="13"/>
        <v>5</v>
      </c>
      <c r="S271" s="325">
        <f t="shared" si="14"/>
        <v>3</v>
      </c>
      <c r="T271" s="326"/>
      <c r="V271" s="323"/>
      <c r="W271" s="323" t="s">
        <v>1104</v>
      </c>
      <c r="X271" s="323"/>
      <c r="Y271" s="455"/>
    </row>
    <row r="272" spans="1:25" s="193" customFormat="1" ht="14.25" x14ac:dyDescent="0.45">
      <c r="A272" s="912"/>
      <c r="B272" s="418" t="s">
        <v>1347</v>
      </c>
      <c r="C272" s="509" t="s">
        <v>1138</v>
      </c>
      <c r="D272" s="765"/>
      <c r="E272" s="645" t="s">
        <v>1083</v>
      </c>
      <c r="F272" s="381"/>
      <c r="G272" s="381"/>
      <c r="H272" s="381"/>
      <c r="I272" s="650">
        <v>3463525</v>
      </c>
      <c r="J272" s="193" t="s">
        <v>1046</v>
      </c>
      <c r="K272" s="193">
        <v>5</v>
      </c>
      <c r="L272" s="188" t="s">
        <v>1047</v>
      </c>
      <c r="M272" s="198" t="s">
        <v>1048</v>
      </c>
      <c r="N272" s="197">
        <v>44985</v>
      </c>
      <c r="O272" s="191">
        <v>44985</v>
      </c>
      <c r="P272" s="433">
        <f t="shared" si="15"/>
        <v>44987</v>
      </c>
      <c r="Q272" s="224">
        <v>44987</v>
      </c>
      <c r="R272" s="195">
        <f t="shared" si="13"/>
        <v>2</v>
      </c>
      <c r="S272" s="325">
        <f t="shared" si="14"/>
        <v>-3</v>
      </c>
      <c r="T272" s="325"/>
      <c r="U272" s="188"/>
      <c r="V272" s="323"/>
      <c r="W272" s="323"/>
      <c r="X272" s="412"/>
      <c r="Y272" s="455"/>
    </row>
    <row r="273" spans="1:25" s="188" customFormat="1" ht="14.25" x14ac:dyDescent="0.45">
      <c r="A273" s="912"/>
      <c r="B273" s="317" t="s">
        <v>1348</v>
      </c>
      <c r="C273" s="725" t="s">
        <v>1057</v>
      </c>
      <c r="D273" s="765"/>
      <c r="E273" s="646" t="s">
        <v>1053</v>
      </c>
      <c r="F273" s="381"/>
      <c r="G273" s="381"/>
      <c r="H273" s="381"/>
      <c r="I273" s="650">
        <v>2139220</v>
      </c>
      <c r="J273" s="188" t="s">
        <v>1046</v>
      </c>
      <c r="K273" s="188">
        <v>0</v>
      </c>
      <c r="L273" s="188" t="s">
        <v>1047</v>
      </c>
      <c r="M273" s="198" t="s">
        <v>1048</v>
      </c>
      <c r="N273" s="224">
        <v>44982</v>
      </c>
      <c r="O273" s="212">
        <v>44986</v>
      </c>
      <c r="P273" s="433">
        <f t="shared" si="15"/>
        <v>44988</v>
      </c>
      <c r="Q273" s="212">
        <v>44987</v>
      </c>
      <c r="R273" s="195">
        <f t="shared" si="13"/>
        <v>5</v>
      </c>
      <c r="S273" s="325">
        <f t="shared" si="14"/>
        <v>1</v>
      </c>
      <c r="T273" s="325"/>
      <c r="V273" s="323"/>
      <c r="W273" s="323" t="s">
        <v>1050</v>
      </c>
      <c r="X273" s="323"/>
      <c r="Y273" s="455"/>
    </row>
    <row r="274" spans="1:25" s="188" customFormat="1" ht="14.25" x14ac:dyDescent="0.45">
      <c r="A274" s="912"/>
      <c r="B274" s="317" t="s">
        <v>1349</v>
      </c>
      <c r="C274" s="725" t="s">
        <v>1069</v>
      </c>
      <c r="D274" s="765"/>
      <c r="E274" s="646" t="s">
        <v>1045</v>
      </c>
      <c r="F274" s="381"/>
      <c r="G274" s="381"/>
      <c r="H274" s="381"/>
      <c r="I274" s="650">
        <v>1337348</v>
      </c>
      <c r="J274" s="188" t="s">
        <v>1046</v>
      </c>
      <c r="K274" s="188">
        <v>0</v>
      </c>
      <c r="L274" s="188" t="s">
        <v>1047</v>
      </c>
      <c r="M274" s="198" t="s">
        <v>1048</v>
      </c>
      <c r="N274" s="224">
        <v>44985</v>
      </c>
      <c r="O274" s="212">
        <v>44985</v>
      </c>
      <c r="P274" s="433">
        <f t="shared" si="15"/>
        <v>44987</v>
      </c>
      <c r="Q274" s="224">
        <v>44987</v>
      </c>
      <c r="R274" s="195">
        <f t="shared" si="13"/>
        <v>2</v>
      </c>
      <c r="S274" s="325">
        <f t="shared" si="14"/>
        <v>2</v>
      </c>
      <c r="T274" s="325"/>
      <c r="V274" s="323"/>
      <c r="W274" s="323" t="s">
        <v>1050</v>
      </c>
      <c r="X274" s="323"/>
      <c r="Y274" s="455"/>
    </row>
    <row r="275" spans="1:25" s="188" customFormat="1" ht="14.25" x14ac:dyDescent="0.45">
      <c r="A275" s="912"/>
      <c r="B275" s="317" t="s">
        <v>1350</v>
      </c>
      <c r="C275" s="500" t="s">
        <v>1126</v>
      </c>
      <c r="D275" s="765"/>
      <c r="E275" s="646" t="s">
        <v>1067</v>
      </c>
      <c r="F275" s="381"/>
      <c r="G275" s="381"/>
      <c r="H275" s="381"/>
      <c r="I275" s="650" t="s">
        <v>1351</v>
      </c>
      <c r="J275" s="188" t="s">
        <v>1046</v>
      </c>
      <c r="K275" s="188">
        <v>0</v>
      </c>
      <c r="L275" s="188" t="s">
        <v>1047</v>
      </c>
      <c r="M275" s="198" t="s">
        <v>1048</v>
      </c>
      <c r="N275" s="224">
        <v>44985</v>
      </c>
      <c r="O275" s="212">
        <v>44985</v>
      </c>
      <c r="P275" s="433">
        <f t="shared" si="15"/>
        <v>44987</v>
      </c>
      <c r="Q275" s="212">
        <v>44987</v>
      </c>
      <c r="R275" s="195">
        <f t="shared" si="13"/>
        <v>2</v>
      </c>
      <c r="S275" s="325">
        <f t="shared" si="14"/>
        <v>2</v>
      </c>
      <c r="T275" s="325"/>
      <c r="V275" s="323"/>
      <c r="W275" s="323" t="s">
        <v>1050</v>
      </c>
      <c r="X275" s="323"/>
      <c r="Y275" s="455"/>
    </row>
    <row r="276" spans="1:25" s="193" customFormat="1" ht="35.65" x14ac:dyDescent="0.45">
      <c r="A276" s="912"/>
      <c r="B276" s="418" t="s">
        <v>1352</v>
      </c>
      <c r="C276" s="723" t="s">
        <v>1069</v>
      </c>
      <c r="D276" s="765"/>
      <c r="E276" s="645" t="s">
        <v>1053</v>
      </c>
      <c r="F276" s="381"/>
      <c r="G276" s="381"/>
      <c r="H276" s="381"/>
      <c r="I276" s="650">
        <v>2604563</v>
      </c>
      <c r="J276" s="193" t="s">
        <v>1046</v>
      </c>
      <c r="K276" s="193">
        <v>2</v>
      </c>
      <c r="L276" s="188" t="s">
        <v>1047</v>
      </c>
      <c r="M276" s="198" t="s">
        <v>1048</v>
      </c>
      <c r="N276" s="197">
        <v>44986</v>
      </c>
      <c r="O276" s="197">
        <v>44986</v>
      </c>
      <c r="P276" s="433">
        <f t="shared" si="15"/>
        <v>44988</v>
      </c>
      <c r="Q276" s="224">
        <v>44987</v>
      </c>
      <c r="R276" s="195">
        <f t="shared" si="13"/>
        <v>1</v>
      </c>
      <c r="S276" s="325">
        <f t="shared" si="14"/>
        <v>-1</v>
      </c>
      <c r="T276" s="326" t="s">
        <v>1353</v>
      </c>
      <c r="U276" s="188"/>
      <c r="V276" s="323"/>
      <c r="W276" s="323" t="s">
        <v>1104</v>
      </c>
      <c r="X276" s="412"/>
      <c r="Y276" s="455"/>
    </row>
    <row r="277" spans="1:25" s="188" customFormat="1" ht="14.25" x14ac:dyDescent="0.45">
      <c r="A277" s="912"/>
      <c r="B277" s="317" t="s">
        <v>1354</v>
      </c>
      <c r="C277" s="722" t="s">
        <v>1057</v>
      </c>
      <c r="D277" s="765"/>
      <c r="E277" s="646" t="s">
        <v>1053</v>
      </c>
      <c r="F277" s="381"/>
      <c r="G277" s="381"/>
      <c r="H277" s="381"/>
      <c r="I277" s="650">
        <v>4497084</v>
      </c>
      <c r="J277" s="188" t="s">
        <v>1046</v>
      </c>
      <c r="K277" s="188">
        <v>0</v>
      </c>
      <c r="L277" s="188" t="s">
        <v>1047</v>
      </c>
      <c r="M277" s="198" t="s">
        <v>1048</v>
      </c>
      <c r="N277" s="224">
        <v>44982</v>
      </c>
      <c r="O277" s="197">
        <v>44986</v>
      </c>
      <c r="P277" s="433">
        <f t="shared" si="15"/>
        <v>44988</v>
      </c>
      <c r="Q277" s="212">
        <v>44987</v>
      </c>
      <c r="R277" s="195">
        <f t="shared" si="13"/>
        <v>5</v>
      </c>
      <c r="S277" s="325">
        <f t="shared" si="14"/>
        <v>1</v>
      </c>
      <c r="T277" s="325"/>
      <c r="V277" s="323"/>
      <c r="W277" s="323" t="s">
        <v>1104</v>
      </c>
      <c r="X277" s="323"/>
      <c r="Y277" s="455"/>
    </row>
    <row r="278" spans="1:25" s="188" customFormat="1" ht="14.25" x14ac:dyDescent="0.45">
      <c r="A278" s="912"/>
      <c r="B278" s="317" t="s">
        <v>1355</v>
      </c>
      <c r="C278" s="509" t="s">
        <v>1057</v>
      </c>
      <c r="D278" s="765"/>
      <c r="E278" s="646" t="s">
        <v>1083</v>
      </c>
      <c r="F278" s="381"/>
      <c r="G278" s="381"/>
      <c r="H278" s="381"/>
      <c r="I278" s="650">
        <v>2454379</v>
      </c>
      <c r="J278" s="188" t="s">
        <v>1046</v>
      </c>
      <c r="K278" s="188">
        <v>0</v>
      </c>
      <c r="L278" s="188" t="s">
        <v>1047</v>
      </c>
      <c r="M278" s="198" t="s">
        <v>1048</v>
      </c>
      <c r="N278" s="224">
        <v>44986</v>
      </c>
      <c r="O278" s="224">
        <v>44986</v>
      </c>
      <c r="P278" s="433">
        <f t="shared" si="15"/>
        <v>44988</v>
      </c>
      <c r="Q278" s="224">
        <v>44987</v>
      </c>
      <c r="R278" s="195">
        <f t="shared" si="13"/>
        <v>1</v>
      </c>
      <c r="S278" s="325">
        <f t="shared" si="14"/>
        <v>1</v>
      </c>
      <c r="T278" s="325"/>
      <c r="V278" s="323"/>
      <c r="W278" s="240" t="s">
        <v>1050</v>
      </c>
      <c r="X278" s="323"/>
      <c r="Y278" s="455"/>
    </row>
    <row r="279" spans="1:25" s="188" customFormat="1" ht="14.25" x14ac:dyDescent="0.45">
      <c r="A279" s="912"/>
      <c r="B279" s="317" t="s">
        <v>1356</v>
      </c>
      <c r="C279" s="725" t="s">
        <v>1128</v>
      </c>
      <c r="D279" s="765"/>
      <c r="E279" s="646" t="s">
        <v>1078</v>
      </c>
      <c r="F279" s="381"/>
      <c r="G279" s="381"/>
      <c r="H279" s="381"/>
      <c r="I279" s="650">
        <v>1676800.6</v>
      </c>
      <c r="J279" s="188" t="s">
        <v>1046</v>
      </c>
      <c r="K279" s="188">
        <v>0</v>
      </c>
      <c r="L279" s="188" t="s">
        <v>1047</v>
      </c>
      <c r="M279" s="198" t="s">
        <v>1048</v>
      </c>
      <c r="N279" s="224">
        <v>44986</v>
      </c>
      <c r="O279" s="224">
        <v>44986</v>
      </c>
      <c r="P279" s="433">
        <f t="shared" si="15"/>
        <v>44988</v>
      </c>
      <c r="Q279" s="212">
        <v>44987</v>
      </c>
      <c r="R279" s="195">
        <f t="shared" si="13"/>
        <v>1</v>
      </c>
      <c r="S279" s="325">
        <f t="shared" si="14"/>
        <v>1</v>
      </c>
      <c r="T279" s="325"/>
      <c r="V279" s="323"/>
      <c r="W279" s="323"/>
      <c r="X279" s="323"/>
      <c r="Y279" s="455"/>
    </row>
    <row r="280" spans="1:25" s="193" customFormat="1" ht="14.25" x14ac:dyDescent="0.45">
      <c r="A280" s="912"/>
      <c r="B280" s="418" t="s">
        <v>1357</v>
      </c>
      <c r="C280" s="723" t="s">
        <v>1057</v>
      </c>
      <c r="D280" s="765"/>
      <c r="E280" s="645" t="s">
        <v>1053</v>
      </c>
      <c r="F280" s="381"/>
      <c r="G280" s="381"/>
      <c r="H280" s="381"/>
      <c r="I280" s="650">
        <v>3519746</v>
      </c>
      <c r="J280" s="193" t="s">
        <v>1046</v>
      </c>
      <c r="K280" s="188">
        <v>0</v>
      </c>
      <c r="L280" s="188" t="s">
        <v>1047</v>
      </c>
      <c r="M280" s="198" t="s">
        <v>1048</v>
      </c>
      <c r="N280" s="197">
        <v>44986</v>
      </c>
      <c r="O280" s="191">
        <v>44987</v>
      </c>
      <c r="P280" s="433">
        <f t="shared" si="15"/>
        <v>44989</v>
      </c>
      <c r="Q280" s="224">
        <v>44987</v>
      </c>
      <c r="R280" s="195">
        <f t="shared" si="13"/>
        <v>1</v>
      </c>
      <c r="S280" s="325">
        <f t="shared" si="14"/>
        <v>0</v>
      </c>
      <c r="T280" s="325"/>
      <c r="U280" s="188"/>
      <c r="V280" s="323"/>
      <c r="W280" s="323" t="s">
        <v>1104</v>
      </c>
      <c r="X280" s="412"/>
      <c r="Y280" s="455"/>
    </row>
    <row r="281" spans="1:25" s="188" customFormat="1" ht="14.25" x14ac:dyDescent="0.45">
      <c r="A281" s="912"/>
      <c r="B281" s="317" t="s">
        <v>1358</v>
      </c>
      <c r="C281" s="509" t="s">
        <v>1128</v>
      </c>
      <c r="D281" s="765"/>
      <c r="E281" s="646" t="s">
        <v>1067</v>
      </c>
      <c r="F281" s="381"/>
      <c r="G281" s="381"/>
      <c r="H281" s="381"/>
      <c r="I281" s="650">
        <v>2694293.4</v>
      </c>
      <c r="J281" s="193" t="s">
        <v>1046</v>
      </c>
      <c r="K281" s="188">
        <v>0</v>
      </c>
      <c r="L281" s="188" t="s">
        <v>1047</v>
      </c>
      <c r="M281" s="198" t="s">
        <v>1048</v>
      </c>
      <c r="N281" s="224">
        <v>44986</v>
      </c>
      <c r="O281" s="191">
        <v>44987</v>
      </c>
      <c r="P281" s="433">
        <f t="shared" si="15"/>
        <v>44989</v>
      </c>
      <c r="Q281" s="212">
        <v>44987</v>
      </c>
      <c r="R281" s="195">
        <f t="shared" ref="R281:R343" si="16">Q281-N281</f>
        <v>1</v>
      </c>
      <c r="S281" s="325">
        <f t="shared" si="14"/>
        <v>0</v>
      </c>
      <c r="T281" s="325"/>
      <c r="V281" s="323"/>
      <c r="W281" s="323"/>
      <c r="X281" s="323"/>
      <c r="Y281" s="455"/>
    </row>
    <row r="282" spans="1:25" s="188" customFormat="1" ht="26.65" x14ac:dyDescent="0.45">
      <c r="A282" s="912"/>
      <c r="B282" s="317" t="s">
        <v>1359</v>
      </c>
      <c r="C282" s="509" t="s">
        <v>1113</v>
      </c>
      <c r="D282" s="765"/>
      <c r="E282" s="646" t="s">
        <v>1067</v>
      </c>
      <c r="F282" s="381"/>
      <c r="G282" s="381"/>
      <c r="H282" s="381"/>
      <c r="I282" s="650">
        <v>2674195.7999999998</v>
      </c>
      <c r="J282" s="193" t="s">
        <v>1046</v>
      </c>
      <c r="K282" s="188">
        <v>0</v>
      </c>
      <c r="L282" s="188" t="s">
        <v>1047</v>
      </c>
      <c r="M282" s="198" t="s">
        <v>1048</v>
      </c>
      <c r="N282" s="224">
        <v>44987</v>
      </c>
      <c r="O282" s="224">
        <v>44987</v>
      </c>
      <c r="P282" s="433">
        <f t="shared" si="15"/>
        <v>44989</v>
      </c>
      <c r="Q282" s="224">
        <v>44987</v>
      </c>
      <c r="R282" s="195">
        <f t="shared" si="16"/>
        <v>0</v>
      </c>
      <c r="S282" s="325">
        <f t="shared" si="14"/>
        <v>0</v>
      </c>
      <c r="T282" s="325"/>
      <c r="V282" s="323"/>
      <c r="W282" s="323"/>
      <c r="X282" s="323"/>
      <c r="Y282" s="455"/>
    </row>
    <row r="283" spans="1:25" s="193" customFormat="1" ht="14.25" x14ac:dyDescent="0.45">
      <c r="A283" s="912"/>
      <c r="B283" s="418" t="s">
        <v>1360</v>
      </c>
      <c r="C283" s="726" t="s">
        <v>1094</v>
      </c>
      <c r="D283" s="765"/>
      <c r="E283" s="645" t="s">
        <v>1067</v>
      </c>
      <c r="F283" s="381"/>
      <c r="G283" s="381"/>
      <c r="H283" s="381"/>
      <c r="I283" s="650">
        <v>1960477.4</v>
      </c>
      <c r="J283" s="193" t="s">
        <v>1046</v>
      </c>
      <c r="K283" s="188">
        <v>0</v>
      </c>
      <c r="L283" s="188" t="s">
        <v>1047</v>
      </c>
      <c r="M283" s="198" t="s">
        <v>1048</v>
      </c>
      <c r="N283" s="197">
        <v>44987</v>
      </c>
      <c r="O283" s="212">
        <v>44987</v>
      </c>
      <c r="P283" s="433">
        <f t="shared" si="15"/>
        <v>44989</v>
      </c>
      <c r="Q283" s="212">
        <v>44988</v>
      </c>
      <c r="R283" s="195">
        <f t="shared" si="16"/>
        <v>1</v>
      </c>
      <c r="S283" s="325">
        <f t="shared" si="14"/>
        <v>1</v>
      </c>
      <c r="T283" s="325"/>
      <c r="U283" s="188"/>
      <c r="V283" s="323"/>
      <c r="W283" s="323"/>
      <c r="X283" s="412"/>
      <c r="Y283" s="455"/>
    </row>
    <row r="284" spans="1:25" s="188" customFormat="1" ht="26.65" x14ac:dyDescent="0.45">
      <c r="A284" s="912"/>
      <c r="B284" s="317" t="s">
        <v>1361</v>
      </c>
      <c r="C284" s="509" t="s">
        <v>1113</v>
      </c>
      <c r="D284" s="765"/>
      <c r="E284" s="646" t="s">
        <v>1067</v>
      </c>
      <c r="F284" s="381"/>
      <c r="G284" s="381"/>
      <c r="H284" s="381"/>
      <c r="I284" s="650">
        <v>4442627</v>
      </c>
      <c r="J284" s="188" t="s">
        <v>1046</v>
      </c>
      <c r="K284" s="188">
        <v>0</v>
      </c>
      <c r="L284" s="188" t="s">
        <v>1047</v>
      </c>
      <c r="M284" s="198" t="s">
        <v>1048</v>
      </c>
      <c r="N284" s="224">
        <v>44988</v>
      </c>
      <c r="O284" s="224">
        <v>44987</v>
      </c>
      <c r="P284" s="433">
        <f t="shared" si="15"/>
        <v>44989</v>
      </c>
      <c r="Q284" s="224">
        <v>44989</v>
      </c>
      <c r="R284" s="195">
        <f t="shared" si="16"/>
        <v>1</v>
      </c>
      <c r="S284" s="325">
        <f t="shared" si="14"/>
        <v>2</v>
      </c>
      <c r="T284" s="325"/>
      <c r="V284" s="323"/>
      <c r="W284" s="323"/>
      <c r="X284" s="323"/>
      <c r="Y284" s="455"/>
    </row>
    <row r="285" spans="1:25" s="193" customFormat="1" ht="35.65" x14ac:dyDescent="0.45">
      <c r="A285" s="912"/>
      <c r="B285" s="418" t="s">
        <v>858</v>
      </c>
      <c r="C285" s="326" t="s">
        <v>1102</v>
      </c>
      <c r="D285" s="761"/>
      <c r="E285" s="645" t="s">
        <v>1067</v>
      </c>
      <c r="F285" s="381"/>
      <c r="G285" s="381"/>
      <c r="H285" s="381"/>
      <c r="I285" s="650">
        <v>3924301</v>
      </c>
      <c r="J285" s="193" t="s">
        <v>1046</v>
      </c>
      <c r="K285" s="188">
        <v>0</v>
      </c>
      <c r="L285" s="188" t="s">
        <v>1047</v>
      </c>
      <c r="M285" s="198" t="s">
        <v>1048</v>
      </c>
      <c r="N285" s="197">
        <v>44965</v>
      </c>
      <c r="O285" s="191">
        <v>44972</v>
      </c>
      <c r="P285" s="433">
        <f t="shared" si="15"/>
        <v>44974</v>
      </c>
      <c r="Q285" s="191">
        <v>44977</v>
      </c>
      <c r="R285" s="195">
        <f t="shared" si="16"/>
        <v>12</v>
      </c>
      <c r="S285" s="325">
        <f t="shared" si="14"/>
        <v>5</v>
      </c>
      <c r="T285" s="358"/>
      <c r="U285" s="188"/>
      <c r="V285" s="323"/>
      <c r="W285" s="240" t="s">
        <v>1050</v>
      </c>
      <c r="X285" s="323"/>
      <c r="Y285" s="455"/>
    </row>
    <row r="286" spans="1:25" s="380" customFormat="1" ht="14.25" x14ac:dyDescent="0.45">
      <c r="A286" s="912"/>
      <c r="B286" s="418" t="s">
        <v>1002</v>
      </c>
      <c r="C286" s="726" t="s">
        <v>1121</v>
      </c>
      <c r="D286" s="761"/>
      <c r="E286" s="743" t="s">
        <v>1045</v>
      </c>
      <c r="F286" s="381"/>
      <c r="G286" s="381"/>
      <c r="H286" s="381"/>
      <c r="I286" s="650" t="s">
        <v>1362</v>
      </c>
      <c r="J286" s="193" t="s">
        <v>1046</v>
      </c>
      <c r="K286" s="422">
        <v>5</v>
      </c>
      <c r="L286" s="188" t="s">
        <v>1047</v>
      </c>
      <c r="M286" s="198" t="s">
        <v>1048</v>
      </c>
      <c r="N286" s="197">
        <v>44971</v>
      </c>
      <c r="O286" s="212">
        <v>44974</v>
      </c>
      <c r="P286" s="433">
        <f t="shared" si="15"/>
        <v>44976</v>
      </c>
      <c r="Q286" s="423">
        <v>44981</v>
      </c>
      <c r="R286" s="195">
        <f t="shared" si="16"/>
        <v>10</v>
      </c>
      <c r="S286" s="325">
        <f t="shared" si="14"/>
        <v>2</v>
      </c>
      <c r="T286" s="325" t="s">
        <v>1363</v>
      </c>
      <c r="U286" s="188"/>
      <c r="V286" s="323"/>
      <c r="W286" s="323" t="s">
        <v>1050</v>
      </c>
      <c r="X286" s="323"/>
      <c r="Y286" s="455"/>
    </row>
    <row r="287" spans="1:25" s="188" customFormat="1" ht="26.65" x14ac:dyDescent="0.45">
      <c r="A287" s="912"/>
      <c r="B287" s="418" t="s">
        <v>1364</v>
      </c>
      <c r="C287" s="509" t="s">
        <v>1113</v>
      </c>
      <c r="D287" s="761"/>
      <c r="E287" s="646" t="s">
        <v>1067</v>
      </c>
      <c r="F287" s="381"/>
      <c r="G287" s="381"/>
      <c r="H287" s="381"/>
      <c r="I287" s="650">
        <v>2813856.6</v>
      </c>
      <c r="J287" s="193" t="s">
        <v>1046</v>
      </c>
      <c r="K287" s="188">
        <v>0</v>
      </c>
      <c r="L287" s="188" t="s">
        <v>1047</v>
      </c>
      <c r="M287" s="198" t="s">
        <v>1048</v>
      </c>
      <c r="N287" s="224">
        <v>44977</v>
      </c>
      <c r="O287" s="191">
        <v>44978</v>
      </c>
      <c r="P287" s="433">
        <f t="shared" si="15"/>
        <v>44980</v>
      </c>
      <c r="Q287" s="212">
        <v>44981</v>
      </c>
      <c r="R287" s="195">
        <f t="shared" si="16"/>
        <v>4</v>
      </c>
      <c r="S287" s="325">
        <f t="shared" si="14"/>
        <v>3</v>
      </c>
      <c r="T287" s="325" t="s">
        <v>761</v>
      </c>
      <c r="V287" s="323"/>
      <c r="W287" s="240" t="s">
        <v>1050</v>
      </c>
      <c r="X287" s="323"/>
      <c r="Y287" s="455"/>
    </row>
    <row r="288" spans="1:25" s="193" customFormat="1" ht="14.25" x14ac:dyDescent="0.45">
      <c r="A288" s="912"/>
      <c r="B288" s="317" t="s">
        <v>1365</v>
      </c>
      <c r="C288" s="500" t="s">
        <v>1126</v>
      </c>
      <c r="D288" s="765"/>
      <c r="E288" s="645" t="s">
        <v>1078</v>
      </c>
      <c r="F288" s="381"/>
      <c r="G288" s="381"/>
      <c r="H288" s="381"/>
      <c r="I288" s="650">
        <v>2429039.1</v>
      </c>
      <c r="J288" s="188" t="s">
        <v>1046</v>
      </c>
      <c r="K288" s="412">
        <v>10</v>
      </c>
      <c r="L288" s="188" t="s">
        <v>1047</v>
      </c>
      <c r="M288" s="198" t="s">
        <v>1048</v>
      </c>
      <c r="N288" s="431">
        <v>44977</v>
      </c>
      <c r="O288" s="212">
        <v>44979</v>
      </c>
      <c r="P288" s="433">
        <f t="shared" si="15"/>
        <v>44981</v>
      </c>
      <c r="Q288" s="372">
        <v>44989</v>
      </c>
      <c r="R288" s="195">
        <f t="shared" si="16"/>
        <v>12</v>
      </c>
      <c r="S288" s="325">
        <f t="shared" si="14"/>
        <v>0</v>
      </c>
      <c r="T288" s="325" t="s">
        <v>1366</v>
      </c>
      <c r="U288" s="188"/>
      <c r="V288" s="323"/>
      <c r="W288" s="323"/>
      <c r="X288" s="412"/>
      <c r="Y288" s="455"/>
    </row>
    <row r="289" spans="1:25" s="193" customFormat="1" ht="35.65" x14ac:dyDescent="0.45">
      <c r="A289" s="912"/>
      <c r="B289" s="434" t="s">
        <v>581</v>
      </c>
      <c r="C289" s="326" t="s">
        <v>1081</v>
      </c>
      <c r="D289" s="765"/>
      <c r="E289" s="645" t="s">
        <v>1073</v>
      </c>
      <c r="F289" s="381"/>
      <c r="G289" s="381"/>
      <c r="H289" s="381"/>
      <c r="I289" s="650">
        <v>2214590</v>
      </c>
      <c r="J289" s="435" t="s">
        <v>1046</v>
      </c>
      <c r="K289" s="193">
        <v>0</v>
      </c>
      <c r="L289" s="188" t="s">
        <v>1047</v>
      </c>
      <c r="M289" s="196" t="s">
        <v>1048</v>
      </c>
      <c r="N289" s="197">
        <v>44952</v>
      </c>
      <c r="O289" s="432">
        <v>44977</v>
      </c>
      <c r="P289" s="433">
        <f t="shared" si="15"/>
        <v>44979</v>
      </c>
      <c r="Q289" s="191">
        <v>44986</v>
      </c>
      <c r="R289" s="195">
        <f t="shared" si="16"/>
        <v>34</v>
      </c>
      <c r="S289" s="325">
        <f t="shared" si="14"/>
        <v>9</v>
      </c>
      <c r="T289" s="358" t="s">
        <v>1367</v>
      </c>
      <c r="U289" s="188"/>
      <c r="V289" s="323"/>
      <c r="W289" s="323" t="s">
        <v>1050</v>
      </c>
      <c r="X289" s="412"/>
      <c r="Y289" s="455"/>
    </row>
    <row r="290" spans="1:25" s="188" customFormat="1" ht="14.25" x14ac:dyDescent="0.45">
      <c r="A290" s="912"/>
      <c r="B290" s="317" t="s">
        <v>1368</v>
      </c>
      <c r="C290" s="722" t="s">
        <v>1096</v>
      </c>
      <c r="D290" s="765"/>
      <c r="E290" s="646" t="s">
        <v>1067</v>
      </c>
      <c r="F290" s="381"/>
      <c r="G290" s="381"/>
      <c r="H290" s="381"/>
      <c r="I290" s="650">
        <v>3634787.8</v>
      </c>
      <c r="J290" s="188" t="s">
        <v>1046</v>
      </c>
      <c r="K290" s="188">
        <v>0</v>
      </c>
      <c r="L290" s="188" t="s">
        <v>1047</v>
      </c>
      <c r="M290" s="198" t="s">
        <v>1048</v>
      </c>
      <c r="N290" s="368">
        <v>44978</v>
      </c>
      <c r="O290" s="212">
        <v>44978</v>
      </c>
      <c r="P290" s="433">
        <f t="shared" si="15"/>
        <v>44980</v>
      </c>
      <c r="Q290" s="191">
        <v>44986</v>
      </c>
      <c r="R290" s="195">
        <f t="shared" si="16"/>
        <v>8</v>
      </c>
      <c r="S290" s="325">
        <f t="shared" si="14"/>
        <v>8</v>
      </c>
      <c r="T290" s="325"/>
      <c r="V290" s="323"/>
      <c r="W290" s="323"/>
      <c r="X290" s="323"/>
      <c r="Y290" s="455"/>
    </row>
    <row r="291" spans="1:25" s="188" customFormat="1" ht="35.65" x14ac:dyDescent="0.45">
      <c r="A291" s="912"/>
      <c r="B291" s="317" t="s">
        <v>1369</v>
      </c>
      <c r="C291" s="326" t="s">
        <v>1079</v>
      </c>
      <c r="D291" s="761"/>
      <c r="E291" s="646" t="s">
        <v>1083</v>
      </c>
      <c r="F291" s="381"/>
      <c r="G291" s="381"/>
      <c r="H291" s="381"/>
      <c r="I291" s="650">
        <v>2705386</v>
      </c>
      <c r="J291" s="188" t="s">
        <v>1046</v>
      </c>
      <c r="K291" s="188">
        <v>0</v>
      </c>
      <c r="L291" s="188" t="s">
        <v>1047</v>
      </c>
      <c r="M291" s="198" t="s">
        <v>1048</v>
      </c>
      <c r="N291" s="368">
        <v>44977</v>
      </c>
      <c r="O291" s="212">
        <v>44982</v>
      </c>
      <c r="P291" s="433">
        <f t="shared" si="15"/>
        <v>44984</v>
      </c>
      <c r="Q291" s="212">
        <v>44985</v>
      </c>
      <c r="R291" s="195">
        <f t="shared" si="16"/>
        <v>8</v>
      </c>
      <c r="S291" s="325">
        <f t="shared" si="14"/>
        <v>3</v>
      </c>
      <c r="T291" s="325"/>
      <c r="V291" s="323"/>
      <c r="W291" s="240" t="s">
        <v>1050</v>
      </c>
      <c r="X291" s="323"/>
      <c r="Y291" s="455"/>
    </row>
    <row r="292" spans="1:25" s="188" customFormat="1" ht="14.25" x14ac:dyDescent="0.45">
      <c r="A292" s="912"/>
      <c r="B292" s="317" t="s">
        <v>1370</v>
      </c>
      <c r="C292" s="509" t="s">
        <v>1107</v>
      </c>
      <c r="D292" s="765"/>
      <c r="E292" s="646" t="s">
        <v>1067</v>
      </c>
      <c r="F292" s="381"/>
      <c r="G292" s="381"/>
      <c r="H292" s="381"/>
      <c r="I292" s="650">
        <v>4947195.8</v>
      </c>
      <c r="J292" s="193" t="s">
        <v>1046</v>
      </c>
      <c r="K292" s="188">
        <v>0</v>
      </c>
      <c r="L292" s="188" t="s">
        <v>1047</v>
      </c>
      <c r="M292" s="198" t="s">
        <v>1048</v>
      </c>
      <c r="N292" s="368">
        <v>44987</v>
      </c>
      <c r="O292" s="224">
        <v>44987</v>
      </c>
      <c r="P292" s="433">
        <f t="shared" si="15"/>
        <v>44989</v>
      </c>
      <c r="Q292" s="224">
        <v>44987</v>
      </c>
      <c r="R292" s="195">
        <f t="shared" si="16"/>
        <v>0</v>
      </c>
      <c r="S292" s="325">
        <f t="shared" si="14"/>
        <v>0</v>
      </c>
      <c r="T292" s="325"/>
      <c r="V292" s="323"/>
      <c r="W292" s="323"/>
      <c r="X292" s="323"/>
      <c r="Y292" s="455"/>
    </row>
    <row r="293" spans="1:25" s="188" customFormat="1" ht="14.25" x14ac:dyDescent="0.45">
      <c r="A293" s="912"/>
      <c r="B293" s="317" t="s">
        <v>1371</v>
      </c>
      <c r="C293" s="509" t="s">
        <v>1061</v>
      </c>
      <c r="D293" s="765"/>
      <c r="E293" s="646" t="s">
        <v>1083</v>
      </c>
      <c r="F293" s="381"/>
      <c r="G293" s="381"/>
      <c r="H293" s="381"/>
      <c r="I293" s="650">
        <v>4842729</v>
      </c>
      <c r="J293" s="193" t="s">
        <v>1046</v>
      </c>
      <c r="K293" s="188">
        <v>0</v>
      </c>
      <c r="L293" s="188" t="s">
        <v>1047</v>
      </c>
      <c r="M293" s="198" t="s">
        <v>1048</v>
      </c>
      <c r="N293" s="368">
        <v>44987</v>
      </c>
      <c r="O293" s="212">
        <v>44986</v>
      </c>
      <c r="P293" s="433">
        <f t="shared" si="15"/>
        <v>44988</v>
      </c>
      <c r="Q293" s="224">
        <v>44987</v>
      </c>
      <c r="R293" s="195">
        <f t="shared" si="16"/>
        <v>0</v>
      </c>
      <c r="S293" s="325">
        <f t="shared" si="14"/>
        <v>1</v>
      </c>
      <c r="T293" s="325"/>
      <c r="V293" s="323"/>
      <c r="W293" s="323"/>
      <c r="X293" s="323"/>
      <c r="Y293" s="455"/>
    </row>
    <row r="294" spans="1:25" s="188" customFormat="1" ht="14.25" x14ac:dyDescent="0.45">
      <c r="A294" s="912"/>
      <c r="B294" s="418" t="s">
        <v>1372</v>
      </c>
      <c r="C294" s="723" t="s">
        <v>1057</v>
      </c>
      <c r="D294" s="765"/>
      <c r="E294" s="646" t="s">
        <v>1053</v>
      </c>
      <c r="F294" s="381"/>
      <c r="G294" s="381"/>
      <c r="H294" s="381"/>
      <c r="I294" s="650">
        <v>4197788.5999999996</v>
      </c>
      <c r="J294" s="193" t="s">
        <v>1046</v>
      </c>
      <c r="K294" s="188">
        <v>0</v>
      </c>
      <c r="L294" s="188" t="s">
        <v>1047</v>
      </c>
      <c r="M294" s="198" t="s">
        <v>1048</v>
      </c>
      <c r="N294" s="368">
        <v>44988</v>
      </c>
      <c r="O294" s="191">
        <v>44988</v>
      </c>
      <c r="P294" s="433">
        <f t="shared" si="15"/>
        <v>44990</v>
      </c>
      <c r="Q294" s="212">
        <v>44988</v>
      </c>
      <c r="R294" s="195">
        <f t="shared" si="16"/>
        <v>0</v>
      </c>
      <c r="S294" s="325">
        <f t="shared" si="14"/>
        <v>0</v>
      </c>
      <c r="T294" s="325"/>
      <c r="V294" s="323"/>
      <c r="W294" s="323" t="s">
        <v>1104</v>
      </c>
      <c r="X294" s="323"/>
      <c r="Y294" s="455"/>
    </row>
    <row r="295" spans="1:25" s="380" customFormat="1" ht="14.25" x14ac:dyDescent="0.45">
      <c r="A295" s="912"/>
      <c r="B295" s="317" t="s">
        <v>1373</v>
      </c>
      <c r="C295" s="722" t="s">
        <v>1052</v>
      </c>
      <c r="D295" s="765"/>
      <c r="E295" s="646" t="s">
        <v>1073</v>
      </c>
      <c r="F295" s="381"/>
      <c r="G295" s="381"/>
      <c r="H295" s="381"/>
      <c r="I295" s="791">
        <v>0</v>
      </c>
      <c r="J295" s="240" t="s">
        <v>1074</v>
      </c>
      <c r="K295" s="188">
        <v>0</v>
      </c>
      <c r="L295" s="188" t="s">
        <v>1047</v>
      </c>
      <c r="M295" s="266" t="s">
        <v>1048</v>
      </c>
      <c r="N295" s="407">
        <v>44992</v>
      </c>
      <c r="O295" s="212">
        <v>44992</v>
      </c>
      <c r="P295" s="433">
        <f t="shared" si="15"/>
        <v>44994</v>
      </c>
      <c r="Q295" s="371">
        <v>44992</v>
      </c>
      <c r="R295" s="195">
        <f t="shared" si="16"/>
        <v>0</v>
      </c>
      <c r="S295" s="325">
        <f t="shared" si="14"/>
        <v>0</v>
      </c>
      <c r="T295" s="325"/>
      <c r="U295" s="188"/>
      <c r="V295" s="323"/>
      <c r="W295" s="323" t="s">
        <v>1104</v>
      </c>
      <c r="Y295" s="266"/>
    </row>
    <row r="296" spans="1:25" s="188" customFormat="1" ht="14.25" x14ac:dyDescent="0.45">
      <c r="A296" s="912"/>
      <c r="B296" s="436" t="s">
        <v>1375</v>
      </c>
      <c r="C296" s="509" t="s">
        <v>1061</v>
      </c>
      <c r="D296" s="765"/>
      <c r="E296" s="646" t="s">
        <v>1083</v>
      </c>
      <c r="F296" s="381"/>
      <c r="G296" s="381"/>
      <c r="H296" s="381"/>
      <c r="I296" s="650">
        <v>2796637</v>
      </c>
      <c r="J296" s="435" t="s">
        <v>1046</v>
      </c>
      <c r="K296" s="188">
        <v>0</v>
      </c>
      <c r="L296" s="188" t="s">
        <v>1047</v>
      </c>
      <c r="M296" s="198" t="s">
        <v>1048</v>
      </c>
      <c r="N296" s="370">
        <v>44988</v>
      </c>
      <c r="O296" s="433">
        <v>44989</v>
      </c>
      <c r="P296" s="433">
        <f t="shared" si="15"/>
        <v>44991</v>
      </c>
      <c r="Q296" s="212">
        <v>44989</v>
      </c>
      <c r="R296" s="195">
        <f t="shared" si="16"/>
        <v>1</v>
      </c>
      <c r="S296" s="325">
        <f t="shared" si="14"/>
        <v>0</v>
      </c>
      <c r="T296" s="325"/>
      <c r="V296" s="323"/>
      <c r="W296" s="323"/>
      <c r="X296" s="323"/>
      <c r="Y296" s="455"/>
    </row>
    <row r="297" spans="1:25" s="188" customFormat="1" ht="14.25" x14ac:dyDescent="0.45">
      <c r="A297" s="912"/>
      <c r="B297" s="317" t="s">
        <v>1376</v>
      </c>
      <c r="C297" s="509" t="s">
        <v>1082</v>
      </c>
      <c r="D297" s="765"/>
      <c r="E297" s="646" t="s">
        <v>1083</v>
      </c>
      <c r="F297" s="381"/>
      <c r="G297" s="381"/>
      <c r="H297" s="381"/>
      <c r="I297" s="650">
        <v>2095046</v>
      </c>
      <c r="J297" s="193" t="s">
        <v>1046</v>
      </c>
      <c r="K297" s="188">
        <v>0</v>
      </c>
      <c r="L297" s="188" t="s">
        <v>1047</v>
      </c>
      <c r="M297" s="198" t="s">
        <v>1048</v>
      </c>
      <c r="N297" s="370">
        <v>44981</v>
      </c>
      <c r="O297" s="212">
        <v>44989</v>
      </c>
      <c r="P297" s="433">
        <f t="shared" si="15"/>
        <v>44991</v>
      </c>
      <c r="Q297" s="212">
        <v>44989</v>
      </c>
      <c r="R297" s="195">
        <f t="shared" si="16"/>
        <v>8</v>
      </c>
      <c r="S297" s="325">
        <f t="shared" si="14"/>
        <v>0</v>
      </c>
      <c r="T297" s="325"/>
      <c r="V297" s="323"/>
      <c r="W297" s="323"/>
      <c r="X297" s="323"/>
      <c r="Y297" s="455"/>
    </row>
    <row r="298" spans="1:25" s="188" customFormat="1" ht="14.25" x14ac:dyDescent="0.45">
      <c r="A298" s="912"/>
      <c r="B298" s="317" t="s">
        <v>1377</v>
      </c>
      <c r="C298" s="722" t="s">
        <v>1057</v>
      </c>
      <c r="D298" s="765"/>
      <c r="E298" s="646" t="s">
        <v>1053</v>
      </c>
      <c r="F298" s="381"/>
      <c r="G298" s="381"/>
      <c r="H298" s="381"/>
      <c r="I298" s="650">
        <v>4072134</v>
      </c>
      <c r="J298" s="193" t="s">
        <v>1046</v>
      </c>
      <c r="K298" s="188">
        <v>0</v>
      </c>
      <c r="L298" s="188" t="s">
        <v>1047</v>
      </c>
      <c r="M298" s="198" t="s">
        <v>1048</v>
      </c>
      <c r="N298" s="370">
        <v>44988</v>
      </c>
      <c r="O298" s="212">
        <v>44989</v>
      </c>
      <c r="P298" s="433">
        <f t="shared" si="15"/>
        <v>44991</v>
      </c>
      <c r="Q298" s="212">
        <v>44989</v>
      </c>
      <c r="R298" s="195">
        <f t="shared" si="16"/>
        <v>1</v>
      </c>
      <c r="S298" s="325">
        <f t="shared" si="14"/>
        <v>0</v>
      </c>
      <c r="T298" s="325"/>
      <c r="U298" s="188" t="s">
        <v>1378</v>
      </c>
      <c r="V298" s="323"/>
      <c r="W298" s="323" t="s">
        <v>1050</v>
      </c>
      <c r="X298" s="323"/>
      <c r="Y298" s="455"/>
    </row>
    <row r="299" spans="1:25" s="193" customFormat="1" ht="14.25" x14ac:dyDescent="0.45">
      <c r="A299" s="912"/>
      <c r="B299" s="418" t="s">
        <v>1379</v>
      </c>
      <c r="C299" s="727" t="s">
        <v>1069</v>
      </c>
      <c r="D299" s="765"/>
      <c r="E299" s="646" t="s">
        <v>1053</v>
      </c>
      <c r="F299" s="381"/>
      <c r="G299" s="381"/>
      <c r="H299" s="381"/>
      <c r="I299" s="650">
        <v>2139220.1</v>
      </c>
      <c r="J299" s="193" t="s">
        <v>1046</v>
      </c>
      <c r="K299" s="188">
        <v>0</v>
      </c>
      <c r="L299" s="188" t="s">
        <v>1047</v>
      </c>
      <c r="M299" s="198" t="s">
        <v>1048</v>
      </c>
      <c r="N299" s="372">
        <v>44980</v>
      </c>
      <c r="O299" s="191">
        <v>44993</v>
      </c>
      <c r="P299" s="433">
        <f t="shared" si="15"/>
        <v>44995</v>
      </c>
      <c r="Q299" s="191">
        <v>44993</v>
      </c>
      <c r="R299" s="195">
        <f t="shared" si="16"/>
        <v>13</v>
      </c>
      <c r="S299" s="325">
        <f t="shared" si="14"/>
        <v>0</v>
      </c>
      <c r="T299" s="325" t="s">
        <v>1225</v>
      </c>
      <c r="U299" s="188"/>
      <c r="V299" s="323"/>
      <c r="W299" s="323" t="s">
        <v>1050</v>
      </c>
      <c r="X299" s="412"/>
      <c r="Y299" s="455"/>
    </row>
    <row r="300" spans="1:25" s="188" customFormat="1" ht="14.25" customHeight="1" x14ac:dyDescent="0.4">
      <c r="A300" s="912"/>
      <c r="B300" s="188" t="s">
        <v>1380</v>
      </c>
      <c r="C300" s="509" t="s">
        <v>1061</v>
      </c>
      <c r="D300" s="381"/>
      <c r="E300" s="646" t="s">
        <v>1083</v>
      </c>
      <c r="F300" s="381"/>
      <c r="G300" s="381"/>
      <c r="H300" s="381"/>
      <c r="I300" s="650">
        <v>2644169</v>
      </c>
      <c r="J300" s="188" t="s">
        <v>1046</v>
      </c>
      <c r="K300" s="188">
        <v>0</v>
      </c>
      <c r="L300" s="188" t="s">
        <v>1047</v>
      </c>
      <c r="M300" s="198" t="s">
        <v>1048</v>
      </c>
      <c r="N300" s="370">
        <v>44991</v>
      </c>
      <c r="O300" s="212">
        <v>44991</v>
      </c>
      <c r="P300" s="433">
        <f t="shared" si="15"/>
        <v>44993</v>
      </c>
      <c r="Q300" s="212">
        <v>44991</v>
      </c>
      <c r="R300" s="195">
        <f t="shared" si="16"/>
        <v>0</v>
      </c>
      <c r="S300" s="325">
        <f t="shared" si="14"/>
        <v>0</v>
      </c>
      <c r="T300" s="358"/>
      <c r="V300" s="323"/>
      <c r="W300" s="323"/>
      <c r="X300" s="323"/>
      <c r="Y300" s="455"/>
    </row>
    <row r="301" spans="1:25" s="193" customFormat="1" ht="25.5" customHeight="1" x14ac:dyDescent="0.4">
      <c r="A301" s="912"/>
      <c r="B301" s="276" t="s">
        <v>505</v>
      </c>
      <c r="C301" s="503" t="s">
        <v>1381</v>
      </c>
      <c r="D301" s="761"/>
      <c r="E301" s="646" t="s">
        <v>1053</v>
      </c>
      <c r="F301" s="381"/>
      <c r="G301" s="381"/>
      <c r="H301" s="381"/>
      <c r="I301" s="650" t="s">
        <v>1382</v>
      </c>
      <c r="J301" s="193" t="s">
        <v>1046</v>
      </c>
      <c r="K301" s="188">
        <v>0</v>
      </c>
      <c r="L301" s="188" t="s">
        <v>1047</v>
      </c>
      <c r="M301" s="198" t="s">
        <v>1048</v>
      </c>
      <c r="N301" s="372">
        <v>44978</v>
      </c>
      <c r="O301" s="191">
        <v>44984</v>
      </c>
      <c r="P301" s="433">
        <f t="shared" si="15"/>
        <v>44986</v>
      </c>
      <c r="Q301" s="191">
        <v>44992</v>
      </c>
      <c r="R301" s="195">
        <f t="shared" si="16"/>
        <v>14</v>
      </c>
      <c r="S301" s="325">
        <f t="shared" si="14"/>
        <v>8</v>
      </c>
      <c r="T301" s="358"/>
      <c r="U301" s="188"/>
      <c r="V301" s="323"/>
      <c r="W301" s="323" t="s">
        <v>1050</v>
      </c>
      <c r="X301" s="412"/>
      <c r="Y301" s="455"/>
    </row>
    <row r="302" spans="1:25" s="193" customFormat="1" ht="14.25" customHeight="1" x14ac:dyDescent="0.4">
      <c r="A302" s="912"/>
      <c r="B302" s="227" t="s">
        <v>1383</v>
      </c>
      <c r="C302" s="728" t="s">
        <v>1128</v>
      </c>
      <c r="D302" s="682"/>
      <c r="E302" s="646" t="s">
        <v>1078</v>
      </c>
      <c r="F302" s="381"/>
      <c r="G302" s="381"/>
      <c r="H302" s="381"/>
      <c r="I302" s="650">
        <v>1996882.2</v>
      </c>
      <c r="J302" s="193" t="s">
        <v>1046</v>
      </c>
      <c r="K302" s="188">
        <v>0</v>
      </c>
      <c r="L302" s="188" t="s">
        <v>1047</v>
      </c>
      <c r="M302" s="198" t="s">
        <v>1048</v>
      </c>
      <c r="N302" s="372">
        <v>44959</v>
      </c>
      <c r="O302" s="191">
        <v>44991</v>
      </c>
      <c r="P302" s="433">
        <f t="shared" si="15"/>
        <v>44993</v>
      </c>
      <c r="Q302" s="191">
        <v>44992</v>
      </c>
      <c r="R302" s="195">
        <f t="shared" si="16"/>
        <v>33</v>
      </c>
      <c r="S302" s="325">
        <f t="shared" si="14"/>
        <v>1</v>
      </c>
      <c r="T302" s="358"/>
      <c r="U302" s="188"/>
      <c r="V302" s="323"/>
      <c r="W302" s="323"/>
      <c r="X302" s="412"/>
      <c r="Y302" s="455"/>
    </row>
    <row r="303" spans="1:25" s="188" customFormat="1" ht="14.25" x14ac:dyDescent="0.45">
      <c r="A303" s="912"/>
      <c r="B303" s="317" t="s">
        <v>1384</v>
      </c>
      <c r="C303" s="722" t="s">
        <v>1069</v>
      </c>
      <c r="D303" s="765"/>
      <c r="E303" s="646" t="s">
        <v>1053</v>
      </c>
      <c r="F303" s="381"/>
      <c r="G303" s="381"/>
      <c r="H303" s="381"/>
      <c r="I303" s="650">
        <v>2728479.1</v>
      </c>
      <c r="J303" s="188" t="s">
        <v>1046</v>
      </c>
      <c r="K303" s="188">
        <v>0</v>
      </c>
      <c r="L303" s="188" t="s">
        <v>1047</v>
      </c>
      <c r="M303" s="198" t="s">
        <v>1048</v>
      </c>
      <c r="N303" s="368">
        <v>44992</v>
      </c>
      <c r="O303" s="212">
        <v>44994</v>
      </c>
      <c r="P303" s="433">
        <f t="shared" si="15"/>
        <v>44996</v>
      </c>
      <c r="Q303" s="212">
        <v>44994</v>
      </c>
      <c r="R303" s="195">
        <f t="shared" si="16"/>
        <v>2</v>
      </c>
      <c r="S303" s="325">
        <f t="shared" si="14"/>
        <v>0</v>
      </c>
      <c r="T303" s="358"/>
      <c r="V303" s="323"/>
      <c r="W303" s="323" t="s">
        <v>1104</v>
      </c>
      <c r="X303" s="323"/>
      <c r="Y303" s="455"/>
    </row>
    <row r="304" spans="1:25" s="188" customFormat="1" ht="14.25" x14ac:dyDescent="0.45">
      <c r="A304" s="912"/>
      <c r="B304" s="317" t="s">
        <v>1385</v>
      </c>
      <c r="C304" s="729" t="s">
        <v>1121</v>
      </c>
      <c r="D304" s="765"/>
      <c r="E304" s="646" t="s">
        <v>1073</v>
      </c>
      <c r="F304" s="381"/>
      <c r="G304" s="381"/>
      <c r="H304" s="381"/>
      <c r="I304" s="650">
        <f>5648414/3</f>
        <v>1882804.6666666667</v>
      </c>
      <c r="J304" s="240" t="s">
        <v>1074</v>
      </c>
      <c r="K304" s="188">
        <v>0</v>
      </c>
      <c r="L304" s="188" t="s">
        <v>1047</v>
      </c>
      <c r="M304" s="266" t="s">
        <v>1075</v>
      </c>
      <c r="N304" s="224">
        <v>44994</v>
      </c>
      <c r="O304" s="224">
        <v>44994</v>
      </c>
      <c r="P304" s="433">
        <f t="shared" si="15"/>
        <v>44996</v>
      </c>
      <c r="Q304" s="212">
        <v>44995</v>
      </c>
      <c r="R304" s="195">
        <f t="shared" si="16"/>
        <v>1</v>
      </c>
      <c r="S304" s="325">
        <f t="shared" si="14"/>
        <v>1</v>
      </c>
      <c r="T304" s="358"/>
      <c r="V304" s="323"/>
      <c r="W304" s="323" t="s">
        <v>1050</v>
      </c>
      <c r="X304" s="323"/>
      <c r="Y304" s="455"/>
    </row>
    <row r="305" spans="1:25" s="188" customFormat="1" ht="14.25" x14ac:dyDescent="0.45">
      <c r="A305" s="912"/>
      <c r="B305" s="317" t="s">
        <v>1386</v>
      </c>
      <c r="C305" s="729" t="s">
        <v>1121</v>
      </c>
      <c r="D305" s="765"/>
      <c r="E305" s="646" t="s">
        <v>1073</v>
      </c>
      <c r="F305" s="381"/>
      <c r="G305" s="381"/>
      <c r="H305" s="381"/>
      <c r="I305" s="650">
        <f>5648414/3</f>
        <v>1882804.6666666667</v>
      </c>
      <c r="J305" s="240" t="s">
        <v>1074</v>
      </c>
      <c r="K305" s="188">
        <v>0</v>
      </c>
      <c r="L305" s="188" t="s">
        <v>1047</v>
      </c>
      <c r="M305" s="266" t="s">
        <v>1075</v>
      </c>
      <c r="N305" s="224">
        <v>44994</v>
      </c>
      <c r="O305" s="224">
        <v>44994</v>
      </c>
      <c r="P305" s="433">
        <f t="shared" si="15"/>
        <v>44996</v>
      </c>
      <c r="Q305" s="212">
        <v>44995</v>
      </c>
      <c r="R305" s="195">
        <f t="shared" si="16"/>
        <v>1</v>
      </c>
      <c r="S305" s="325">
        <f t="shared" si="14"/>
        <v>1</v>
      </c>
      <c r="T305" s="358"/>
      <c r="V305" s="323"/>
      <c r="W305" s="323" t="s">
        <v>1050</v>
      </c>
      <c r="X305" s="412"/>
      <c r="Y305" s="455"/>
    </row>
    <row r="306" spans="1:25" s="193" customFormat="1" ht="14.25" x14ac:dyDescent="0.45">
      <c r="A306" s="912"/>
      <c r="B306" s="418" t="s">
        <v>1387</v>
      </c>
      <c r="C306" s="727" t="s">
        <v>1121</v>
      </c>
      <c r="D306" s="765"/>
      <c r="E306" s="645" t="s">
        <v>1073</v>
      </c>
      <c r="F306" s="381"/>
      <c r="G306" s="381"/>
      <c r="H306" s="381"/>
      <c r="I306" s="650">
        <f>5648414/3</f>
        <v>1882804.6666666667</v>
      </c>
      <c r="J306" s="240" t="s">
        <v>1074</v>
      </c>
      <c r="K306" s="188">
        <v>0</v>
      </c>
      <c r="L306" s="188" t="s">
        <v>1047</v>
      </c>
      <c r="M306" s="266" t="s">
        <v>1075</v>
      </c>
      <c r="N306" s="197">
        <v>44994</v>
      </c>
      <c r="O306" s="197">
        <v>44994</v>
      </c>
      <c r="P306" s="433">
        <f t="shared" si="15"/>
        <v>44996</v>
      </c>
      <c r="Q306" s="212">
        <v>44995</v>
      </c>
      <c r="R306" s="195">
        <f t="shared" si="16"/>
        <v>1</v>
      </c>
      <c r="S306" s="325">
        <f t="shared" si="14"/>
        <v>1</v>
      </c>
      <c r="T306" s="358"/>
      <c r="U306" s="188"/>
      <c r="V306" s="323"/>
      <c r="W306" s="323" t="s">
        <v>1050</v>
      </c>
      <c r="X306" s="323"/>
      <c r="Y306" s="455"/>
    </row>
    <row r="307" spans="1:25" s="188" customFormat="1" ht="14.25" x14ac:dyDescent="0.45">
      <c r="A307" s="912"/>
      <c r="B307" s="317" t="s">
        <v>1388</v>
      </c>
      <c r="C307" s="722" t="s">
        <v>1189</v>
      </c>
      <c r="D307" s="765"/>
      <c r="E307" s="646" t="s">
        <v>1078</v>
      </c>
      <c r="F307" s="381"/>
      <c r="G307" s="381"/>
      <c r="H307" s="381"/>
      <c r="I307" s="650">
        <v>4054378.4</v>
      </c>
      <c r="J307" s="188" t="s">
        <v>1046</v>
      </c>
      <c r="K307" s="188">
        <v>0</v>
      </c>
      <c r="L307" s="188" t="s">
        <v>1047</v>
      </c>
      <c r="M307" s="198" t="s">
        <v>1048</v>
      </c>
      <c r="N307" s="224">
        <v>44991</v>
      </c>
      <c r="O307" s="224">
        <v>44991</v>
      </c>
      <c r="P307" s="433">
        <f t="shared" si="15"/>
        <v>44993</v>
      </c>
      <c r="Q307" s="224">
        <v>44994</v>
      </c>
      <c r="R307" s="195">
        <f t="shared" si="16"/>
        <v>3</v>
      </c>
      <c r="S307" s="325">
        <f t="shared" si="14"/>
        <v>3</v>
      </c>
      <c r="T307" s="325"/>
      <c r="V307" s="323"/>
      <c r="W307" s="323"/>
      <c r="X307" s="511"/>
      <c r="Y307" s="455"/>
    </row>
    <row r="308" spans="1:25" s="188" customFormat="1" ht="14.25" x14ac:dyDescent="0.45">
      <c r="A308" s="912"/>
      <c r="B308" s="317" t="s">
        <v>1389</v>
      </c>
      <c r="C308" s="722" t="s">
        <v>1189</v>
      </c>
      <c r="D308" s="765"/>
      <c r="E308" s="646" t="s">
        <v>1078</v>
      </c>
      <c r="F308" s="381"/>
      <c r="G308" s="381"/>
      <c r="H308" s="381"/>
      <c r="I308" s="650">
        <v>4992880.5999999996</v>
      </c>
      <c r="J308" s="193" t="s">
        <v>1046</v>
      </c>
      <c r="K308" s="188">
        <v>5</v>
      </c>
      <c r="L308" s="188" t="s">
        <v>1047</v>
      </c>
      <c r="M308" s="198" t="s">
        <v>1048</v>
      </c>
      <c r="N308" s="224">
        <v>44987</v>
      </c>
      <c r="O308" s="224">
        <v>44987</v>
      </c>
      <c r="P308" s="433">
        <f t="shared" si="15"/>
        <v>44989</v>
      </c>
      <c r="Q308" s="224">
        <v>44996</v>
      </c>
      <c r="R308" s="195">
        <f t="shared" si="16"/>
        <v>9</v>
      </c>
      <c r="S308" s="325">
        <f t="shared" si="14"/>
        <v>4</v>
      </c>
      <c r="T308" s="325" t="s">
        <v>1390</v>
      </c>
      <c r="V308" s="323"/>
      <c r="W308" s="323"/>
      <c r="X308" s="323"/>
      <c r="Y308" s="455"/>
    </row>
    <row r="309" spans="1:25" s="188" customFormat="1" ht="14.25" x14ac:dyDescent="0.45">
      <c r="A309" s="912"/>
      <c r="B309" s="317" t="s">
        <v>1391</v>
      </c>
      <c r="C309" s="509" t="s">
        <v>1082</v>
      </c>
      <c r="D309" s="765"/>
      <c r="E309" s="646" t="s">
        <v>1083</v>
      </c>
      <c r="F309" s="381"/>
      <c r="G309" s="381"/>
      <c r="H309" s="381"/>
      <c r="I309" s="650">
        <v>3601437</v>
      </c>
      <c r="J309" s="188" t="s">
        <v>1046</v>
      </c>
      <c r="K309" s="188">
        <v>0</v>
      </c>
      <c r="L309" s="188" t="s">
        <v>1047</v>
      </c>
      <c r="M309" s="198" t="s">
        <v>1048</v>
      </c>
      <c r="N309" s="224">
        <v>44988</v>
      </c>
      <c r="O309" s="212">
        <v>44988</v>
      </c>
      <c r="P309" s="433">
        <f t="shared" si="15"/>
        <v>44990</v>
      </c>
      <c r="Q309" s="224">
        <v>44996</v>
      </c>
      <c r="R309" s="195">
        <f t="shared" si="16"/>
        <v>8</v>
      </c>
      <c r="S309" s="325">
        <f t="shared" si="14"/>
        <v>8</v>
      </c>
      <c r="T309" s="325"/>
      <c r="V309" s="323"/>
      <c r="W309" s="323"/>
      <c r="X309" s="323"/>
      <c r="Y309" s="455"/>
    </row>
    <row r="310" spans="1:25" s="188" customFormat="1" ht="14.25" x14ac:dyDescent="0.45">
      <c r="A310" s="912"/>
      <c r="B310" s="317" t="s">
        <v>1392</v>
      </c>
      <c r="C310" s="509" t="s">
        <v>1181</v>
      </c>
      <c r="D310" s="765"/>
      <c r="E310" s="646" t="s">
        <v>1083</v>
      </c>
      <c r="F310" s="381"/>
      <c r="G310" s="381"/>
      <c r="H310" s="381"/>
      <c r="I310" s="650">
        <v>3068275</v>
      </c>
      <c r="J310" s="188" t="s">
        <v>1046</v>
      </c>
      <c r="K310" s="188">
        <v>0</v>
      </c>
      <c r="L310" s="188" t="s">
        <v>1047</v>
      </c>
      <c r="M310" s="198" t="s">
        <v>1048</v>
      </c>
      <c r="N310" s="224">
        <v>44988</v>
      </c>
      <c r="O310" s="212">
        <v>44962</v>
      </c>
      <c r="P310" s="433">
        <f t="shared" si="15"/>
        <v>44964</v>
      </c>
      <c r="Q310" s="224">
        <v>44997</v>
      </c>
      <c r="R310" s="195">
        <f t="shared" si="16"/>
        <v>9</v>
      </c>
      <c r="S310" s="325">
        <f t="shared" si="14"/>
        <v>35</v>
      </c>
      <c r="T310" s="325"/>
      <c r="V310" s="323"/>
      <c r="W310" s="323"/>
      <c r="X310" s="323"/>
      <c r="Y310" s="455"/>
    </row>
    <row r="311" spans="1:25" s="188" customFormat="1" ht="24" x14ac:dyDescent="0.45">
      <c r="A311" s="912"/>
      <c r="B311" s="317" t="s">
        <v>1393</v>
      </c>
      <c r="C311" s="722" t="s">
        <v>1052</v>
      </c>
      <c r="D311" s="765"/>
      <c r="E311" s="646" t="s">
        <v>1073</v>
      </c>
      <c r="F311" s="381"/>
      <c r="G311" s="381"/>
      <c r="H311" s="381"/>
      <c r="I311" s="791">
        <v>0</v>
      </c>
      <c r="J311" s="188" t="s">
        <v>1074</v>
      </c>
      <c r="K311" s="188">
        <v>0</v>
      </c>
      <c r="L311" s="188" t="s">
        <v>1047</v>
      </c>
      <c r="M311" s="198" t="s">
        <v>1075</v>
      </c>
      <c r="N311" s="224">
        <v>45008</v>
      </c>
      <c r="O311" s="224">
        <v>45008</v>
      </c>
      <c r="P311" s="433">
        <f t="shared" si="15"/>
        <v>45010</v>
      </c>
      <c r="Q311" s="224">
        <v>45008</v>
      </c>
      <c r="R311" s="195">
        <f t="shared" si="16"/>
        <v>0</v>
      </c>
      <c r="S311" s="325">
        <f t="shared" si="14"/>
        <v>0</v>
      </c>
      <c r="T311" s="325"/>
      <c r="V311" s="323"/>
      <c r="W311" s="323" t="s">
        <v>1104</v>
      </c>
      <c r="X311" s="323"/>
      <c r="Y311" s="266"/>
    </row>
    <row r="312" spans="1:25" s="193" customFormat="1" ht="14.25" x14ac:dyDescent="0.45">
      <c r="A312" s="912"/>
      <c r="B312" s="418" t="s">
        <v>1394</v>
      </c>
      <c r="C312" s="723" t="s">
        <v>1128</v>
      </c>
      <c r="D312" s="765"/>
      <c r="E312" s="645" t="s">
        <v>1078</v>
      </c>
      <c r="F312" s="381"/>
      <c r="G312" s="381"/>
      <c r="H312" s="381"/>
      <c r="I312" s="650">
        <v>2614704.6</v>
      </c>
      <c r="J312" s="193" t="s">
        <v>1046</v>
      </c>
      <c r="K312" s="188">
        <v>0</v>
      </c>
      <c r="L312" s="188" t="s">
        <v>1047</v>
      </c>
      <c r="M312" s="198" t="s">
        <v>1048</v>
      </c>
      <c r="N312" s="197">
        <v>44991</v>
      </c>
      <c r="O312" s="191">
        <v>44992</v>
      </c>
      <c r="P312" s="433">
        <f t="shared" si="15"/>
        <v>44994</v>
      </c>
      <c r="Q312" s="224">
        <v>44996</v>
      </c>
      <c r="R312" s="195">
        <f t="shared" si="16"/>
        <v>5</v>
      </c>
      <c r="S312" s="325">
        <f t="shared" si="14"/>
        <v>4</v>
      </c>
      <c r="T312" s="325"/>
      <c r="U312" s="188"/>
      <c r="V312" s="323"/>
      <c r="W312" s="323"/>
      <c r="X312" s="412"/>
      <c r="Y312" s="455"/>
    </row>
    <row r="313" spans="1:25" s="188" customFormat="1" ht="14.25" x14ac:dyDescent="0.45">
      <c r="A313" s="912"/>
      <c r="B313" s="317" t="s">
        <v>1395</v>
      </c>
      <c r="C313" s="726" t="s">
        <v>1094</v>
      </c>
      <c r="D313" s="765"/>
      <c r="E313" s="646" t="s">
        <v>1067</v>
      </c>
      <c r="F313" s="381"/>
      <c r="G313" s="381"/>
      <c r="H313" s="381"/>
      <c r="I313" s="650">
        <v>4197739.5</v>
      </c>
      <c r="J313" s="188" t="s">
        <v>1046</v>
      </c>
      <c r="K313" s="188">
        <v>0</v>
      </c>
      <c r="L313" s="188" t="s">
        <v>1047</v>
      </c>
      <c r="M313" s="198" t="s">
        <v>1048</v>
      </c>
      <c r="N313" s="224">
        <v>44994</v>
      </c>
      <c r="O313" s="224">
        <v>44994</v>
      </c>
      <c r="P313" s="433">
        <f t="shared" si="15"/>
        <v>44996</v>
      </c>
      <c r="Q313" s="212">
        <v>44999</v>
      </c>
      <c r="R313" s="195">
        <f t="shared" si="16"/>
        <v>5</v>
      </c>
      <c r="S313" s="325">
        <f t="shared" si="14"/>
        <v>5</v>
      </c>
      <c r="T313" s="325"/>
      <c r="V313" s="323"/>
      <c r="W313" s="323"/>
      <c r="X313" s="323"/>
      <c r="Y313" s="455"/>
    </row>
    <row r="314" spans="1:25" s="188" customFormat="1" ht="14.25" x14ac:dyDescent="0.45">
      <c r="A314" s="912"/>
      <c r="B314" s="317" t="s">
        <v>1396</v>
      </c>
      <c r="C314" s="722" t="s">
        <v>1397</v>
      </c>
      <c r="D314" s="765"/>
      <c r="E314" s="646" t="s">
        <v>1078</v>
      </c>
      <c r="F314" s="381"/>
      <c r="G314" s="381"/>
      <c r="H314" s="381"/>
      <c r="I314" s="650">
        <v>4993174.5999999996</v>
      </c>
      <c r="J314" s="188" t="s">
        <v>1046</v>
      </c>
      <c r="K314" s="188">
        <v>0</v>
      </c>
      <c r="L314" s="188" t="s">
        <v>1047</v>
      </c>
      <c r="M314" s="198" t="s">
        <v>1048</v>
      </c>
      <c r="N314" s="224">
        <v>44993</v>
      </c>
      <c r="O314" s="224">
        <v>44993</v>
      </c>
      <c r="P314" s="433">
        <f t="shared" si="15"/>
        <v>44995</v>
      </c>
      <c r="Q314" s="212">
        <v>44999</v>
      </c>
      <c r="R314" s="195">
        <f t="shared" si="16"/>
        <v>6</v>
      </c>
      <c r="S314" s="325">
        <f t="shared" si="14"/>
        <v>6</v>
      </c>
      <c r="T314" s="325"/>
      <c r="V314" s="323"/>
      <c r="W314" s="323"/>
      <c r="X314" s="323"/>
      <c r="Y314" s="455"/>
    </row>
    <row r="315" spans="1:25" s="188" customFormat="1" ht="14.25" x14ac:dyDescent="0.45">
      <c r="A315" s="912"/>
      <c r="B315" s="317" t="s">
        <v>1398</v>
      </c>
      <c r="C315" s="509" t="s">
        <v>1082</v>
      </c>
      <c r="D315" s="765"/>
      <c r="E315" s="646" t="s">
        <v>1083</v>
      </c>
      <c r="F315" s="381"/>
      <c r="G315" s="381"/>
      <c r="H315" s="381"/>
      <c r="I315" s="650">
        <v>3040203</v>
      </c>
      <c r="J315" s="188" t="s">
        <v>1046</v>
      </c>
      <c r="K315" s="188">
        <v>0</v>
      </c>
      <c r="L315" s="188" t="s">
        <v>1047</v>
      </c>
      <c r="M315" s="198" t="s">
        <v>1048</v>
      </c>
      <c r="N315" s="224">
        <v>44992</v>
      </c>
      <c r="O315" s="224">
        <v>44993</v>
      </c>
      <c r="P315" s="433">
        <f t="shared" si="15"/>
        <v>44995</v>
      </c>
      <c r="Q315" s="212">
        <v>45001</v>
      </c>
      <c r="R315" s="195">
        <f t="shared" si="16"/>
        <v>9</v>
      </c>
      <c r="S315" s="325">
        <f t="shared" si="14"/>
        <v>8</v>
      </c>
      <c r="T315" s="325"/>
      <c r="V315" s="323"/>
      <c r="W315" s="323"/>
      <c r="X315" s="323"/>
      <c r="Y315" s="455"/>
    </row>
    <row r="316" spans="1:25" s="188" customFormat="1" ht="14.25" x14ac:dyDescent="0.45">
      <c r="A316" s="912"/>
      <c r="B316" s="317" t="s">
        <v>1399</v>
      </c>
      <c r="C316" s="509" t="s">
        <v>1138</v>
      </c>
      <c r="D316" s="765"/>
      <c r="E316" s="646" t="s">
        <v>1083</v>
      </c>
      <c r="F316" s="381"/>
      <c r="G316" s="381"/>
      <c r="H316" s="381"/>
      <c r="I316" s="650">
        <f>8164688/2</f>
        <v>4082344</v>
      </c>
      <c r="J316" s="188" t="s">
        <v>1046</v>
      </c>
      <c r="K316" s="188">
        <v>0</v>
      </c>
      <c r="L316" s="188" t="s">
        <v>1047</v>
      </c>
      <c r="M316" s="198" t="s">
        <v>1048</v>
      </c>
      <c r="N316" s="224">
        <v>44992</v>
      </c>
      <c r="O316" s="224">
        <v>44993</v>
      </c>
      <c r="P316" s="433">
        <f t="shared" si="15"/>
        <v>44995</v>
      </c>
      <c r="Q316" s="212">
        <v>44999</v>
      </c>
      <c r="R316" s="195">
        <f t="shared" si="16"/>
        <v>7</v>
      </c>
      <c r="S316" s="325">
        <f t="shared" si="14"/>
        <v>6</v>
      </c>
      <c r="T316" s="325"/>
      <c r="V316" s="323"/>
      <c r="W316" s="323"/>
      <c r="X316" s="323"/>
      <c r="Y316" s="455"/>
    </row>
    <row r="317" spans="1:25" s="188" customFormat="1" ht="14.25" x14ac:dyDescent="0.45">
      <c r="A317" s="912"/>
      <c r="B317" s="317" t="s">
        <v>1400</v>
      </c>
      <c r="C317" s="509" t="s">
        <v>1138</v>
      </c>
      <c r="D317" s="765"/>
      <c r="E317" s="646" t="s">
        <v>1401</v>
      </c>
      <c r="F317" s="381"/>
      <c r="G317" s="381"/>
      <c r="H317" s="381"/>
      <c r="I317" s="650">
        <f>8164688/2</f>
        <v>4082344</v>
      </c>
      <c r="J317" s="188" t="s">
        <v>1046</v>
      </c>
      <c r="K317" s="188">
        <v>0</v>
      </c>
      <c r="L317" s="188" t="s">
        <v>1047</v>
      </c>
      <c r="M317" s="198" t="s">
        <v>1048</v>
      </c>
      <c r="N317" s="224">
        <v>44991</v>
      </c>
      <c r="O317" s="224">
        <v>44991</v>
      </c>
      <c r="P317" s="433">
        <f t="shared" si="15"/>
        <v>44993</v>
      </c>
      <c r="Q317" s="212">
        <v>44999</v>
      </c>
      <c r="R317" s="195">
        <f t="shared" si="16"/>
        <v>8</v>
      </c>
      <c r="S317" s="325">
        <f t="shared" si="14"/>
        <v>8</v>
      </c>
      <c r="T317" s="325"/>
      <c r="V317" s="323"/>
      <c r="W317" s="323"/>
      <c r="X317" s="323"/>
      <c r="Y317" s="455"/>
    </row>
    <row r="318" spans="1:25" s="188" customFormat="1" ht="16.5" customHeight="1" x14ac:dyDescent="0.45">
      <c r="A318" s="912"/>
      <c r="B318" s="317" t="s">
        <v>1402</v>
      </c>
      <c r="C318" s="722" t="s">
        <v>1128</v>
      </c>
      <c r="D318" s="765"/>
      <c r="E318" s="646" t="s">
        <v>1078</v>
      </c>
      <c r="F318" s="381"/>
      <c r="G318" s="381"/>
      <c r="H318" s="381"/>
      <c r="I318" s="650">
        <v>2256654.6</v>
      </c>
      <c r="J318" s="188" t="s">
        <v>1074</v>
      </c>
      <c r="K318" s="188">
        <v>0</v>
      </c>
      <c r="L318" s="188" t="s">
        <v>1047</v>
      </c>
      <c r="M318" s="266" t="s">
        <v>1075</v>
      </c>
      <c r="N318" s="224">
        <v>44994</v>
      </c>
      <c r="O318" s="224">
        <v>44994</v>
      </c>
      <c r="P318" s="433">
        <f t="shared" si="15"/>
        <v>44996</v>
      </c>
      <c r="Q318" s="212">
        <v>45000</v>
      </c>
      <c r="R318" s="195">
        <f t="shared" si="16"/>
        <v>6</v>
      </c>
      <c r="S318" s="325">
        <f t="shared" si="14"/>
        <v>6</v>
      </c>
      <c r="T318" s="326" t="s">
        <v>1403</v>
      </c>
      <c r="V318" s="323"/>
      <c r="W318" s="323"/>
      <c r="X318" s="323"/>
      <c r="Y318" s="455"/>
    </row>
    <row r="319" spans="1:25" s="188" customFormat="1" ht="24" x14ac:dyDescent="0.45">
      <c r="A319" s="912"/>
      <c r="B319" s="317" t="s">
        <v>1404</v>
      </c>
      <c r="C319" s="509" t="s">
        <v>1072</v>
      </c>
      <c r="D319" s="765"/>
      <c r="E319" s="646" t="s">
        <v>1067</v>
      </c>
      <c r="F319" s="381"/>
      <c r="G319" s="381"/>
      <c r="H319" s="381"/>
      <c r="I319" s="650" t="s">
        <v>1405</v>
      </c>
      <c r="J319" s="188" t="s">
        <v>1074</v>
      </c>
      <c r="K319" s="188">
        <v>0</v>
      </c>
      <c r="L319" s="188" t="s">
        <v>1047</v>
      </c>
      <c r="M319" s="198" t="s">
        <v>1075</v>
      </c>
      <c r="N319" s="224">
        <v>44994</v>
      </c>
      <c r="O319" s="224">
        <v>44994</v>
      </c>
      <c r="P319" s="433">
        <f t="shared" si="15"/>
        <v>44996</v>
      </c>
      <c r="Q319" s="212">
        <v>45000</v>
      </c>
      <c r="R319" s="195">
        <f t="shared" si="16"/>
        <v>6</v>
      </c>
      <c r="S319" s="325">
        <f t="shared" si="14"/>
        <v>6</v>
      </c>
      <c r="T319" s="325"/>
      <c r="V319" s="323"/>
      <c r="W319" s="323"/>
      <c r="X319" s="323"/>
      <c r="Y319" s="455"/>
    </row>
    <row r="320" spans="1:25" s="188" customFormat="1" ht="14.25" x14ac:dyDescent="0.45">
      <c r="A320" s="912"/>
      <c r="B320" s="317" t="s">
        <v>1406</v>
      </c>
      <c r="C320" s="729" t="s">
        <v>1135</v>
      </c>
      <c r="D320" s="765"/>
      <c r="E320" s="646" t="s">
        <v>1053</v>
      </c>
      <c r="F320" s="381"/>
      <c r="G320" s="381"/>
      <c r="H320" s="381"/>
      <c r="I320" s="650" t="s">
        <v>1407</v>
      </c>
      <c r="J320" s="193" t="s">
        <v>1046</v>
      </c>
      <c r="K320" s="188">
        <v>0</v>
      </c>
      <c r="L320" s="188" t="s">
        <v>1047</v>
      </c>
      <c r="M320" s="198" t="s">
        <v>1048</v>
      </c>
      <c r="N320" s="224">
        <v>44995</v>
      </c>
      <c r="O320" s="224">
        <v>44995</v>
      </c>
      <c r="P320" s="433">
        <f t="shared" si="15"/>
        <v>44997</v>
      </c>
      <c r="Q320" s="224">
        <v>44996</v>
      </c>
      <c r="R320" s="195">
        <f t="shared" si="16"/>
        <v>1</v>
      </c>
      <c r="S320" s="325">
        <f t="shared" si="14"/>
        <v>1</v>
      </c>
      <c r="T320" s="325"/>
      <c r="V320" s="323"/>
      <c r="W320" s="323" t="s">
        <v>1050</v>
      </c>
      <c r="X320" s="323"/>
      <c r="Y320" s="455"/>
    </row>
    <row r="321" spans="1:25" s="188" customFormat="1" ht="14.25" x14ac:dyDescent="0.45">
      <c r="A321" s="912"/>
      <c r="B321" s="317" t="s">
        <v>1408</v>
      </c>
      <c r="C321" s="500" t="s">
        <v>1126</v>
      </c>
      <c r="D321" s="765"/>
      <c r="E321" s="646" t="s">
        <v>1067</v>
      </c>
      <c r="F321" s="381"/>
      <c r="G321" s="381"/>
      <c r="H321" s="381"/>
      <c r="I321" s="650">
        <v>2805419.8</v>
      </c>
      <c r="J321" s="193" t="s">
        <v>1046</v>
      </c>
      <c r="K321" s="188">
        <v>0</v>
      </c>
      <c r="L321" s="188" t="s">
        <v>1047</v>
      </c>
      <c r="M321" s="198" t="s">
        <v>1048</v>
      </c>
      <c r="N321" s="224">
        <v>44995</v>
      </c>
      <c r="O321" s="224">
        <v>44995</v>
      </c>
      <c r="P321" s="433">
        <f t="shared" si="15"/>
        <v>44997</v>
      </c>
      <c r="Q321" s="212">
        <v>45001</v>
      </c>
      <c r="R321" s="195">
        <f t="shared" si="16"/>
        <v>6</v>
      </c>
      <c r="S321" s="325">
        <f t="shared" si="14"/>
        <v>6</v>
      </c>
      <c r="T321" s="325"/>
      <c r="V321" s="323"/>
      <c r="W321" s="323"/>
      <c r="X321" s="323"/>
      <c r="Y321" s="455"/>
    </row>
    <row r="322" spans="1:25" s="188" customFormat="1" ht="14.25" x14ac:dyDescent="0.45">
      <c r="A322" s="912"/>
      <c r="B322" s="317" t="s">
        <v>1409</v>
      </c>
      <c r="C322" s="509" t="s">
        <v>1082</v>
      </c>
      <c r="D322" s="765"/>
      <c r="E322" s="646" t="s">
        <v>1083</v>
      </c>
      <c r="F322" s="381"/>
      <c r="G322" s="381"/>
      <c r="H322" s="381"/>
      <c r="I322" s="650" t="s">
        <v>1410</v>
      </c>
      <c r="J322" s="193" t="s">
        <v>1046</v>
      </c>
      <c r="K322" s="188">
        <v>0</v>
      </c>
      <c r="L322" s="188" t="s">
        <v>1047</v>
      </c>
      <c r="M322" s="198" t="s">
        <v>1048</v>
      </c>
      <c r="N322" s="224">
        <v>44995</v>
      </c>
      <c r="O322" s="224">
        <v>44995</v>
      </c>
      <c r="P322" s="433">
        <f t="shared" si="15"/>
        <v>44997</v>
      </c>
      <c r="Q322" s="212">
        <v>45001</v>
      </c>
      <c r="R322" s="195">
        <f t="shared" si="16"/>
        <v>6</v>
      </c>
      <c r="S322" s="325">
        <f t="shared" ref="S322:S343" si="17">Q322-O322-K322</f>
        <v>6</v>
      </c>
      <c r="T322" s="325"/>
      <c r="V322" s="323"/>
      <c r="W322" s="323"/>
      <c r="X322" s="323"/>
      <c r="Y322" s="455"/>
    </row>
    <row r="323" spans="1:25" s="188" customFormat="1" ht="14.25" x14ac:dyDescent="0.45">
      <c r="A323" s="912"/>
      <c r="B323" s="317" t="s">
        <v>1411</v>
      </c>
      <c r="C323" s="729" t="s">
        <v>1077</v>
      </c>
      <c r="D323" s="765"/>
      <c r="E323" s="646" t="s">
        <v>1078</v>
      </c>
      <c r="F323" s="381"/>
      <c r="G323" s="381"/>
      <c r="H323" s="381"/>
      <c r="I323" s="650">
        <v>2783665.6</v>
      </c>
      <c r="J323" s="193" t="s">
        <v>1046</v>
      </c>
      <c r="K323" s="188">
        <v>0</v>
      </c>
      <c r="L323" s="188" t="s">
        <v>1047</v>
      </c>
      <c r="M323" s="198" t="s">
        <v>1048</v>
      </c>
      <c r="N323" s="224">
        <v>44995</v>
      </c>
      <c r="O323" s="224">
        <v>44995</v>
      </c>
      <c r="P323" s="433">
        <f t="shared" ref="P323:P386" si="18">O323+2</f>
        <v>44997</v>
      </c>
      <c r="Q323" s="438">
        <v>45000</v>
      </c>
      <c r="R323" s="195">
        <f t="shared" si="16"/>
        <v>5</v>
      </c>
      <c r="S323" s="325">
        <f t="shared" si="17"/>
        <v>5</v>
      </c>
      <c r="T323" s="325"/>
      <c r="V323" s="323"/>
      <c r="W323" s="323"/>
      <c r="X323" s="323"/>
      <c r="Y323" s="455"/>
    </row>
    <row r="324" spans="1:25" s="188" customFormat="1" ht="14.25" x14ac:dyDescent="0.45">
      <c r="A324" s="912"/>
      <c r="B324" s="317" t="s">
        <v>1412</v>
      </c>
      <c r="C324" s="722" t="s">
        <v>1128</v>
      </c>
      <c r="D324" s="765"/>
      <c r="E324" s="646" t="s">
        <v>1078</v>
      </c>
      <c r="F324" s="381"/>
      <c r="G324" s="381"/>
      <c r="H324" s="381"/>
      <c r="I324" s="650">
        <v>2246654.6</v>
      </c>
      <c r="J324" s="193" t="s">
        <v>1046</v>
      </c>
      <c r="K324" s="188">
        <v>0</v>
      </c>
      <c r="L324" s="188" t="s">
        <v>1047</v>
      </c>
      <c r="M324" s="198" t="s">
        <v>1048</v>
      </c>
      <c r="N324" s="224">
        <v>44995</v>
      </c>
      <c r="O324" s="224">
        <v>44995</v>
      </c>
      <c r="P324" s="433">
        <f t="shared" si="18"/>
        <v>44997</v>
      </c>
      <c r="Q324" s="224">
        <v>44996</v>
      </c>
      <c r="R324" s="195">
        <f t="shared" si="16"/>
        <v>1</v>
      </c>
      <c r="S324" s="325">
        <f t="shared" si="17"/>
        <v>1</v>
      </c>
      <c r="T324" s="325"/>
      <c r="V324" s="323"/>
      <c r="W324" s="323"/>
      <c r="X324" s="323"/>
      <c r="Y324" s="455"/>
    </row>
    <row r="325" spans="1:25" s="188" customFormat="1" ht="14.25" x14ac:dyDescent="0.45">
      <c r="A325" s="912"/>
      <c r="B325" s="317" t="s">
        <v>1413</v>
      </c>
      <c r="C325" s="509" t="s">
        <v>1192</v>
      </c>
      <c r="D325" s="765"/>
      <c r="E325" s="646" t="s">
        <v>1067</v>
      </c>
      <c r="F325" s="381"/>
      <c r="G325" s="381"/>
      <c r="H325" s="381"/>
      <c r="I325" s="650" t="s">
        <v>1414</v>
      </c>
      <c r="J325" s="193" t="s">
        <v>1046</v>
      </c>
      <c r="K325" s="188">
        <v>0</v>
      </c>
      <c r="L325" s="188" t="s">
        <v>1047</v>
      </c>
      <c r="M325" s="198" t="s">
        <v>1048</v>
      </c>
      <c r="N325" s="224">
        <v>44995</v>
      </c>
      <c r="O325" s="224">
        <v>44995</v>
      </c>
      <c r="P325" s="433">
        <f t="shared" si="18"/>
        <v>44997</v>
      </c>
      <c r="Q325" s="224">
        <v>44998</v>
      </c>
      <c r="R325" s="195">
        <f t="shared" si="16"/>
        <v>3</v>
      </c>
      <c r="S325" s="325">
        <f t="shared" si="17"/>
        <v>3</v>
      </c>
      <c r="T325" s="325"/>
      <c r="V325" s="323"/>
      <c r="W325" s="323"/>
      <c r="X325" s="323"/>
      <c r="Y325" s="455"/>
    </row>
    <row r="326" spans="1:25" s="188" customFormat="1" ht="14.25" x14ac:dyDescent="0.45">
      <c r="A326" s="912"/>
      <c r="B326" s="317" t="s">
        <v>1415</v>
      </c>
      <c r="C326" s="509" t="s">
        <v>1069</v>
      </c>
      <c r="D326" s="765"/>
      <c r="E326" s="646" t="s">
        <v>1067</v>
      </c>
      <c r="F326" s="381"/>
      <c r="G326" s="381"/>
      <c r="H326" s="381"/>
      <c r="I326" s="650" t="s">
        <v>1416</v>
      </c>
      <c r="J326" s="193" t="s">
        <v>1046</v>
      </c>
      <c r="K326" s="188">
        <v>0</v>
      </c>
      <c r="L326" s="188" t="s">
        <v>1047</v>
      </c>
      <c r="M326" s="198" t="s">
        <v>1048</v>
      </c>
      <c r="N326" s="224">
        <v>44995</v>
      </c>
      <c r="O326" s="224">
        <v>44995</v>
      </c>
      <c r="P326" s="433">
        <f t="shared" si="18"/>
        <v>44997</v>
      </c>
      <c r="Q326" s="224">
        <v>44998</v>
      </c>
      <c r="R326" s="195">
        <f t="shared" si="16"/>
        <v>3</v>
      </c>
      <c r="S326" s="325">
        <f t="shared" si="17"/>
        <v>3</v>
      </c>
      <c r="T326" s="325"/>
      <c r="V326" s="323"/>
      <c r="W326" s="323"/>
      <c r="X326" s="323"/>
      <c r="Y326" s="455"/>
    </row>
    <row r="327" spans="1:25" s="193" customFormat="1" ht="26.65" x14ac:dyDescent="0.45">
      <c r="A327" s="912"/>
      <c r="B327" s="418" t="s">
        <v>1417</v>
      </c>
      <c r="C327" s="509" t="s">
        <v>1113</v>
      </c>
      <c r="D327" s="765"/>
      <c r="E327" s="645" t="s">
        <v>1067</v>
      </c>
      <c r="F327" s="381"/>
      <c r="G327" s="381"/>
      <c r="H327" s="381"/>
      <c r="I327" s="650" t="s">
        <v>1418</v>
      </c>
      <c r="J327" s="193" t="s">
        <v>1046</v>
      </c>
      <c r="K327" s="188">
        <v>0</v>
      </c>
      <c r="L327" s="188" t="s">
        <v>1047</v>
      </c>
      <c r="M327" s="198" t="s">
        <v>1048</v>
      </c>
      <c r="N327" s="197">
        <v>44995</v>
      </c>
      <c r="O327" s="197">
        <v>44995</v>
      </c>
      <c r="P327" s="433">
        <f t="shared" si="18"/>
        <v>44997</v>
      </c>
      <c r="Q327" s="224">
        <v>44996</v>
      </c>
      <c r="R327" s="195">
        <f t="shared" si="16"/>
        <v>1</v>
      </c>
      <c r="S327" s="325">
        <f t="shared" si="17"/>
        <v>1</v>
      </c>
      <c r="T327" s="325"/>
      <c r="U327" s="188"/>
      <c r="V327" s="323"/>
      <c r="W327" s="323"/>
      <c r="X327" s="412"/>
      <c r="Y327" s="455"/>
    </row>
    <row r="328" spans="1:25" s="188" customFormat="1" ht="14.25" x14ac:dyDescent="0.45">
      <c r="A328" s="912"/>
      <c r="B328" s="317" t="s">
        <v>1419</v>
      </c>
      <c r="C328" s="509" t="s">
        <v>1192</v>
      </c>
      <c r="D328" s="765"/>
      <c r="E328" s="646" t="s">
        <v>1067</v>
      </c>
      <c r="F328" s="381"/>
      <c r="G328" s="381"/>
      <c r="H328" s="381"/>
      <c r="I328" s="650">
        <v>2517759</v>
      </c>
      <c r="J328" s="193" t="s">
        <v>1046</v>
      </c>
      <c r="K328" s="188">
        <v>0</v>
      </c>
      <c r="L328" s="188" t="s">
        <v>1047</v>
      </c>
      <c r="M328" s="198" t="s">
        <v>1048</v>
      </c>
      <c r="N328" s="224">
        <v>44994</v>
      </c>
      <c r="O328" s="224">
        <v>44994</v>
      </c>
      <c r="P328" s="433">
        <f t="shared" si="18"/>
        <v>44996</v>
      </c>
      <c r="Q328" s="224">
        <v>44998</v>
      </c>
      <c r="R328" s="195">
        <f t="shared" si="16"/>
        <v>4</v>
      </c>
      <c r="S328" s="325">
        <f t="shared" si="17"/>
        <v>4</v>
      </c>
      <c r="T328" s="325"/>
      <c r="V328" s="323"/>
      <c r="W328" s="323"/>
      <c r="X328" s="323"/>
      <c r="Y328" s="455"/>
    </row>
    <row r="329" spans="1:25" s="193" customFormat="1" ht="14.25" x14ac:dyDescent="0.45">
      <c r="A329" s="912"/>
      <c r="B329" s="418" t="s">
        <v>1420</v>
      </c>
      <c r="C329" s="723" t="s">
        <v>1069</v>
      </c>
      <c r="D329" s="765"/>
      <c r="E329" s="645" t="s">
        <v>1045</v>
      </c>
      <c r="F329" s="381"/>
      <c r="G329" s="381"/>
      <c r="H329" s="381"/>
      <c r="I329" s="650">
        <v>1712968</v>
      </c>
      <c r="J329" s="193" t="s">
        <v>1046</v>
      </c>
      <c r="K329" s="188">
        <v>0</v>
      </c>
      <c r="L329" s="188" t="s">
        <v>1047</v>
      </c>
      <c r="M329" s="198" t="s">
        <v>1048</v>
      </c>
      <c r="N329" s="197">
        <v>44998</v>
      </c>
      <c r="O329" s="197">
        <v>44998</v>
      </c>
      <c r="P329" s="433">
        <f t="shared" si="18"/>
        <v>45000</v>
      </c>
      <c r="Q329" s="438">
        <v>45000</v>
      </c>
      <c r="R329" s="195">
        <f t="shared" si="16"/>
        <v>2</v>
      </c>
      <c r="S329" s="325">
        <f t="shared" si="17"/>
        <v>2</v>
      </c>
      <c r="T329" s="325"/>
      <c r="U329" s="188"/>
      <c r="V329" s="323"/>
      <c r="W329" s="323"/>
      <c r="X329" s="412"/>
      <c r="Y329" s="455"/>
    </row>
    <row r="330" spans="1:25" s="193" customFormat="1" ht="35.65" x14ac:dyDescent="0.45">
      <c r="A330" s="912"/>
      <c r="B330" s="418" t="s">
        <v>720</v>
      </c>
      <c r="C330" s="326" t="s">
        <v>1079</v>
      </c>
      <c r="D330" s="765"/>
      <c r="E330" s="645" t="s">
        <v>1083</v>
      </c>
      <c r="F330" s="381"/>
      <c r="G330" s="381"/>
      <c r="H330" s="381"/>
      <c r="I330" s="650">
        <v>2099173</v>
      </c>
      <c r="J330" s="193" t="s">
        <v>1046</v>
      </c>
      <c r="K330" s="188">
        <v>0</v>
      </c>
      <c r="L330" s="188" t="s">
        <v>1047</v>
      </c>
      <c r="M330" s="198" t="s">
        <v>1048</v>
      </c>
      <c r="N330" s="197">
        <v>44945</v>
      </c>
      <c r="O330" s="224">
        <v>44991</v>
      </c>
      <c r="P330" s="433">
        <f t="shared" si="18"/>
        <v>44993</v>
      </c>
      <c r="Q330" s="224">
        <v>44998</v>
      </c>
      <c r="R330" s="195">
        <f t="shared" si="16"/>
        <v>53</v>
      </c>
      <c r="S330" s="325">
        <f t="shared" si="17"/>
        <v>7</v>
      </c>
      <c r="T330" s="358"/>
      <c r="U330" s="188"/>
      <c r="V330" s="323"/>
      <c r="W330" s="323"/>
      <c r="X330" s="412"/>
      <c r="Y330" s="455"/>
    </row>
    <row r="331" spans="1:25" s="364" customFormat="1" ht="14.25" x14ac:dyDescent="0.45">
      <c r="A331" s="912"/>
      <c r="B331" s="418" t="s">
        <v>1421</v>
      </c>
      <c r="C331" s="509" t="s">
        <v>1130</v>
      </c>
      <c r="D331" s="765"/>
      <c r="E331" s="645" t="s">
        <v>1083</v>
      </c>
      <c r="F331" s="381"/>
      <c r="G331" s="381"/>
      <c r="H331" s="381"/>
      <c r="I331" s="650">
        <v>2874271</v>
      </c>
      <c r="J331" s="193" t="s">
        <v>1046</v>
      </c>
      <c r="K331" s="188">
        <v>0</v>
      </c>
      <c r="L331" s="188" t="s">
        <v>1047</v>
      </c>
      <c r="M331" s="196" t="s">
        <v>1048</v>
      </c>
      <c r="N331" s="197">
        <v>44993</v>
      </c>
      <c r="O331" s="197">
        <v>44993</v>
      </c>
      <c r="P331" s="433">
        <f t="shared" si="18"/>
        <v>44995</v>
      </c>
      <c r="Q331" s="197">
        <v>44995</v>
      </c>
      <c r="R331" s="195">
        <f t="shared" si="16"/>
        <v>2</v>
      </c>
      <c r="S331" s="325">
        <f t="shared" si="17"/>
        <v>2</v>
      </c>
      <c r="T331" s="572"/>
      <c r="U331" s="189"/>
      <c r="V331" s="322"/>
      <c r="W331" s="322"/>
      <c r="X331" s="417"/>
      <c r="Y331" s="455"/>
    </row>
    <row r="332" spans="1:25" s="189" customFormat="1" ht="14.25" x14ac:dyDescent="0.45">
      <c r="A332" s="912"/>
      <c r="B332" s="317" t="s">
        <v>1422</v>
      </c>
      <c r="C332" s="722" t="s">
        <v>1057</v>
      </c>
      <c r="D332" s="765"/>
      <c r="E332" s="646" t="s">
        <v>1053</v>
      </c>
      <c r="F332" s="381"/>
      <c r="G332" s="381"/>
      <c r="H332" s="381"/>
      <c r="I332" s="650">
        <v>2722165</v>
      </c>
      <c r="J332" s="188" t="s">
        <v>1046</v>
      </c>
      <c r="K332" s="188">
        <v>0</v>
      </c>
      <c r="L332" s="188" t="s">
        <v>1047</v>
      </c>
      <c r="M332" s="196" t="s">
        <v>1048</v>
      </c>
      <c r="N332" s="438">
        <v>44998</v>
      </c>
      <c r="O332" s="438">
        <v>44998</v>
      </c>
      <c r="P332" s="433">
        <f t="shared" si="18"/>
        <v>45000</v>
      </c>
      <c r="Q332" s="438">
        <v>45000</v>
      </c>
      <c r="R332" s="195">
        <f t="shared" si="16"/>
        <v>2</v>
      </c>
      <c r="S332" s="325">
        <f t="shared" si="17"/>
        <v>2</v>
      </c>
      <c r="T332" s="325"/>
      <c r="V332" s="322"/>
      <c r="W332" s="322" t="s">
        <v>1104</v>
      </c>
      <c r="X332" s="322"/>
      <c r="Y332" s="455"/>
    </row>
    <row r="333" spans="1:25" s="189" customFormat="1" ht="14.25" x14ac:dyDescent="0.45">
      <c r="A333" s="912"/>
      <c r="B333" s="317" t="s">
        <v>1423</v>
      </c>
      <c r="C333" s="509" t="s">
        <v>1130</v>
      </c>
      <c r="D333" s="765"/>
      <c r="E333" s="646" t="s">
        <v>1083</v>
      </c>
      <c r="F333" s="381"/>
      <c r="G333" s="381"/>
      <c r="H333" s="381"/>
      <c r="I333" s="650">
        <v>3750393</v>
      </c>
      <c r="J333" s="188" t="s">
        <v>1046</v>
      </c>
      <c r="K333" s="188">
        <v>0</v>
      </c>
      <c r="L333" s="188" t="s">
        <v>1047</v>
      </c>
      <c r="M333" s="196" t="s">
        <v>1048</v>
      </c>
      <c r="N333" s="438">
        <v>44998</v>
      </c>
      <c r="O333" s="438">
        <v>44998</v>
      </c>
      <c r="P333" s="433">
        <f t="shared" si="18"/>
        <v>45000</v>
      </c>
      <c r="Q333" s="438">
        <v>45001</v>
      </c>
      <c r="R333" s="195">
        <f t="shared" si="16"/>
        <v>3</v>
      </c>
      <c r="S333" s="325">
        <f t="shared" si="17"/>
        <v>3</v>
      </c>
      <c r="T333" s="325"/>
      <c r="V333" s="322"/>
      <c r="W333" s="322"/>
      <c r="X333" s="322"/>
      <c r="Y333" s="455"/>
    </row>
    <row r="334" spans="1:25" s="189" customFormat="1" ht="14.25" x14ac:dyDescent="0.45">
      <c r="A334" s="912"/>
      <c r="B334" s="317" t="s">
        <v>1424</v>
      </c>
      <c r="C334" s="722" t="s">
        <v>1096</v>
      </c>
      <c r="D334" s="765"/>
      <c r="E334" s="646" t="s">
        <v>1067</v>
      </c>
      <c r="F334" s="381"/>
      <c r="G334" s="381"/>
      <c r="H334" s="381"/>
      <c r="I334" s="650">
        <v>2097167</v>
      </c>
      <c r="J334" s="188" t="s">
        <v>1046</v>
      </c>
      <c r="K334" s="188">
        <v>0</v>
      </c>
      <c r="L334" s="188" t="s">
        <v>1047</v>
      </c>
      <c r="M334" s="196" t="s">
        <v>1048</v>
      </c>
      <c r="N334" s="438">
        <v>44999</v>
      </c>
      <c r="O334" s="438">
        <v>44999</v>
      </c>
      <c r="P334" s="433">
        <f t="shared" si="18"/>
        <v>45001</v>
      </c>
      <c r="Q334" s="438">
        <v>45000</v>
      </c>
      <c r="R334" s="195">
        <f t="shared" si="16"/>
        <v>1</v>
      </c>
      <c r="S334" s="325">
        <f t="shared" si="17"/>
        <v>1</v>
      </c>
      <c r="T334" s="325"/>
      <c r="V334" s="322"/>
      <c r="W334" s="322"/>
      <c r="X334" s="322"/>
      <c r="Y334" s="455"/>
    </row>
    <row r="335" spans="1:25" s="189" customFormat="1" ht="14.25" x14ac:dyDescent="0.45">
      <c r="A335" s="912"/>
      <c r="B335" s="317" t="s">
        <v>1425</v>
      </c>
      <c r="C335" s="500" t="s">
        <v>1126</v>
      </c>
      <c r="D335" s="765"/>
      <c r="E335" s="645" t="s">
        <v>1067</v>
      </c>
      <c r="F335" s="381"/>
      <c r="G335" s="381"/>
      <c r="H335" s="381"/>
      <c r="I335" s="650">
        <v>1606264.6</v>
      </c>
      <c r="J335" s="188" t="s">
        <v>1046</v>
      </c>
      <c r="K335" s="188">
        <v>0</v>
      </c>
      <c r="L335" s="188" t="s">
        <v>1047</v>
      </c>
      <c r="M335" s="196" t="s">
        <v>1048</v>
      </c>
      <c r="N335" s="438">
        <v>44999</v>
      </c>
      <c r="O335" s="438">
        <v>44999</v>
      </c>
      <c r="P335" s="433">
        <f t="shared" si="18"/>
        <v>45001</v>
      </c>
      <c r="Q335" s="224">
        <v>45001</v>
      </c>
      <c r="R335" s="195">
        <f t="shared" si="16"/>
        <v>2</v>
      </c>
      <c r="S335" s="325">
        <f t="shared" si="17"/>
        <v>2</v>
      </c>
      <c r="T335" s="325"/>
      <c r="V335" s="322"/>
      <c r="W335" s="322"/>
      <c r="X335" s="322"/>
      <c r="Y335" s="455"/>
    </row>
    <row r="336" spans="1:25" s="189" customFormat="1" ht="14.25" x14ac:dyDescent="0.45">
      <c r="A336" s="912"/>
      <c r="B336" s="317" t="s">
        <v>1426</v>
      </c>
      <c r="C336" s="509" t="s">
        <v>1061</v>
      </c>
      <c r="D336" s="765"/>
      <c r="E336" s="646" t="s">
        <v>1083</v>
      </c>
      <c r="F336" s="381"/>
      <c r="G336" s="381"/>
      <c r="H336" s="381"/>
      <c r="I336" s="650">
        <v>3047040</v>
      </c>
      <c r="J336" s="188" t="s">
        <v>1046</v>
      </c>
      <c r="K336" s="188">
        <v>0</v>
      </c>
      <c r="L336" s="188" t="s">
        <v>1047</v>
      </c>
      <c r="M336" s="196" t="s">
        <v>1048</v>
      </c>
      <c r="N336" s="438">
        <v>44999</v>
      </c>
      <c r="O336" s="438">
        <v>44999</v>
      </c>
      <c r="P336" s="433">
        <f t="shared" si="18"/>
        <v>45001</v>
      </c>
      <c r="Q336" s="438">
        <v>44999</v>
      </c>
      <c r="R336" s="195">
        <f t="shared" si="16"/>
        <v>0</v>
      </c>
      <c r="S336" s="325">
        <f t="shared" si="17"/>
        <v>0</v>
      </c>
      <c r="T336" s="325"/>
      <c r="V336" s="322"/>
      <c r="W336" s="322"/>
      <c r="X336" s="322"/>
      <c r="Y336" s="455"/>
    </row>
    <row r="337" spans="1:25" s="188" customFormat="1" ht="14.25" x14ac:dyDescent="0.45">
      <c r="A337" s="912"/>
      <c r="B337" s="317" t="s">
        <v>1427</v>
      </c>
      <c r="C337" s="722" t="s">
        <v>1135</v>
      </c>
      <c r="D337" s="765"/>
      <c r="E337" s="646" t="s">
        <v>1053</v>
      </c>
      <c r="F337" s="381"/>
      <c r="G337" s="381"/>
      <c r="H337" s="381"/>
      <c r="I337" s="650">
        <v>2181517</v>
      </c>
      <c r="J337" s="188" t="s">
        <v>1046</v>
      </c>
      <c r="K337" s="188">
        <v>0</v>
      </c>
      <c r="L337" s="188" t="s">
        <v>1047</v>
      </c>
      <c r="M337" s="196" t="s">
        <v>1048</v>
      </c>
      <c r="N337" s="224">
        <v>44999</v>
      </c>
      <c r="O337" s="224">
        <v>44999</v>
      </c>
      <c r="P337" s="433">
        <f t="shared" si="18"/>
        <v>45001</v>
      </c>
      <c r="Q337" s="212">
        <v>45001</v>
      </c>
      <c r="R337" s="195">
        <f t="shared" si="16"/>
        <v>2</v>
      </c>
      <c r="S337" s="325">
        <f t="shared" si="17"/>
        <v>2</v>
      </c>
      <c r="T337" s="325"/>
      <c r="V337" s="323"/>
      <c r="W337" s="323" t="s">
        <v>1104</v>
      </c>
      <c r="X337" s="323"/>
      <c r="Y337" s="455"/>
    </row>
    <row r="338" spans="1:25" s="188" customFormat="1" ht="14.25" x14ac:dyDescent="0.45">
      <c r="A338" s="912"/>
      <c r="B338" s="317" t="s">
        <v>1428</v>
      </c>
      <c r="C338" s="722" t="s">
        <v>1140</v>
      </c>
      <c r="D338" s="765"/>
      <c r="E338" s="646" t="s">
        <v>1053</v>
      </c>
      <c r="F338" s="381"/>
      <c r="G338" s="381"/>
      <c r="H338" s="381"/>
      <c r="I338" s="650">
        <v>2070522</v>
      </c>
      <c r="J338" s="188" t="s">
        <v>1046</v>
      </c>
      <c r="K338" s="188">
        <v>0</v>
      </c>
      <c r="L338" s="188" t="s">
        <v>1047</v>
      </c>
      <c r="M338" s="196" t="s">
        <v>1048</v>
      </c>
      <c r="N338" s="224">
        <v>45000</v>
      </c>
      <c r="O338" s="224">
        <v>45000</v>
      </c>
      <c r="P338" s="433">
        <f t="shared" si="18"/>
        <v>45002</v>
      </c>
      <c r="Q338" s="212">
        <v>45001</v>
      </c>
      <c r="R338" s="195">
        <f t="shared" si="16"/>
        <v>1</v>
      </c>
      <c r="S338" s="325">
        <f t="shared" si="17"/>
        <v>1</v>
      </c>
      <c r="T338" s="325"/>
      <c r="V338" s="323"/>
      <c r="W338" s="323" t="s">
        <v>1104</v>
      </c>
      <c r="X338" s="323"/>
      <c r="Y338" s="455"/>
    </row>
    <row r="339" spans="1:25" s="439" customFormat="1" ht="14.25" x14ac:dyDescent="0.45">
      <c r="A339" s="912"/>
      <c r="B339" s="422" t="s">
        <v>1429</v>
      </c>
      <c r="C339" s="380"/>
      <c r="D339" s="381"/>
      <c r="E339" s="645" t="s">
        <v>1045</v>
      </c>
      <c r="F339" s="381"/>
      <c r="G339" s="381"/>
      <c r="H339" s="381"/>
      <c r="I339" s="650">
        <v>1712968</v>
      </c>
      <c r="J339" s="193" t="s">
        <v>1046</v>
      </c>
      <c r="K339" s="188">
        <v>0</v>
      </c>
      <c r="L339" s="188" t="s">
        <v>1047</v>
      </c>
      <c r="M339" s="196" t="s">
        <v>1048</v>
      </c>
      <c r="N339" s="197">
        <v>44992</v>
      </c>
      <c r="O339" s="441">
        <v>44998</v>
      </c>
      <c r="P339" s="433">
        <f t="shared" si="18"/>
        <v>45000</v>
      </c>
      <c r="Q339" s="197">
        <v>45000</v>
      </c>
      <c r="R339" s="195">
        <f t="shared" si="16"/>
        <v>8</v>
      </c>
      <c r="S339" s="325">
        <f t="shared" si="17"/>
        <v>2</v>
      </c>
      <c r="T339" s="325"/>
      <c r="U339" s="189"/>
      <c r="V339" s="322"/>
      <c r="W339" s="322"/>
      <c r="Y339" s="455"/>
    </row>
    <row r="340" spans="1:25" s="193" customFormat="1" ht="13.5" customHeight="1" x14ac:dyDescent="0.4">
      <c r="A340" s="912"/>
      <c r="B340" s="193" t="s">
        <v>1430</v>
      </c>
      <c r="C340" s="509" t="s">
        <v>1066</v>
      </c>
      <c r="D340" s="381"/>
      <c r="E340" s="645" t="s">
        <v>1053</v>
      </c>
      <c r="F340" s="381"/>
      <c r="G340" s="381"/>
      <c r="H340" s="381"/>
      <c r="I340" s="650">
        <v>1858374.6</v>
      </c>
      <c r="J340" s="193" t="s">
        <v>1074</v>
      </c>
      <c r="K340" s="188">
        <v>0</v>
      </c>
      <c r="L340" s="188" t="s">
        <v>1047</v>
      </c>
      <c r="M340" s="196" t="s">
        <v>1048</v>
      </c>
      <c r="N340" s="191">
        <v>44994</v>
      </c>
      <c r="O340" s="191">
        <v>44994</v>
      </c>
      <c r="P340" s="433">
        <f t="shared" si="18"/>
        <v>44996</v>
      </c>
      <c r="Q340" s="191">
        <v>44994</v>
      </c>
      <c r="R340" s="195">
        <f t="shared" si="16"/>
        <v>0</v>
      </c>
      <c r="S340" s="325">
        <f t="shared" si="17"/>
        <v>0</v>
      </c>
      <c r="T340" s="358"/>
      <c r="U340" s="188"/>
      <c r="V340" s="323"/>
      <c r="W340" s="323" t="s">
        <v>1050</v>
      </c>
      <c r="X340" s="412"/>
      <c r="Y340" s="455"/>
    </row>
    <row r="341" spans="1:25" s="188" customFormat="1" ht="14.25" x14ac:dyDescent="0.45">
      <c r="A341" s="912"/>
      <c r="B341" s="317" t="s">
        <v>1431</v>
      </c>
      <c r="C341" s="729" t="s">
        <v>1432</v>
      </c>
      <c r="D341" s="765"/>
      <c r="E341" s="646" t="s">
        <v>1078</v>
      </c>
      <c r="F341" s="381"/>
      <c r="G341" s="381"/>
      <c r="H341" s="381"/>
      <c r="I341" s="650">
        <v>2448464</v>
      </c>
      <c r="J341" s="188" t="s">
        <v>1046</v>
      </c>
      <c r="K341" s="188">
        <v>0</v>
      </c>
      <c r="L341" s="188" t="s">
        <v>1047</v>
      </c>
      <c r="M341" s="196" t="s">
        <v>1048</v>
      </c>
      <c r="N341" s="224">
        <v>44994</v>
      </c>
      <c r="O341" s="224">
        <v>44994</v>
      </c>
      <c r="P341" s="433">
        <f t="shared" si="18"/>
        <v>44996</v>
      </c>
      <c r="Q341" s="224">
        <v>45001</v>
      </c>
      <c r="R341" s="195">
        <f t="shared" si="16"/>
        <v>7</v>
      </c>
      <c r="S341" s="325">
        <f t="shared" si="17"/>
        <v>7</v>
      </c>
      <c r="T341" s="325" t="s">
        <v>1171</v>
      </c>
      <c r="V341" s="323"/>
      <c r="W341" s="323"/>
      <c r="X341" s="323"/>
      <c r="Y341" s="455"/>
    </row>
    <row r="342" spans="1:25" s="188" customFormat="1" ht="14.25" x14ac:dyDescent="0.45">
      <c r="A342" s="912"/>
      <c r="B342" s="317" t="s">
        <v>1433</v>
      </c>
      <c r="C342" s="729" t="s">
        <v>1069</v>
      </c>
      <c r="D342" s="765"/>
      <c r="E342" s="646" t="s">
        <v>1045</v>
      </c>
      <c r="F342" s="381"/>
      <c r="G342" s="381"/>
      <c r="H342" s="381"/>
      <c r="I342" s="650">
        <v>1667608</v>
      </c>
      <c r="J342" s="188" t="s">
        <v>1046</v>
      </c>
      <c r="K342" s="188">
        <v>0</v>
      </c>
      <c r="L342" s="188" t="s">
        <v>1047</v>
      </c>
      <c r="M342" s="196" t="s">
        <v>1048</v>
      </c>
      <c r="N342" s="224">
        <v>44992</v>
      </c>
      <c r="O342" s="224">
        <v>44992</v>
      </c>
      <c r="P342" s="433">
        <f t="shared" si="18"/>
        <v>44994</v>
      </c>
      <c r="Q342" s="224">
        <v>45002</v>
      </c>
      <c r="R342" s="195">
        <f t="shared" si="16"/>
        <v>10</v>
      </c>
      <c r="S342" s="325">
        <f t="shared" si="17"/>
        <v>10</v>
      </c>
      <c r="T342" s="325" t="s">
        <v>1171</v>
      </c>
      <c r="V342" s="323"/>
      <c r="W342" s="323" t="s">
        <v>1050</v>
      </c>
      <c r="X342" s="323"/>
      <c r="Y342" s="455"/>
    </row>
    <row r="343" spans="1:25" s="188" customFormat="1" ht="14.25" x14ac:dyDescent="0.45">
      <c r="A343" s="912"/>
      <c r="B343" s="418" t="s">
        <v>1434</v>
      </c>
      <c r="C343" s="727" t="s">
        <v>1057</v>
      </c>
      <c r="D343" s="765"/>
      <c r="E343" s="645" t="s">
        <v>1053</v>
      </c>
      <c r="F343" s="381"/>
      <c r="G343" s="381"/>
      <c r="H343" s="381"/>
      <c r="I343" s="650">
        <v>4241915</v>
      </c>
      <c r="J343" s="193" t="s">
        <v>1046</v>
      </c>
      <c r="K343" s="193">
        <v>0</v>
      </c>
      <c r="L343" s="193" t="s">
        <v>1047</v>
      </c>
      <c r="M343" s="196" t="s">
        <v>1048</v>
      </c>
      <c r="N343" s="197">
        <v>45001</v>
      </c>
      <c r="O343" s="197">
        <v>45001</v>
      </c>
      <c r="P343" s="433">
        <f t="shared" si="18"/>
        <v>45003</v>
      </c>
      <c r="Q343" s="197">
        <v>45002</v>
      </c>
      <c r="R343" s="195">
        <f t="shared" si="16"/>
        <v>1</v>
      </c>
      <c r="S343" s="325">
        <f t="shared" si="17"/>
        <v>1</v>
      </c>
      <c r="T343" s="325"/>
      <c r="V343" s="323"/>
      <c r="W343" s="323" t="s">
        <v>1050</v>
      </c>
      <c r="X343" s="323"/>
      <c r="Y343" s="455"/>
    </row>
    <row r="344" spans="1:25" s="380" customFormat="1" x14ac:dyDescent="0.4">
      <c r="A344" s="912"/>
      <c r="B344" s="188" t="s">
        <v>1435</v>
      </c>
      <c r="C344" s="509" t="s">
        <v>1061</v>
      </c>
      <c r="D344" s="381"/>
      <c r="E344" s="646" t="s">
        <v>1083</v>
      </c>
      <c r="F344" s="381"/>
      <c r="G344" s="381"/>
      <c r="H344" s="381"/>
      <c r="I344" s="650">
        <v>4828884</v>
      </c>
      <c r="J344" s="188" t="s">
        <v>1046</v>
      </c>
      <c r="K344" s="188">
        <v>0</v>
      </c>
      <c r="L344" s="188" t="s">
        <v>1047</v>
      </c>
      <c r="M344" s="198" t="s">
        <v>1048</v>
      </c>
      <c r="N344" s="212">
        <v>44998</v>
      </c>
      <c r="O344" s="212">
        <v>44998</v>
      </c>
      <c r="P344" s="433">
        <f t="shared" si="18"/>
        <v>45000</v>
      </c>
      <c r="Q344" s="212">
        <v>44999</v>
      </c>
      <c r="R344" s="195">
        <v>1</v>
      </c>
      <c r="S344" s="325">
        <v>1</v>
      </c>
      <c r="T344" s="358"/>
      <c r="U344" s="188"/>
      <c r="V344" s="323"/>
      <c r="W344" s="323"/>
      <c r="Y344" s="455"/>
    </row>
    <row r="345" spans="1:25" s="188" customFormat="1" ht="14.25" x14ac:dyDescent="0.45">
      <c r="A345" s="912"/>
      <c r="B345" s="317" t="s">
        <v>1436</v>
      </c>
      <c r="C345" s="509" t="s">
        <v>1241</v>
      </c>
      <c r="D345" s="765"/>
      <c r="E345" s="646" t="s">
        <v>1083</v>
      </c>
      <c r="F345" s="381"/>
      <c r="G345" s="381"/>
      <c r="H345" s="381"/>
      <c r="I345" s="650">
        <v>4046909</v>
      </c>
      <c r="J345" s="188" t="s">
        <v>1046</v>
      </c>
      <c r="K345" s="188">
        <v>0</v>
      </c>
      <c r="L345" s="188" t="s">
        <v>1047</v>
      </c>
      <c r="M345" s="198" t="s">
        <v>1055</v>
      </c>
      <c r="N345" s="224">
        <v>44994</v>
      </c>
      <c r="O345" s="224">
        <v>44994</v>
      </c>
      <c r="P345" s="433">
        <f t="shared" si="18"/>
        <v>44996</v>
      </c>
      <c r="Q345" s="197">
        <v>45003</v>
      </c>
      <c r="R345" s="195">
        <f t="shared" ref="R345:R408" si="19">Q345-N345</f>
        <v>9</v>
      </c>
      <c r="S345" s="325">
        <f t="shared" ref="S345:S408" si="20">Q345-O345-K345</f>
        <v>9</v>
      </c>
      <c r="T345" s="325"/>
      <c r="V345" s="323"/>
      <c r="W345" s="323"/>
      <c r="X345" s="323"/>
      <c r="Y345" s="455"/>
    </row>
    <row r="346" spans="1:25" s="188" customFormat="1" ht="14.25" x14ac:dyDescent="0.45">
      <c r="A346" s="912"/>
      <c r="B346" s="317" t="s">
        <v>1437</v>
      </c>
      <c r="C346" s="509" t="s">
        <v>1138</v>
      </c>
      <c r="D346" s="765"/>
      <c r="E346" s="646" t="s">
        <v>1083</v>
      </c>
      <c r="F346" s="381"/>
      <c r="G346" s="381"/>
      <c r="H346" s="381"/>
      <c r="I346" s="650">
        <v>3104598</v>
      </c>
      <c r="J346" s="188" t="s">
        <v>1046</v>
      </c>
      <c r="K346" s="188">
        <v>0</v>
      </c>
      <c r="L346" s="188" t="s">
        <v>1047</v>
      </c>
      <c r="M346" s="198" t="s">
        <v>1055</v>
      </c>
      <c r="N346" s="224">
        <v>44994</v>
      </c>
      <c r="O346" s="224">
        <v>44994</v>
      </c>
      <c r="P346" s="433">
        <f t="shared" si="18"/>
        <v>44996</v>
      </c>
      <c r="Q346" s="224">
        <v>45005</v>
      </c>
      <c r="R346" s="195">
        <f t="shared" si="19"/>
        <v>11</v>
      </c>
      <c r="S346" s="325">
        <f t="shared" si="20"/>
        <v>11</v>
      </c>
      <c r="T346" s="325" t="s">
        <v>1438</v>
      </c>
      <c r="V346" s="323"/>
      <c r="W346" s="323"/>
      <c r="X346" s="323"/>
      <c r="Y346" s="455"/>
    </row>
    <row r="347" spans="1:25" s="215" customFormat="1" ht="39.75" x14ac:dyDescent="0.45">
      <c r="A347" s="912"/>
      <c r="B347" s="317" t="s">
        <v>1439</v>
      </c>
      <c r="C347" s="509" t="s">
        <v>1066</v>
      </c>
      <c r="D347" s="765"/>
      <c r="E347" s="646" t="s">
        <v>1073</v>
      </c>
      <c r="F347" s="381"/>
      <c r="G347" s="381"/>
      <c r="H347" s="381"/>
      <c r="I347" s="650">
        <v>3536738</v>
      </c>
      <c r="J347" s="193" t="s">
        <v>1046</v>
      </c>
      <c r="K347" s="188">
        <v>0</v>
      </c>
      <c r="L347" s="188" t="s">
        <v>1047</v>
      </c>
      <c r="M347" s="198" t="s">
        <v>1055</v>
      </c>
      <c r="N347" s="224">
        <v>44995</v>
      </c>
      <c r="O347" s="224">
        <v>44995</v>
      </c>
      <c r="P347" s="433">
        <f t="shared" si="18"/>
        <v>44997</v>
      </c>
      <c r="Q347" s="197">
        <v>45003</v>
      </c>
      <c r="R347" s="195">
        <f t="shared" si="19"/>
        <v>8</v>
      </c>
      <c r="S347" s="325">
        <f t="shared" si="20"/>
        <v>8</v>
      </c>
      <c r="T347" s="325" t="s">
        <v>1440</v>
      </c>
      <c r="U347" s="188"/>
      <c r="V347" s="323"/>
      <c r="W347" s="323" t="s">
        <v>1104</v>
      </c>
      <c r="X347" s="378"/>
      <c r="Y347" s="455"/>
    </row>
    <row r="348" spans="1:25" s="188" customFormat="1" ht="14.25" x14ac:dyDescent="0.45">
      <c r="A348" s="912"/>
      <c r="B348" s="317" t="s">
        <v>1441</v>
      </c>
      <c r="C348" s="509" t="s">
        <v>1082</v>
      </c>
      <c r="D348" s="765"/>
      <c r="E348" s="646" t="s">
        <v>1083</v>
      </c>
      <c r="F348" s="381"/>
      <c r="G348" s="381"/>
      <c r="H348" s="381"/>
      <c r="I348" s="650">
        <v>4746599</v>
      </c>
      <c r="J348" s="193" t="s">
        <v>1046</v>
      </c>
      <c r="K348" s="188">
        <v>0</v>
      </c>
      <c r="L348" s="188" t="s">
        <v>1047</v>
      </c>
      <c r="M348" s="198" t="s">
        <v>1055</v>
      </c>
      <c r="N348" s="224">
        <v>44995</v>
      </c>
      <c r="O348" s="224">
        <v>44995</v>
      </c>
      <c r="P348" s="433">
        <f t="shared" si="18"/>
        <v>44997</v>
      </c>
      <c r="Q348" s="224">
        <v>45005</v>
      </c>
      <c r="R348" s="195">
        <f t="shared" si="19"/>
        <v>10</v>
      </c>
      <c r="S348" s="325">
        <f t="shared" si="20"/>
        <v>10</v>
      </c>
      <c r="T348" s="325"/>
      <c r="V348" s="323"/>
      <c r="W348" s="323"/>
      <c r="X348" s="323"/>
      <c r="Y348" s="455"/>
    </row>
    <row r="349" spans="1:25" s="188" customFormat="1" ht="14.25" x14ac:dyDescent="0.45">
      <c r="A349" s="912"/>
      <c r="B349" s="317" t="s">
        <v>1442</v>
      </c>
      <c r="C349" s="500" t="s">
        <v>1126</v>
      </c>
      <c r="D349" s="765"/>
      <c r="E349" s="646" t="s">
        <v>1067</v>
      </c>
      <c r="F349" s="381"/>
      <c r="G349" s="381"/>
      <c r="H349" s="381"/>
      <c r="I349" s="650" t="s">
        <v>1443</v>
      </c>
      <c r="J349" s="188" t="s">
        <v>1046</v>
      </c>
      <c r="K349" s="188">
        <v>0</v>
      </c>
      <c r="L349" s="188" t="s">
        <v>1047</v>
      </c>
      <c r="M349" s="198" t="s">
        <v>1055</v>
      </c>
      <c r="N349" s="224">
        <v>45001</v>
      </c>
      <c r="O349" s="224">
        <v>45001</v>
      </c>
      <c r="P349" s="433">
        <f t="shared" si="18"/>
        <v>45003</v>
      </c>
      <c r="Q349" s="224">
        <v>45005</v>
      </c>
      <c r="R349" s="195">
        <f t="shared" si="19"/>
        <v>4</v>
      </c>
      <c r="S349" s="325">
        <f t="shared" si="20"/>
        <v>4</v>
      </c>
      <c r="T349" s="325"/>
      <c r="V349" s="323"/>
      <c r="W349" s="323"/>
      <c r="X349" s="323"/>
      <c r="Y349" s="455"/>
    </row>
    <row r="350" spans="1:25" s="188" customFormat="1" ht="14.25" x14ac:dyDescent="0.45">
      <c r="A350" s="912"/>
      <c r="B350" s="317" t="s">
        <v>1444</v>
      </c>
      <c r="C350" s="725" t="s">
        <v>1306</v>
      </c>
      <c r="D350" s="765"/>
      <c r="E350" s="646" t="s">
        <v>1053</v>
      </c>
      <c r="F350" s="381"/>
      <c r="G350" s="381"/>
      <c r="H350" s="381"/>
      <c r="I350" s="650">
        <v>4109343</v>
      </c>
      <c r="J350" s="188" t="s">
        <v>1046</v>
      </c>
      <c r="K350" s="188">
        <v>0</v>
      </c>
      <c r="L350" s="188" t="s">
        <v>1047</v>
      </c>
      <c r="M350" s="198" t="s">
        <v>1055</v>
      </c>
      <c r="N350" s="224">
        <v>45000</v>
      </c>
      <c r="O350" s="224">
        <v>45000</v>
      </c>
      <c r="P350" s="433">
        <f t="shared" si="18"/>
        <v>45002</v>
      </c>
      <c r="Q350" s="197">
        <v>45004</v>
      </c>
      <c r="R350" s="195">
        <f t="shared" si="19"/>
        <v>4</v>
      </c>
      <c r="S350" s="325">
        <f t="shared" si="20"/>
        <v>4</v>
      </c>
      <c r="T350" s="325"/>
      <c r="V350" s="323"/>
      <c r="W350" s="323" t="s">
        <v>1050</v>
      </c>
      <c r="X350" s="323"/>
      <c r="Y350" s="455"/>
    </row>
    <row r="351" spans="1:25" s="188" customFormat="1" ht="14.25" x14ac:dyDescent="0.45">
      <c r="A351" s="912"/>
      <c r="B351" s="317" t="s">
        <v>1445</v>
      </c>
      <c r="C351" s="509" t="s">
        <v>1138</v>
      </c>
      <c r="D351" s="765"/>
      <c r="E351" s="646" t="s">
        <v>1083</v>
      </c>
      <c r="F351" s="381"/>
      <c r="G351" s="381"/>
      <c r="H351" s="381"/>
      <c r="I351" s="650">
        <v>2717267</v>
      </c>
      <c r="J351" s="188" t="s">
        <v>1046</v>
      </c>
      <c r="K351" s="188">
        <v>0</v>
      </c>
      <c r="L351" s="193" t="s">
        <v>1047</v>
      </c>
      <c r="M351" s="196" t="s">
        <v>1048</v>
      </c>
      <c r="N351" s="224">
        <v>45000</v>
      </c>
      <c r="O351" s="224">
        <v>45000</v>
      </c>
      <c r="P351" s="433">
        <f t="shared" si="18"/>
        <v>45002</v>
      </c>
      <c r="Q351" s="197">
        <v>45003</v>
      </c>
      <c r="R351" s="195">
        <f t="shared" si="19"/>
        <v>3</v>
      </c>
      <c r="S351" s="325">
        <f t="shared" si="20"/>
        <v>3</v>
      </c>
      <c r="T351" s="325"/>
      <c r="V351" s="323"/>
      <c r="W351" s="323"/>
      <c r="X351" s="323"/>
      <c r="Y351" s="455"/>
    </row>
    <row r="352" spans="1:25" s="188" customFormat="1" ht="14.25" x14ac:dyDescent="0.45">
      <c r="A352" s="912"/>
      <c r="B352" s="317" t="s">
        <v>1446</v>
      </c>
      <c r="C352" s="509" t="s">
        <v>1192</v>
      </c>
      <c r="D352" s="765"/>
      <c r="E352" s="646" t="s">
        <v>1067</v>
      </c>
      <c r="F352" s="381"/>
      <c r="G352" s="381"/>
      <c r="H352" s="381"/>
      <c r="I352" s="650">
        <f>8554944.6/2</f>
        <v>4277472.3</v>
      </c>
      <c r="J352" s="188" t="s">
        <v>1046</v>
      </c>
      <c r="K352" s="188">
        <v>0</v>
      </c>
      <c r="L352" s="193" t="s">
        <v>1047</v>
      </c>
      <c r="M352" s="196" t="s">
        <v>1048</v>
      </c>
      <c r="N352" s="224">
        <v>45000</v>
      </c>
      <c r="O352" s="224">
        <v>45000</v>
      </c>
      <c r="P352" s="433">
        <f t="shared" si="18"/>
        <v>45002</v>
      </c>
      <c r="Q352" s="197">
        <v>45003</v>
      </c>
      <c r="R352" s="195">
        <f t="shared" si="19"/>
        <v>3</v>
      </c>
      <c r="S352" s="325">
        <f t="shared" si="20"/>
        <v>3</v>
      </c>
      <c r="T352" s="325"/>
      <c r="V352" s="323"/>
      <c r="W352" s="323"/>
      <c r="X352" s="323"/>
      <c r="Y352" s="455"/>
    </row>
    <row r="353" spans="1:25" s="193" customFormat="1" ht="14.25" x14ac:dyDescent="0.45">
      <c r="A353" s="912"/>
      <c r="B353" s="317" t="s">
        <v>1447</v>
      </c>
      <c r="C353" s="726" t="s">
        <v>1162</v>
      </c>
      <c r="D353" s="765"/>
      <c r="E353" s="645" t="s">
        <v>1053</v>
      </c>
      <c r="F353" s="381"/>
      <c r="G353" s="381"/>
      <c r="H353" s="381"/>
      <c r="I353" s="650">
        <v>2052487.6</v>
      </c>
      <c r="J353" s="193" t="s">
        <v>1046</v>
      </c>
      <c r="K353" s="188">
        <v>0</v>
      </c>
      <c r="L353" s="193" t="s">
        <v>1047</v>
      </c>
      <c r="M353" s="196" t="s">
        <v>1048</v>
      </c>
      <c r="N353" s="197">
        <v>44992</v>
      </c>
      <c r="O353" s="224">
        <v>44999</v>
      </c>
      <c r="P353" s="433">
        <f t="shared" si="18"/>
        <v>45001</v>
      </c>
      <c r="Q353" s="197">
        <v>45000</v>
      </c>
      <c r="R353" s="195">
        <f t="shared" si="19"/>
        <v>8</v>
      </c>
      <c r="S353" s="325">
        <f t="shared" si="20"/>
        <v>1</v>
      </c>
      <c r="T353" s="325"/>
      <c r="U353" s="188"/>
      <c r="V353" s="323"/>
      <c r="W353" s="323" t="s">
        <v>1050</v>
      </c>
      <c r="X353" s="412"/>
      <c r="Y353" s="455"/>
    </row>
    <row r="354" spans="1:25" s="188" customFormat="1" ht="14.25" x14ac:dyDescent="0.45">
      <c r="A354" s="912"/>
      <c r="B354" s="317" t="s">
        <v>1448</v>
      </c>
      <c r="C354" s="725" t="s">
        <v>1059</v>
      </c>
      <c r="D354" s="765"/>
      <c r="E354" s="646" t="s">
        <v>1078</v>
      </c>
      <c r="F354" s="381"/>
      <c r="G354" s="381"/>
      <c r="H354" s="381"/>
      <c r="I354" s="650">
        <v>1726879.6</v>
      </c>
      <c r="J354" s="188" t="s">
        <v>1046</v>
      </c>
      <c r="K354" s="188">
        <v>0</v>
      </c>
      <c r="L354" s="188" t="s">
        <v>1047</v>
      </c>
      <c r="M354" s="198" t="s">
        <v>1055</v>
      </c>
      <c r="N354" s="224">
        <v>45002</v>
      </c>
      <c r="O354" s="224">
        <v>45002</v>
      </c>
      <c r="P354" s="433">
        <f t="shared" si="18"/>
        <v>45004</v>
      </c>
      <c r="Q354" s="224">
        <v>45004</v>
      </c>
      <c r="R354" s="195">
        <f t="shared" si="19"/>
        <v>2</v>
      </c>
      <c r="S354" s="325">
        <f t="shared" si="20"/>
        <v>2</v>
      </c>
      <c r="T354" s="325"/>
      <c r="V354" s="323"/>
      <c r="W354" s="323"/>
      <c r="X354" s="323"/>
      <c r="Y354" s="455"/>
    </row>
    <row r="355" spans="1:25" s="439" customFormat="1" ht="14.25" x14ac:dyDescent="0.45">
      <c r="A355" s="912"/>
      <c r="B355" s="317" t="s">
        <v>1449</v>
      </c>
      <c r="C355" s="509" t="s">
        <v>1061</v>
      </c>
      <c r="D355" s="765"/>
      <c r="E355" s="646" t="s">
        <v>1083</v>
      </c>
      <c r="F355" s="365"/>
      <c r="G355" s="365"/>
      <c r="H355" s="365"/>
      <c r="I355" s="650">
        <v>3415191</v>
      </c>
      <c r="J355" s="188" t="s">
        <v>1046</v>
      </c>
      <c r="K355" s="188">
        <v>0</v>
      </c>
      <c r="L355" s="188" t="s">
        <v>1047</v>
      </c>
      <c r="M355" s="198" t="s">
        <v>1055</v>
      </c>
      <c r="N355" s="224">
        <v>45003</v>
      </c>
      <c r="O355" s="224">
        <v>45003</v>
      </c>
      <c r="P355" s="433">
        <f t="shared" si="18"/>
        <v>45005</v>
      </c>
      <c r="Q355" s="224">
        <v>45004</v>
      </c>
      <c r="R355" s="195">
        <f t="shared" si="19"/>
        <v>1</v>
      </c>
      <c r="S355" s="325">
        <f t="shared" si="20"/>
        <v>1</v>
      </c>
      <c r="T355" s="572"/>
      <c r="U355" s="189"/>
      <c r="V355" s="322"/>
      <c r="W355" s="322"/>
      <c r="Y355" s="455"/>
    </row>
    <row r="356" spans="1:25" s="380" customFormat="1" ht="14.25" x14ac:dyDescent="0.45">
      <c r="A356" s="912"/>
      <c r="B356" s="317" t="s">
        <v>1450</v>
      </c>
      <c r="C356" s="509" t="s">
        <v>1189</v>
      </c>
      <c r="D356" s="765"/>
      <c r="E356" s="646" t="s">
        <v>1083</v>
      </c>
      <c r="F356" s="381"/>
      <c r="G356" s="381"/>
      <c r="H356" s="381"/>
      <c r="I356" s="650">
        <v>2641258</v>
      </c>
      <c r="J356" s="188" t="s">
        <v>1046</v>
      </c>
      <c r="K356" s="188">
        <v>0</v>
      </c>
      <c r="L356" s="188" t="s">
        <v>1047</v>
      </c>
      <c r="M356" s="198" t="s">
        <v>1055</v>
      </c>
      <c r="N356" s="224">
        <v>45002</v>
      </c>
      <c r="O356" s="224">
        <v>45002</v>
      </c>
      <c r="P356" s="433">
        <f t="shared" si="18"/>
        <v>45004</v>
      </c>
      <c r="Q356" s="224">
        <v>45006</v>
      </c>
      <c r="R356" s="195">
        <f t="shared" si="19"/>
        <v>4</v>
      </c>
      <c r="S356" s="325">
        <f t="shared" si="20"/>
        <v>4</v>
      </c>
      <c r="T356" s="325"/>
      <c r="U356" s="188"/>
      <c r="V356" s="323"/>
      <c r="W356" s="323"/>
      <c r="Y356" s="455"/>
    </row>
    <row r="357" spans="1:25" s="439" customFormat="1" ht="14.25" x14ac:dyDescent="0.45">
      <c r="A357" s="912"/>
      <c r="B357" s="317" t="s">
        <v>1451</v>
      </c>
      <c r="C357" s="509" t="s">
        <v>1138</v>
      </c>
      <c r="D357" s="765"/>
      <c r="E357" s="646" t="s">
        <v>1083</v>
      </c>
      <c r="F357" s="381"/>
      <c r="G357" s="381"/>
      <c r="H357" s="381"/>
      <c r="I357" s="650">
        <v>5306416</v>
      </c>
      <c r="J357" s="188" t="s">
        <v>1046</v>
      </c>
      <c r="K357" s="188">
        <v>0</v>
      </c>
      <c r="L357" s="188" t="s">
        <v>1047</v>
      </c>
      <c r="M357" s="198" t="s">
        <v>1055</v>
      </c>
      <c r="N357" s="224">
        <v>44995</v>
      </c>
      <c r="O357" s="224">
        <v>44996</v>
      </c>
      <c r="P357" s="433">
        <f t="shared" si="18"/>
        <v>44998</v>
      </c>
      <c r="Q357" s="224">
        <v>45005</v>
      </c>
      <c r="R357" s="195">
        <f t="shared" si="19"/>
        <v>10</v>
      </c>
      <c r="S357" s="325">
        <f t="shared" si="20"/>
        <v>9</v>
      </c>
      <c r="T357" s="572"/>
      <c r="U357" s="189"/>
      <c r="V357" s="322"/>
      <c r="W357" s="322"/>
      <c r="Y357" s="455"/>
    </row>
    <row r="358" spans="1:25" s="439" customFormat="1" ht="14.25" x14ac:dyDescent="0.45">
      <c r="A358" s="912"/>
      <c r="B358" s="317" t="s">
        <v>1452</v>
      </c>
      <c r="C358" s="506" t="s">
        <v>1453</v>
      </c>
      <c r="D358" s="765"/>
      <c r="E358" s="414" t="s">
        <v>1073</v>
      </c>
      <c r="F358" s="365"/>
      <c r="G358" s="365"/>
      <c r="H358" s="365"/>
      <c r="I358" s="650">
        <f>11784102.2/3</f>
        <v>3928034.0666666664</v>
      </c>
      <c r="J358" s="188" t="s">
        <v>1046</v>
      </c>
      <c r="K358" s="188">
        <v>0</v>
      </c>
      <c r="L358" s="188" t="s">
        <v>1047</v>
      </c>
      <c r="M358" s="198" t="s">
        <v>1048</v>
      </c>
      <c r="N358" s="449">
        <v>44982</v>
      </c>
      <c r="O358" s="224">
        <v>44998</v>
      </c>
      <c r="P358" s="433">
        <f t="shared" si="18"/>
        <v>45000</v>
      </c>
      <c r="Q358" s="224">
        <v>45006</v>
      </c>
      <c r="R358" s="195">
        <f t="shared" si="19"/>
        <v>24</v>
      </c>
      <c r="S358" s="325">
        <f t="shared" si="20"/>
        <v>8</v>
      </c>
      <c r="T358" s="572"/>
      <c r="U358" s="189"/>
      <c r="V358" s="322"/>
      <c r="W358" s="323" t="s">
        <v>1104</v>
      </c>
      <c r="Y358" s="455"/>
    </row>
    <row r="359" spans="1:25" s="439" customFormat="1" ht="14.25" x14ac:dyDescent="0.45">
      <c r="A359" s="912"/>
      <c r="B359" s="317" t="s">
        <v>1454</v>
      </c>
      <c r="C359" s="506"/>
      <c r="D359" s="765"/>
      <c r="E359" s="646" t="s">
        <v>1053</v>
      </c>
      <c r="F359" s="365"/>
      <c r="G359" s="365"/>
      <c r="H359" s="365"/>
      <c r="I359" s="650">
        <f>4907008.8/3</f>
        <v>1635669.5999999999</v>
      </c>
      <c r="J359" s="188" t="s">
        <v>1046</v>
      </c>
      <c r="K359" s="188">
        <v>0</v>
      </c>
      <c r="L359" s="188" t="s">
        <v>1047</v>
      </c>
      <c r="M359" s="198" t="s">
        <v>1048</v>
      </c>
      <c r="N359" s="449">
        <v>45005</v>
      </c>
      <c r="O359" s="224">
        <v>45005</v>
      </c>
      <c r="P359" s="433">
        <f t="shared" si="18"/>
        <v>45007</v>
      </c>
      <c r="Q359" s="224">
        <v>45006</v>
      </c>
      <c r="R359" s="195">
        <f t="shared" si="19"/>
        <v>1</v>
      </c>
      <c r="S359" s="325">
        <f t="shared" si="20"/>
        <v>1</v>
      </c>
      <c r="T359" s="572"/>
      <c r="U359" s="189"/>
      <c r="V359" s="322"/>
      <c r="W359" s="323" t="s">
        <v>1050</v>
      </c>
      <c r="Y359" s="455"/>
    </row>
    <row r="360" spans="1:25" s="188" customFormat="1" ht="14.25" x14ac:dyDescent="0.45">
      <c r="A360" s="912"/>
      <c r="B360" s="317" t="s">
        <v>1455</v>
      </c>
      <c r="C360" s="509" t="s">
        <v>1057</v>
      </c>
      <c r="D360" s="765"/>
      <c r="E360" s="646" t="s">
        <v>1083</v>
      </c>
      <c r="F360" s="381"/>
      <c r="G360" s="381"/>
      <c r="H360" s="381"/>
      <c r="I360" s="650">
        <v>3651672</v>
      </c>
      <c r="J360" s="188" t="s">
        <v>1046</v>
      </c>
      <c r="K360" s="188">
        <v>0</v>
      </c>
      <c r="L360" s="188" t="s">
        <v>1047</v>
      </c>
      <c r="M360" s="198" t="s">
        <v>1048</v>
      </c>
      <c r="N360" s="224">
        <v>45002</v>
      </c>
      <c r="O360" s="224">
        <v>45002</v>
      </c>
      <c r="P360" s="433">
        <f t="shared" si="18"/>
        <v>45004</v>
      </c>
      <c r="Q360" s="224">
        <v>45006</v>
      </c>
      <c r="R360" s="195">
        <f t="shared" si="19"/>
        <v>4</v>
      </c>
      <c r="S360" s="325">
        <f t="shared" si="20"/>
        <v>4</v>
      </c>
      <c r="T360" s="325"/>
      <c r="V360" s="323"/>
      <c r="W360" s="323"/>
      <c r="X360" s="323"/>
      <c r="Y360" s="455"/>
    </row>
    <row r="361" spans="1:25" s="188" customFormat="1" ht="14.25" x14ac:dyDescent="0.45">
      <c r="A361" s="912"/>
      <c r="B361" s="317" t="s">
        <v>1456</v>
      </c>
      <c r="C361" s="725" t="s">
        <v>1306</v>
      </c>
      <c r="D361" s="765"/>
      <c r="E361" s="646" t="s">
        <v>1053</v>
      </c>
      <c r="F361" s="381"/>
      <c r="G361" s="381"/>
      <c r="H361" s="381"/>
      <c r="I361" s="650">
        <f>4907008.8/3</f>
        <v>1635669.5999999999</v>
      </c>
      <c r="J361" s="188" t="s">
        <v>1046</v>
      </c>
      <c r="K361" s="188">
        <v>0</v>
      </c>
      <c r="L361" s="188" t="s">
        <v>1047</v>
      </c>
      <c r="M361" s="198" t="s">
        <v>1048</v>
      </c>
      <c r="N361" s="224">
        <v>45002</v>
      </c>
      <c r="O361" s="224">
        <v>45003</v>
      </c>
      <c r="P361" s="433">
        <f t="shared" si="18"/>
        <v>45005</v>
      </c>
      <c r="Q361" s="224">
        <v>45006</v>
      </c>
      <c r="R361" s="195">
        <f t="shared" si="19"/>
        <v>4</v>
      </c>
      <c r="S361" s="325">
        <f t="shared" si="20"/>
        <v>3</v>
      </c>
      <c r="T361" s="325"/>
      <c r="V361" s="323"/>
      <c r="W361" s="323" t="s">
        <v>1050</v>
      </c>
      <c r="X361" s="323"/>
      <c r="Y361" s="455"/>
    </row>
    <row r="362" spans="1:25" s="380" customFormat="1" ht="26.65" x14ac:dyDescent="0.45">
      <c r="A362" s="912"/>
      <c r="B362" s="317" t="s">
        <v>1457</v>
      </c>
      <c r="C362" s="509" t="s">
        <v>1113</v>
      </c>
      <c r="D362" s="765"/>
      <c r="E362" s="646" t="s">
        <v>1067</v>
      </c>
      <c r="F362" s="381"/>
      <c r="G362" s="381"/>
      <c r="H362" s="381"/>
      <c r="I362" s="650">
        <v>3274296.6</v>
      </c>
      <c r="J362" s="188" t="s">
        <v>1046</v>
      </c>
      <c r="K362" s="188">
        <v>0</v>
      </c>
      <c r="L362" s="188" t="s">
        <v>1047</v>
      </c>
      <c r="M362" s="198" t="s">
        <v>1048</v>
      </c>
      <c r="N362" s="224">
        <v>45005</v>
      </c>
      <c r="O362" s="224">
        <v>45005</v>
      </c>
      <c r="P362" s="433">
        <f t="shared" si="18"/>
        <v>45007</v>
      </c>
      <c r="Q362" s="224">
        <v>45006</v>
      </c>
      <c r="R362" s="195">
        <f t="shared" si="19"/>
        <v>1</v>
      </c>
      <c r="S362" s="325">
        <f t="shared" si="20"/>
        <v>1</v>
      </c>
      <c r="T362" s="325"/>
      <c r="U362" s="188"/>
      <c r="V362" s="323"/>
      <c r="W362" s="323"/>
      <c r="Y362" s="455"/>
    </row>
    <row r="363" spans="1:25" s="189" customFormat="1" ht="14.25" x14ac:dyDescent="0.45">
      <c r="A363" s="912"/>
      <c r="B363" s="317" t="s">
        <v>1458</v>
      </c>
      <c r="C363" s="725"/>
      <c r="D363" s="765"/>
      <c r="E363" s="646" t="s">
        <v>1053</v>
      </c>
      <c r="F363" s="365"/>
      <c r="G363" s="365"/>
      <c r="H363" s="365"/>
      <c r="I363" s="650">
        <f>4907008.8/3</f>
        <v>1635669.5999999999</v>
      </c>
      <c r="J363" s="188" t="s">
        <v>1046</v>
      </c>
      <c r="K363" s="188">
        <v>0</v>
      </c>
      <c r="L363" s="188" t="s">
        <v>1047</v>
      </c>
      <c r="M363" s="198" t="s">
        <v>1048</v>
      </c>
      <c r="N363" s="224">
        <v>45005</v>
      </c>
      <c r="O363" s="224">
        <v>45005</v>
      </c>
      <c r="P363" s="433">
        <f t="shared" si="18"/>
        <v>45007</v>
      </c>
      <c r="Q363" s="224">
        <v>45006</v>
      </c>
      <c r="R363" s="195">
        <f t="shared" si="19"/>
        <v>1</v>
      </c>
      <c r="S363" s="325">
        <f t="shared" si="20"/>
        <v>1</v>
      </c>
      <c r="T363" s="572"/>
      <c r="V363" s="322"/>
      <c r="W363" s="323" t="s">
        <v>1050</v>
      </c>
      <c r="X363" s="417"/>
      <c r="Y363" s="455"/>
    </row>
    <row r="364" spans="1:25" s="439" customFormat="1" ht="39.75" x14ac:dyDescent="0.45">
      <c r="A364" s="912"/>
      <c r="B364" s="317" t="s">
        <v>1459</v>
      </c>
      <c r="C364" s="509" t="s">
        <v>1066</v>
      </c>
      <c r="D364" s="765"/>
      <c r="E364" s="451" t="s">
        <v>1073</v>
      </c>
      <c r="F364" s="365"/>
      <c r="G364" s="365"/>
      <c r="H364" s="365"/>
      <c r="I364" s="650">
        <v>2289683</v>
      </c>
      <c r="J364" s="193" t="s">
        <v>1046</v>
      </c>
      <c r="K364" s="188">
        <v>0</v>
      </c>
      <c r="L364" s="188" t="s">
        <v>1047</v>
      </c>
      <c r="M364" s="198" t="s">
        <v>1048</v>
      </c>
      <c r="N364" s="449">
        <v>45005</v>
      </c>
      <c r="O364" s="224">
        <v>45005</v>
      </c>
      <c r="P364" s="433">
        <f t="shared" si="18"/>
        <v>45007</v>
      </c>
      <c r="Q364" s="224">
        <v>45006</v>
      </c>
      <c r="R364" s="195">
        <f t="shared" si="19"/>
        <v>1</v>
      </c>
      <c r="S364" s="325">
        <f t="shared" si="20"/>
        <v>1</v>
      </c>
      <c r="T364" s="572"/>
      <c r="U364" s="189"/>
      <c r="V364" s="322"/>
      <c r="W364" s="323" t="s">
        <v>1050</v>
      </c>
      <c r="X364" s="322"/>
      <c r="Y364" s="455"/>
    </row>
    <row r="365" spans="1:25" s="189" customFormat="1" ht="35.65" x14ac:dyDescent="0.45">
      <c r="A365" s="912"/>
      <c r="B365" s="317" t="s">
        <v>1460</v>
      </c>
      <c r="C365" s="326" t="s">
        <v>1079</v>
      </c>
      <c r="D365" s="765"/>
      <c r="E365" s="646" t="s">
        <v>1083</v>
      </c>
      <c r="F365" s="365"/>
      <c r="G365" s="365"/>
      <c r="H365" s="365"/>
      <c r="I365" s="650">
        <v>3696392</v>
      </c>
      <c r="J365" s="188" t="s">
        <v>1046</v>
      </c>
      <c r="K365" s="188">
        <v>0</v>
      </c>
      <c r="L365" s="188" t="s">
        <v>1047</v>
      </c>
      <c r="M365" s="198" t="s">
        <v>1048</v>
      </c>
      <c r="N365" s="438">
        <v>44998</v>
      </c>
      <c r="O365" s="438">
        <v>44998</v>
      </c>
      <c r="P365" s="433">
        <f t="shared" si="18"/>
        <v>45000</v>
      </c>
      <c r="Q365" s="224">
        <v>45007</v>
      </c>
      <c r="R365" s="195">
        <f t="shared" si="19"/>
        <v>9</v>
      </c>
      <c r="S365" s="325">
        <f t="shared" si="20"/>
        <v>9</v>
      </c>
      <c r="T365" s="325"/>
      <c r="V365" s="322"/>
      <c r="W365" s="322"/>
      <c r="X365" s="527"/>
      <c r="Y365" s="455"/>
    </row>
    <row r="366" spans="1:25" s="380" customFormat="1" ht="14.25" x14ac:dyDescent="0.45">
      <c r="A366" s="912"/>
      <c r="B366" s="317" t="s">
        <v>1461</v>
      </c>
      <c r="C366" s="506" t="s">
        <v>1069</v>
      </c>
      <c r="D366" s="765"/>
      <c r="E366" s="646" t="s">
        <v>1053</v>
      </c>
      <c r="F366" s="381"/>
      <c r="G366" s="381"/>
      <c r="H366" s="381"/>
      <c r="I366" s="650">
        <v>2265858</v>
      </c>
      <c r="J366" s="188" t="s">
        <v>1046</v>
      </c>
      <c r="K366" s="188">
        <v>0</v>
      </c>
      <c r="L366" s="188" t="s">
        <v>1047</v>
      </c>
      <c r="M366" s="198" t="s">
        <v>1048</v>
      </c>
      <c r="N366" s="224">
        <v>45002</v>
      </c>
      <c r="O366" s="224">
        <v>45002</v>
      </c>
      <c r="P366" s="433">
        <f t="shared" si="18"/>
        <v>45004</v>
      </c>
      <c r="Q366" s="224">
        <v>45007</v>
      </c>
      <c r="R366" s="195">
        <f t="shared" si="19"/>
        <v>5</v>
      </c>
      <c r="S366" s="325">
        <f t="shared" si="20"/>
        <v>5</v>
      </c>
      <c r="T366" s="325"/>
      <c r="U366" s="188"/>
      <c r="V366" s="323"/>
      <c r="W366" s="323" t="s">
        <v>1050</v>
      </c>
      <c r="Y366" s="455"/>
    </row>
    <row r="367" spans="1:25" s="188" customFormat="1" ht="35.65" x14ac:dyDescent="0.45">
      <c r="A367" s="912"/>
      <c r="B367" s="317" t="s">
        <v>1462</v>
      </c>
      <c r="C367" s="326" t="s">
        <v>1079</v>
      </c>
      <c r="D367" s="765"/>
      <c r="E367" s="646" t="s">
        <v>1083</v>
      </c>
      <c r="F367" s="381"/>
      <c r="G367" s="381"/>
      <c r="H367" s="381"/>
      <c r="I367" s="650">
        <v>4856938</v>
      </c>
      <c r="J367" s="188" t="s">
        <v>1046</v>
      </c>
      <c r="K367" s="188">
        <v>0</v>
      </c>
      <c r="L367" s="188" t="s">
        <v>1047</v>
      </c>
      <c r="M367" s="198" t="s">
        <v>1048</v>
      </c>
      <c r="N367" s="224">
        <v>45000</v>
      </c>
      <c r="O367" s="224">
        <v>45000</v>
      </c>
      <c r="P367" s="433">
        <f t="shared" si="18"/>
        <v>45002</v>
      </c>
      <c r="Q367" s="224">
        <v>45007</v>
      </c>
      <c r="R367" s="195">
        <f t="shared" si="19"/>
        <v>7</v>
      </c>
      <c r="S367" s="325">
        <f t="shared" si="20"/>
        <v>7</v>
      </c>
      <c r="T367" s="325"/>
      <c r="V367" s="323"/>
      <c r="W367" s="323"/>
      <c r="X367" s="323"/>
      <c r="Y367" s="455"/>
    </row>
    <row r="368" spans="1:25" s="188" customFormat="1" ht="14.25" x14ac:dyDescent="0.45">
      <c r="A368" s="912"/>
      <c r="B368" s="317" t="s">
        <v>1463</v>
      </c>
      <c r="C368" s="725" t="s">
        <v>1069</v>
      </c>
      <c r="D368" s="765"/>
      <c r="E368" s="646" t="s">
        <v>1053</v>
      </c>
      <c r="F368" s="381"/>
      <c r="G368" s="381"/>
      <c r="H368" s="381"/>
      <c r="I368" s="650" t="s">
        <v>1464</v>
      </c>
      <c r="J368" s="193" t="s">
        <v>1046</v>
      </c>
      <c r="K368" s="188">
        <v>0</v>
      </c>
      <c r="L368" s="188" t="s">
        <v>1047</v>
      </c>
      <c r="M368" s="198" t="s">
        <v>1055</v>
      </c>
      <c r="N368" s="224">
        <v>44996</v>
      </c>
      <c r="O368" s="224">
        <v>44996</v>
      </c>
      <c r="P368" s="433">
        <f t="shared" si="18"/>
        <v>44998</v>
      </c>
      <c r="Q368" s="212">
        <v>45003</v>
      </c>
      <c r="R368" s="195">
        <f t="shared" si="19"/>
        <v>7</v>
      </c>
      <c r="S368" s="325">
        <f t="shared" si="20"/>
        <v>7</v>
      </c>
      <c r="T368" s="325" t="s">
        <v>1465</v>
      </c>
      <c r="V368" s="323"/>
      <c r="W368" s="323" t="s">
        <v>1104</v>
      </c>
      <c r="X368" s="323"/>
      <c r="Y368" s="455"/>
    </row>
    <row r="369" spans="1:25" s="188" customFormat="1" ht="14.25" x14ac:dyDescent="0.45">
      <c r="A369" s="912"/>
      <c r="B369" s="317" t="s">
        <v>1466</v>
      </c>
      <c r="C369" s="509" t="s">
        <v>1121</v>
      </c>
      <c r="D369" s="765"/>
      <c r="E369" s="646" t="s">
        <v>1401</v>
      </c>
      <c r="F369" s="381"/>
      <c r="G369" s="381"/>
      <c r="H369" s="381"/>
      <c r="I369" s="650">
        <v>2393448.6</v>
      </c>
      <c r="J369" s="188" t="s">
        <v>1046</v>
      </c>
      <c r="K369" s="188">
        <v>0</v>
      </c>
      <c r="L369" s="188" t="s">
        <v>1047</v>
      </c>
      <c r="M369" s="198" t="s">
        <v>1055</v>
      </c>
      <c r="N369" s="224">
        <v>45000</v>
      </c>
      <c r="O369" s="224">
        <v>45000</v>
      </c>
      <c r="P369" s="433">
        <f t="shared" si="18"/>
        <v>45002</v>
      </c>
      <c r="Q369" s="212">
        <v>45008</v>
      </c>
      <c r="R369" s="195">
        <f t="shared" si="19"/>
        <v>8</v>
      </c>
      <c r="S369" s="325">
        <f t="shared" si="20"/>
        <v>8</v>
      </c>
      <c r="T369" s="325"/>
      <c r="V369" s="323"/>
      <c r="W369" s="323"/>
      <c r="X369" s="323"/>
      <c r="Y369" s="455"/>
    </row>
    <row r="370" spans="1:25" s="380" customFormat="1" ht="14.25" x14ac:dyDescent="0.45">
      <c r="A370" s="912"/>
      <c r="B370" s="445" t="s">
        <v>1467</v>
      </c>
      <c r="C370" s="380" t="s">
        <v>1059</v>
      </c>
      <c r="D370" s="381"/>
      <c r="E370" s="646" t="s">
        <v>1078</v>
      </c>
      <c r="F370" s="381"/>
      <c r="G370" s="381"/>
      <c r="H370" s="381"/>
      <c r="I370" s="650">
        <v>2515599.6</v>
      </c>
      <c r="J370" s="188" t="s">
        <v>1046</v>
      </c>
      <c r="K370" s="188">
        <v>0</v>
      </c>
      <c r="L370" s="188" t="s">
        <v>1047</v>
      </c>
      <c r="M370" s="198" t="s">
        <v>1055</v>
      </c>
      <c r="N370" s="224">
        <v>44992</v>
      </c>
      <c r="O370" s="224">
        <v>44998</v>
      </c>
      <c r="P370" s="433">
        <f t="shared" si="18"/>
        <v>45000</v>
      </c>
      <c r="Q370" s="212">
        <v>45000</v>
      </c>
      <c r="R370" s="195">
        <f t="shared" si="19"/>
        <v>8</v>
      </c>
      <c r="S370" s="325">
        <f t="shared" si="20"/>
        <v>2</v>
      </c>
      <c r="T370" s="325"/>
      <c r="U370" s="188"/>
      <c r="V370" s="323"/>
      <c r="W370" s="323"/>
      <c r="Y370" s="455"/>
    </row>
    <row r="371" spans="1:25" s="380" customFormat="1" ht="14.25" x14ac:dyDescent="0.45">
      <c r="A371" s="912"/>
      <c r="B371" s="445" t="s">
        <v>1468</v>
      </c>
      <c r="C371" s="380" t="s">
        <v>1453</v>
      </c>
      <c r="D371" s="381"/>
      <c r="E371" s="646" t="s">
        <v>1073</v>
      </c>
      <c r="F371" s="381"/>
      <c r="G371" s="381"/>
      <c r="H371" s="381"/>
      <c r="I371" s="650">
        <f>11784102.2/3</f>
        <v>3928034.0666666664</v>
      </c>
      <c r="J371" s="188" t="s">
        <v>1046</v>
      </c>
      <c r="K371" s="188">
        <v>0</v>
      </c>
      <c r="L371" s="188" t="s">
        <v>1047</v>
      </c>
      <c r="M371" s="198" t="s">
        <v>1055</v>
      </c>
      <c r="N371" s="224">
        <v>45004</v>
      </c>
      <c r="O371" s="224">
        <v>45004</v>
      </c>
      <c r="P371" s="433">
        <f t="shared" si="18"/>
        <v>45006</v>
      </c>
      <c r="Q371" s="212">
        <v>45006</v>
      </c>
      <c r="R371" s="195">
        <f t="shared" si="19"/>
        <v>2</v>
      </c>
      <c r="S371" s="325">
        <f t="shared" si="20"/>
        <v>2</v>
      </c>
      <c r="T371" s="325"/>
      <c r="U371" s="188"/>
      <c r="V371" s="323"/>
      <c r="W371" s="323" t="s">
        <v>1104</v>
      </c>
      <c r="Y371" s="455"/>
    </row>
    <row r="372" spans="1:25" s="380" customFormat="1" ht="35.65" x14ac:dyDescent="0.45">
      <c r="A372" s="912"/>
      <c r="B372" s="445" t="s">
        <v>1469</v>
      </c>
      <c r="C372" s="326" t="s">
        <v>1079</v>
      </c>
      <c r="D372" s="381"/>
      <c r="E372" s="645" t="s">
        <v>1401</v>
      </c>
      <c r="F372" s="381"/>
      <c r="G372" s="381"/>
      <c r="H372" s="381"/>
      <c r="I372" s="650" t="s">
        <v>1470</v>
      </c>
      <c r="J372" s="188" t="s">
        <v>1046</v>
      </c>
      <c r="K372" s="188">
        <v>0</v>
      </c>
      <c r="L372" s="188" t="s">
        <v>1047</v>
      </c>
      <c r="M372" s="198" t="s">
        <v>1055</v>
      </c>
      <c r="N372" s="224">
        <v>45003</v>
      </c>
      <c r="O372" s="224">
        <v>45003</v>
      </c>
      <c r="P372" s="433">
        <f t="shared" si="18"/>
        <v>45005</v>
      </c>
      <c r="Q372" s="224">
        <v>45011</v>
      </c>
      <c r="R372" s="195">
        <f t="shared" si="19"/>
        <v>8</v>
      </c>
      <c r="S372" s="325">
        <f t="shared" si="20"/>
        <v>8</v>
      </c>
      <c r="T372" s="325"/>
      <c r="U372" s="188"/>
      <c r="V372" s="323"/>
      <c r="W372" s="323"/>
      <c r="Y372" s="455"/>
    </row>
    <row r="373" spans="1:25" s="380" customFormat="1" ht="14.25" x14ac:dyDescent="0.45">
      <c r="A373" s="912"/>
      <c r="B373" s="445" t="s">
        <v>1471</v>
      </c>
      <c r="D373" s="381"/>
      <c r="E373" s="646" t="s">
        <v>1053</v>
      </c>
      <c r="F373" s="381"/>
      <c r="G373" s="381"/>
      <c r="H373" s="381"/>
      <c r="I373" s="650" t="s">
        <v>1472</v>
      </c>
      <c r="J373" s="188" t="s">
        <v>1046</v>
      </c>
      <c r="K373" s="188">
        <v>0</v>
      </c>
      <c r="L373" s="188" t="s">
        <v>1047</v>
      </c>
      <c r="M373" s="198" t="s">
        <v>1055</v>
      </c>
      <c r="N373" s="224">
        <v>45003</v>
      </c>
      <c r="O373" s="224">
        <v>45003</v>
      </c>
      <c r="P373" s="433">
        <f t="shared" si="18"/>
        <v>45005</v>
      </c>
      <c r="Q373" s="212">
        <v>45005</v>
      </c>
      <c r="R373" s="195">
        <f t="shared" si="19"/>
        <v>2</v>
      </c>
      <c r="S373" s="325">
        <f t="shared" si="20"/>
        <v>2</v>
      </c>
      <c r="T373" s="325"/>
      <c r="U373" s="188"/>
      <c r="V373" s="323"/>
      <c r="W373" s="323" t="s">
        <v>1050</v>
      </c>
      <c r="Y373" s="455"/>
    </row>
    <row r="374" spans="1:25" s="380" customFormat="1" ht="14.25" x14ac:dyDescent="0.45">
      <c r="A374" s="912"/>
      <c r="B374" s="445" t="s">
        <v>1473</v>
      </c>
      <c r="C374" s="380" t="s">
        <v>1059</v>
      </c>
      <c r="D374" s="381"/>
      <c r="E374" s="645" t="s">
        <v>1078</v>
      </c>
      <c r="F374" s="381"/>
      <c r="G374" s="381"/>
      <c r="H374" s="381"/>
      <c r="I374" s="792">
        <v>724070.6</v>
      </c>
      <c r="J374" s="188" t="s">
        <v>1046</v>
      </c>
      <c r="K374" s="188">
        <v>0</v>
      </c>
      <c r="L374" s="188" t="s">
        <v>1047</v>
      </c>
      <c r="M374" s="198" t="s">
        <v>1055</v>
      </c>
      <c r="N374" s="224">
        <v>45003</v>
      </c>
      <c r="O374" s="224">
        <v>45003</v>
      </c>
      <c r="P374" s="433">
        <f t="shared" si="18"/>
        <v>45005</v>
      </c>
      <c r="Q374" s="224">
        <v>45010</v>
      </c>
      <c r="R374" s="195">
        <f t="shared" si="19"/>
        <v>7</v>
      </c>
      <c r="S374" s="325">
        <f t="shared" si="20"/>
        <v>7</v>
      </c>
      <c r="T374" s="325"/>
      <c r="U374" s="188"/>
      <c r="V374" s="323"/>
      <c r="W374" s="323"/>
      <c r="Y374" s="266"/>
    </row>
    <row r="375" spans="1:25" s="380" customFormat="1" ht="35.65" x14ac:dyDescent="0.45">
      <c r="A375" s="912"/>
      <c r="B375" s="445" t="s">
        <v>1474</v>
      </c>
      <c r="C375" s="326" t="s">
        <v>1079</v>
      </c>
      <c r="D375" s="381"/>
      <c r="E375" s="646" t="s">
        <v>1083</v>
      </c>
      <c r="F375" s="381"/>
      <c r="G375" s="381"/>
      <c r="H375" s="381"/>
      <c r="I375" s="650" t="s">
        <v>1475</v>
      </c>
      <c r="J375" s="188" t="s">
        <v>1046</v>
      </c>
      <c r="K375" s="188">
        <v>0</v>
      </c>
      <c r="L375" s="188" t="s">
        <v>1047</v>
      </c>
      <c r="M375" s="198" t="s">
        <v>1055</v>
      </c>
      <c r="N375" s="224">
        <v>45002</v>
      </c>
      <c r="O375" s="224">
        <v>45002</v>
      </c>
      <c r="P375" s="433">
        <f t="shared" si="18"/>
        <v>45004</v>
      </c>
      <c r="Q375" s="212">
        <v>45008</v>
      </c>
      <c r="R375" s="195">
        <f t="shared" si="19"/>
        <v>6</v>
      </c>
      <c r="S375" s="325">
        <f t="shared" si="20"/>
        <v>6</v>
      </c>
      <c r="T375" s="325"/>
      <c r="U375" s="188"/>
      <c r="V375" s="323"/>
      <c r="W375" s="323"/>
      <c r="Y375" s="455"/>
    </row>
    <row r="376" spans="1:25" s="380" customFormat="1" ht="14.25" x14ac:dyDescent="0.45">
      <c r="A376" s="912"/>
      <c r="B376" s="445" t="s">
        <v>1476</v>
      </c>
      <c r="C376" s="380" t="s">
        <v>1057</v>
      </c>
      <c r="D376" s="381"/>
      <c r="E376" s="646" t="s">
        <v>1078</v>
      </c>
      <c r="F376" s="381"/>
      <c r="G376" s="381"/>
      <c r="H376" s="381"/>
      <c r="I376" s="650">
        <v>4539218.0999999996</v>
      </c>
      <c r="J376" s="188" t="s">
        <v>1046</v>
      </c>
      <c r="K376" s="188">
        <v>0</v>
      </c>
      <c r="L376" s="188" t="s">
        <v>1047</v>
      </c>
      <c r="M376" s="198" t="s">
        <v>1055</v>
      </c>
      <c r="N376" s="224">
        <v>44995</v>
      </c>
      <c r="O376" s="224">
        <v>44995</v>
      </c>
      <c r="P376" s="433">
        <f t="shared" si="18"/>
        <v>44997</v>
      </c>
      <c r="Q376" s="212">
        <v>45007</v>
      </c>
      <c r="R376" s="195">
        <f t="shared" si="19"/>
        <v>12</v>
      </c>
      <c r="S376" s="325">
        <f t="shared" si="20"/>
        <v>12</v>
      </c>
      <c r="T376" s="325"/>
      <c r="U376" s="188"/>
      <c r="V376" s="323"/>
      <c r="W376" s="323"/>
      <c r="Y376" s="455"/>
    </row>
    <row r="377" spans="1:25" s="380" customFormat="1" ht="14.25" x14ac:dyDescent="0.45">
      <c r="A377" s="912"/>
      <c r="B377" s="445" t="s">
        <v>1477</v>
      </c>
      <c r="C377" s="509" t="s">
        <v>1138</v>
      </c>
      <c r="D377" s="381"/>
      <c r="E377" s="646" t="s">
        <v>1083</v>
      </c>
      <c r="F377" s="381"/>
      <c r="G377" s="381"/>
      <c r="H377" s="381"/>
      <c r="I377" s="650" t="s">
        <v>1478</v>
      </c>
      <c r="J377" s="188" t="s">
        <v>1046</v>
      </c>
      <c r="K377" s="188">
        <v>0</v>
      </c>
      <c r="L377" s="188" t="s">
        <v>1047</v>
      </c>
      <c r="M377" s="198" t="s">
        <v>1055</v>
      </c>
      <c r="N377" s="224">
        <v>45006</v>
      </c>
      <c r="O377" s="224">
        <v>45006</v>
      </c>
      <c r="P377" s="433">
        <f t="shared" si="18"/>
        <v>45008</v>
      </c>
      <c r="Q377" s="224">
        <v>45012</v>
      </c>
      <c r="R377" s="195">
        <f t="shared" si="19"/>
        <v>6</v>
      </c>
      <c r="S377" s="325">
        <f t="shared" si="20"/>
        <v>6</v>
      </c>
      <c r="T377" s="325"/>
      <c r="U377" s="188"/>
      <c r="V377" s="323"/>
      <c r="W377" s="323"/>
      <c r="Y377" s="455"/>
    </row>
    <row r="378" spans="1:25" s="380" customFormat="1" ht="39.75" x14ac:dyDescent="0.45">
      <c r="A378" s="912"/>
      <c r="B378" s="445" t="s">
        <v>1479</v>
      </c>
      <c r="C378" s="501" t="s">
        <v>1124</v>
      </c>
      <c r="D378" s="381"/>
      <c r="E378" s="646" t="s">
        <v>1067</v>
      </c>
      <c r="F378" s="381"/>
      <c r="G378" s="381"/>
      <c r="H378" s="381"/>
      <c r="I378" s="650">
        <f>8384163/2</f>
        <v>4192081.5</v>
      </c>
      <c r="J378" s="188" t="s">
        <v>1046</v>
      </c>
      <c r="K378" s="188">
        <v>0</v>
      </c>
      <c r="L378" s="188" t="s">
        <v>1047</v>
      </c>
      <c r="M378" s="198" t="s">
        <v>1055</v>
      </c>
      <c r="N378" s="224">
        <v>45005</v>
      </c>
      <c r="O378" s="224">
        <v>45005</v>
      </c>
      <c r="P378" s="433">
        <f t="shared" si="18"/>
        <v>45007</v>
      </c>
      <c r="Q378" s="212">
        <v>45009</v>
      </c>
      <c r="R378" s="195">
        <f t="shared" si="19"/>
        <v>4</v>
      </c>
      <c r="S378" s="325">
        <f t="shared" si="20"/>
        <v>4</v>
      </c>
      <c r="T378" s="325"/>
      <c r="U378" s="188"/>
      <c r="V378" s="323"/>
      <c r="W378" s="323"/>
      <c r="Y378" s="455"/>
    </row>
    <row r="379" spans="1:25" s="380" customFormat="1" ht="35.65" x14ac:dyDescent="0.45">
      <c r="A379" s="912"/>
      <c r="B379" s="445" t="s">
        <v>1480</v>
      </c>
      <c r="C379" s="326" t="s">
        <v>1079</v>
      </c>
      <c r="D379" s="381"/>
      <c r="E379" s="645" t="s">
        <v>1083</v>
      </c>
      <c r="F379" s="381"/>
      <c r="G379" s="381"/>
      <c r="H379" s="381"/>
      <c r="I379" s="650" t="s">
        <v>1481</v>
      </c>
      <c r="J379" s="188" t="s">
        <v>1046</v>
      </c>
      <c r="K379" s="188">
        <v>0</v>
      </c>
      <c r="L379" s="188" t="s">
        <v>1047</v>
      </c>
      <c r="M379" s="198" t="s">
        <v>1055</v>
      </c>
      <c r="N379" s="224">
        <v>45005</v>
      </c>
      <c r="O379" s="224">
        <v>45005</v>
      </c>
      <c r="P379" s="433">
        <f t="shared" si="18"/>
        <v>45007</v>
      </c>
      <c r="Q379" s="212">
        <v>45008</v>
      </c>
      <c r="R379" s="195">
        <f t="shared" si="19"/>
        <v>3</v>
      </c>
      <c r="S379" s="325">
        <f t="shared" si="20"/>
        <v>3</v>
      </c>
      <c r="T379" s="325"/>
      <c r="U379" s="188"/>
      <c r="V379" s="323"/>
      <c r="W379" s="323"/>
      <c r="Y379" s="455"/>
    </row>
    <row r="380" spans="1:25" s="439" customFormat="1" ht="26.65" x14ac:dyDescent="0.45">
      <c r="A380" s="912"/>
      <c r="B380" s="418" t="s">
        <v>1482</v>
      </c>
      <c r="C380" s="509" t="s">
        <v>1113</v>
      </c>
      <c r="D380" s="765"/>
      <c r="E380" s="645" t="s">
        <v>1045</v>
      </c>
      <c r="F380" s="381"/>
      <c r="G380" s="381"/>
      <c r="H380" s="381"/>
      <c r="I380" s="791">
        <v>0</v>
      </c>
      <c r="J380" s="193" t="s">
        <v>1046</v>
      </c>
      <c r="K380" s="188">
        <v>0</v>
      </c>
      <c r="L380" s="193" t="s">
        <v>1047</v>
      </c>
      <c r="M380" s="198" t="s">
        <v>1055</v>
      </c>
      <c r="N380" s="224">
        <v>45007</v>
      </c>
      <c r="O380" s="224">
        <v>45007</v>
      </c>
      <c r="P380" s="433">
        <f t="shared" si="18"/>
        <v>45009</v>
      </c>
      <c r="Q380" s="197">
        <v>45012</v>
      </c>
      <c r="R380" s="195">
        <f t="shared" si="19"/>
        <v>5</v>
      </c>
      <c r="S380" s="325">
        <f t="shared" si="20"/>
        <v>5</v>
      </c>
      <c r="T380" s="325"/>
      <c r="U380" s="189"/>
      <c r="V380" s="322"/>
      <c r="W380" s="323" t="s">
        <v>1050</v>
      </c>
      <c r="Y380" s="266"/>
    </row>
    <row r="381" spans="1:25" s="439" customFormat="1" ht="26.65" x14ac:dyDescent="0.45">
      <c r="A381" s="912"/>
      <c r="B381" s="418" t="s">
        <v>1483</v>
      </c>
      <c r="C381" s="509" t="s">
        <v>1133</v>
      </c>
      <c r="D381" s="765"/>
      <c r="E381" s="645" t="s">
        <v>1078</v>
      </c>
      <c r="F381" s="381"/>
      <c r="G381" s="381"/>
      <c r="H381" s="381"/>
      <c r="I381" s="650">
        <v>2830025.3</v>
      </c>
      <c r="J381" s="193" t="s">
        <v>1046</v>
      </c>
      <c r="K381" s="188">
        <v>0</v>
      </c>
      <c r="L381" s="188" t="s">
        <v>1047</v>
      </c>
      <c r="M381" s="198" t="s">
        <v>1055</v>
      </c>
      <c r="N381" s="224">
        <v>45007</v>
      </c>
      <c r="O381" s="224">
        <v>45007</v>
      </c>
      <c r="P381" s="433">
        <f t="shared" si="18"/>
        <v>45009</v>
      </c>
      <c r="Q381" s="224">
        <v>45010</v>
      </c>
      <c r="R381" s="195">
        <f t="shared" si="19"/>
        <v>3</v>
      </c>
      <c r="S381" s="325">
        <f t="shared" si="20"/>
        <v>3</v>
      </c>
      <c r="T381" s="325"/>
      <c r="U381" s="189"/>
      <c r="V381" s="322"/>
      <c r="W381" s="322"/>
      <c r="Y381" s="455"/>
    </row>
    <row r="382" spans="1:25" s="439" customFormat="1" ht="14.25" x14ac:dyDescent="0.45">
      <c r="A382" s="912"/>
      <c r="B382" s="418" t="s">
        <v>1484</v>
      </c>
      <c r="C382" s="726" t="s">
        <v>1057</v>
      </c>
      <c r="D382" s="765"/>
      <c r="E382" s="645" t="s">
        <v>1053</v>
      </c>
      <c r="F382" s="381"/>
      <c r="G382" s="381"/>
      <c r="H382" s="381"/>
      <c r="I382" s="650">
        <v>2826265</v>
      </c>
      <c r="J382" s="193" t="s">
        <v>1046</v>
      </c>
      <c r="K382" s="188">
        <v>0</v>
      </c>
      <c r="L382" s="193" t="s">
        <v>1047</v>
      </c>
      <c r="M382" s="198" t="s">
        <v>1055</v>
      </c>
      <c r="N382" s="224">
        <v>45007</v>
      </c>
      <c r="O382" s="224">
        <v>45007</v>
      </c>
      <c r="P382" s="433">
        <f t="shared" si="18"/>
        <v>45009</v>
      </c>
      <c r="Q382" s="212">
        <v>45008</v>
      </c>
      <c r="R382" s="195">
        <f t="shared" si="19"/>
        <v>1</v>
      </c>
      <c r="S382" s="325">
        <f t="shared" si="20"/>
        <v>1</v>
      </c>
      <c r="T382" s="325"/>
      <c r="U382" s="189"/>
      <c r="V382" s="322"/>
      <c r="W382" s="323" t="s">
        <v>1050</v>
      </c>
      <c r="Y382" s="455"/>
    </row>
    <row r="383" spans="1:25" s="439" customFormat="1" ht="14.25" x14ac:dyDescent="0.45">
      <c r="A383" s="912"/>
      <c r="B383" s="418" t="s">
        <v>1485</v>
      </c>
      <c r="C383" s="509" t="s">
        <v>1082</v>
      </c>
      <c r="D383" s="765"/>
      <c r="E383" s="645" t="s">
        <v>1083</v>
      </c>
      <c r="F383" s="381"/>
      <c r="G383" s="381"/>
      <c r="H383" s="381"/>
      <c r="I383" s="650" t="s">
        <v>1486</v>
      </c>
      <c r="J383" s="193" t="s">
        <v>1046</v>
      </c>
      <c r="K383" s="188">
        <v>0</v>
      </c>
      <c r="L383" s="193" t="s">
        <v>1047</v>
      </c>
      <c r="M383" s="198" t="s">
        <v>1055</v>
      </c>
      <c r="N383" s="224">
        <v>45007</v>
      </c>
      <c r="O383" s="224">
        <v>45008</v>
      </c>
      <c r="P383" s="433">
        <f t="shared" si="18"/>
        <v>45010</v>
      </c>
      <c r="Q383" s="197">
        <v>45010</v>
      </c>
      <c r="R383" s="195">
        <f t="shared" si="19"/>
        <v>3</v>
      </c>
      <c r="S383" s="325">
        <f t="shared" si="20"/>
        <v>2</v>
      </c>
      <c r="T383" s="325"/>
      <c r="U383" s="189"/>
      <c r="V383" s="322"/>
      <c r="W383" s="322"/>
      <c r="Y383" s="455"/>
    </row>
    <row r="384" spans="1:25" s="439" customFormat="1" ht="16.5" customHeight="1" x14ac:dyDescent="0.45">
      <c r="A384" s="912"/>
      <c r="B384" s="418" t="s">
        <v>1487</v>
      </c>
      <c r="C384" s="326" t="s">
        <v>1079</v>
      </c>
      <c r="D384" s="765"/>
      <c r="E384" s="645" t="s">
        <v>1083</v>
      </c>
      <c r="F384" s="381"/>
      <c r="G384" s="381"/>
      <c r="H384" s="381"/>
      <c r="I384" s="650" t="s">
        <v>1488</v>
      </c>
      <c r="J384" s="193" t="s">
        <v>1046</v>
      </c>
      <c r="K384" s="188">
        <v>0</v>
      </c>
      <c r="L384" s="193" t="s">
        <v>1047</v>
      </c>
      <c r="M384" s="198" t="s">
        <v>1055</v>
      </c>
      <c r="N384" s="224">
        <v>45006</v>
      </c>
      <c r="O384" s="224">
        <v>45006</v>
      </c>
      <c r="P384" s="433">
        <f t="shared" si="18"/>
        <v>45008</v>
      </c>
      <c r="Q384" s="197">
        <v>45012</v>
      </c>
      <c r="R384" s="195">
        <f t="shared" si="19"/>
        <v>6</v>
      </c>
      <c r="S384" s="325">
        <f t="shared" si="20"/>
        <v>6</v>
      </c>
      <c r="T384" s="325"/>
      <c r="U384" s="189"/>
      <c r="V384" s="322"/>
      <c r="W384" s="322"/>
      <c r="Y384" s="455"/>
    </row>
    <row r="385" spans="1:25" s="439" customFormat="1" ht="16.5" customHeight="1" x14ac:dyDescent="0.45">
      <c r="A385" s="912"/>
      <c r="B385" s="418" t="s">
        <v>1489</v>
      </c>
      <c r="C385" s="509" t="s">
        <v>1128</v>
      </c>
      <c r="D385" s="765"/>
      <c r="E385" s="645" t="s">
        <v>1067</v>
      </c>
      <c r="F385" s="381"/>
      <c r="G385" s="381"/>
      <c r="H385" s="381"/>
      <c r="I385" s="650" t="s">
        <v>1490</v>
      </c>
      <c r="J385" s="193" t="s">
        <v>1046</v>
      </c>
      <c r="K385" s="188">
        <v>0</v>
      </c>
      <c r="L385" s="193" t="s">
        <v>1047</v>
      </c>
      <c r="M385" s="198" t="s">
        <v>1055</v>
      </c>
      <c r="N385" s="224">
        <v>45008</v>
      </c>
      <c r="O385" s="224">
        <v>45008</v>
      </c>
      <c r="P385" s="433">
        <f t="shared" si="18"/>
        <v>45010</v>
      </c>
      <c r="Q385" s="197">
        <v>45012</v>
      </c>
      <c r="R385" s="195">
        <f t="shared" si="19"/>
        <v>4</v>
      </c>
      <c r="S385" s="325">
        <f t="shared" si="20"/>
        <v>4</v>
      </c>
      <c r="T385" s="325"/>
      <c r="U385" s="189"/>
      <c r="V385" s="322"/>
      <c r="W385" s="322"/>
      <c r="Y385" s="455"/>
    </row>
    <row r="386" spans="1:25" s="439" customFormat="1" ht="14.25" x14ac:dyDescent="0.45">
      <c r="A386" s="912"/>
      <c r="B386" s="418" t="s">
        <v>1491</v>
      </c>
      <c r="C386" s="726" t="s">
        <v>1128</v>
      </c>
      <c r="D386" s="765"/>
      <c r="E386" s="414" t="s">
        <v>1078</v>
      </c>
      <c r="F386" s="381"/>
      <c r="G386" s="381"/>
      <c r="H386" s="381"/>
      <c r="I386" s="650">
        <v>1780015.6</v>
      </c>
      <c r="J386" s="193" t="s">
        <v>1046</v>
      </c>
      <c r="K386" s="188">
        <v>0</v>
      </c>
      <c r="L386" s="188" t="s">
        <v>1047</v>
      </c>
      <c r="M386" s="198" t="s">
        <v>1055</v>
      </c>
      <c r="N386" s="224">
        <v>45009</v>
      </c>
      <c r="O386" s="224">
        <v>45009</v>
      </c>
      <c r="P386" s="433">
        <f t="shared" si="18"/>
        <v>45011</v>
      </c>
      <c r="Q386" s="224">
        <v>45010</v>
      </c>
      <c r="R386" s="195">
        <f t="shared" si="19"/>
        <v>1</v>
      </c>
      <c r="S386" s="325">
        <f t="shared" si="20"/>
        <v>1</v>
      </c>
      <c r="T386" s="325"/>
      <c r="U386" s="189"/>
      <c r="V386" s="322"/>
      <c r="W386" s="322"/>
      <c r="Y386" s="455"/>
    </row>
    <row r="387" spans="1:25" s="439" customFormat="1" ht="14.25" x14ac:dyDescent="0.45">
      <c r="A387" s="912"/>
      <c r="B387" s="418" t="s">
        <v>1492</v>
      </c>
      <c r="C387" s="723" t="s">
        <v>1189</v>
      </c>
      <c r="D387" s="765"/>
      <c r="E387" s="414" t="s">
        <v>1078</v>
      </c>
      <c r="F387" s="381"/>
      <c r="G387" s="381"/>
      <c r="H387" s="381"/>
      <c r="I387" s="650" t="s">
        <v>1493</v>
      </c>
      <c r="J387" s="193" t="s">
        <v>1046</v>
      </c>
      <c r="K387" s="188">
        <v>0</v>
      </c>
      <c r="L387" s="188" t="s">
        <v>1047</v>
      </c>
      <c r="M387" s="198" t="s">
        <v>1055</v>
      </c>
      <c r="N387" s="224">
        <v>45008</v>
      </c>
      <c r="O387" s="224">
        <v>45008</v>
      </c>
      <c r="P387" s="433">
        <f t="shared" ref="P387:P450" si="21">O387+2</f>
        <v>45010</v>
      </c>
      <c r="Q387" s="224">
        <v>45011</v>
      </c>
      <c r="R387" s="195">
        <f t="shared" si="19"/>
        <v>3</v>
      </c>
      <c r="S387" s="325">
        <f t="shared" si="20"/>
        <v>3</v>
      </c>
      <c r="T387" s="325"/>
      <c r="U387" s="189"/>
      <c r="V387" s="322"/>
      <c r="W387" s="322"/>
      <c r="Y387" s="455"/>
    </row>
    <row r="388" spans="1:25" s="193" customFormat="1" x14ac:dyDescent="0.4">
      <c r="A388" s="912"/>
      <c r="B388" s="193" t="s">
        <v>1494</v>
      </c>
      <c r="C388" s="509" t="s">
        <v>1061</v>
      </c>
      <c r="D388" s="381"/>
      <c r="E388" s="645" t="s">
        <v>1083</v>
      </c>
      <c r="F388" s="381"/>
      <c r="G388" s="381"/>
      <c r="H388" s="381"/>
      <c r="I388" s="650" t="s">
        <v>1495</v>
      </c>
      <c r="J388" s="193" t="s">
        <v>1046</v>
      </c>
      <c r="K388" s="188">
        <v>0</v>
      </c>
      <c r="L388" s="193" t="s">
        <v>1047</v>
      </c>
      <c r="M388" s="198" t="s">
        <v>1055</v>
      </c>
      <c r="N388" s="191">
        <v>45004</v>
      </c>
      <c r="O388" s="191">
        <v>45011</v>
      </c>
      <c r="P388" s="433">
        <f t="shared" si="21"/>
        <v>45013</v>
      </c>
      <c r="Q388" s="191">
        <v>45012</v>
      </c>
      <c r="R388" s="195">
        <f t="shared" si="19"/>
        <v>8</v>
      </c>
      <c r="S388" s="325">
        <f t="shared" si="20"/>
        <v>1</v>
      </c>
      <c r="T388" s="358"/>
      <c r="U388" s="188"/>
      <c r="V388" s="323"/>
      <c r="W388" s="323"/>
      <c r="X388" s="412"/>
      <c r="Y388" s="455"/>
    </row>
    <row r="389" spans="1:25" s="193" customFormat="1" x14ac:dyDescent="0.4">
      <c r="A389" s="912"/>
      <c r="B389" s="193" t="s">
        <v>1496</v>
      </c>
      <c r="C389" s="509" t="s">
        <v>1138</v>
      </c>
      <c r="D389" s="381"/>
      <c r="E389" s="645" t="s">
        <v>1083</v>
      </c>
      <c r="F389" s="381"/>
      <c r="G389" s="381"/>
      <c r="H389" s="381"/>
      <c r="I389" s="650">
        <f>6623003/2</f>
        <v>3311501.5</v>
      </c>
      <c r="J389" s="193" t="s">
        <v>1046</v>
      </c>
      <c r="K389" s="188">
        <v>0</v>
      </c>
      <c r="L389" s="193" t="s">
        <v>1047</v>
      </c>
      <c r="M389" s="198" t="s">
        <v>1055</v>
      </c>
      <c r="N389" s="191">
        <v>45008</v>
      </c>
      <c r="O389" s="191">
        <v>45008</v>
      </c>
      <c r="P389" s="433">
        <f t="shared" si="21"/>
        <v>45010</v>
      </c>
      <c r="Q389" s="191">
        <v>45012</v>
      </c>
      <c r="R389" s="195">
        <f t="shared" si="19"/>
        <v>4</v>
      </c>
      <c r="S389" s="325">
        <f t="shared" si="20"/>
        <v>4</v>
      </c>
      <c r="T389" s="358"/>
      <c r="U389" s="188"/>
      <c r="V389" s="323"/>
      <c r="W389" s="323"/>
      <c r="X389" s="412"/>
      <c r="Y389" s="455"/>
    </row>
    <row r="390" spans="1:25" s="188" customFormat="1" x14ac:dyDescent="0.4">
      <c r="A390" s="912"/>
      <c r="B390" s="188" t="s">
        <v>1497</v>
      </c>
      <c r="C390" s="358" t="s">
        <v>1057</v>
      </c>
      <c r="D390" s="381"/>
      <c r="E390" s="646" t="s">
        <v>1078</v>
      </c>
      <c r="F390" s="381"/>
      <c r="G390" s="381"/>
      <c r="H390" s="381"/>
      <c r="I390" s="650" t="s">
        <v>1498</v>
      </c>
      <c r="J390" s="188" t="s">
        <v>1046</v>
      </c>
      <c r="K390" s="188">
        <v>0</v>
      </c>
      <c r="L390" s="188" t="s">
        <v>1047</v>
      </c>
      <c r="M390" s="198" t="s">
        <v>1055</v>
      </c>
      <c r="N390" s="212">
        <v>45008</v>
      </c>
      <c r="O390" s="212">
        <v>45008</v>
      </c>
      <c r="P390" s="433">
        <f t="shared" si="21"/>
        <v>45010</v>
      </c>
      <c r="Q390" s="212">
        <v>45012</v>
      </c>
      <c r="R390" s="195">
        <f t="shared" si="19"/>
        <v>4</v>
      </c>
      <c r="S390" s="325">
        <f t="shared" si="20"/>
        <v>4</v>
      </c>
      <c r="T390" s="358"/>
      <c r="V390" s="323"/>
      <c r="W390" s="323"/>
      <c r="X390" s="323"/>
      <c r="Y390" s="455"/>
    </row>
    <row r="391" spans="1:25" s="188" customFormat="1" x14ac:dyDescent="0.4">
      <c r="A391" s="912"/>
      <c r="B391" s="188" t="s">
        <v>1499</v>
      </c>
      <c r="C391" s="358" t="s">
        <v>1140</v>
      </c>
      <c r="D391" s="381"/>
      <c r="E391" s="646" t="s">
        <v>1078</v>
      </c>
      <c r="F391" s="381"/>
      <c r="G391" s="381"/>
      <c r="H391" s="381"/>
      <c r="I391" s="650">
        <f>6667230/2</f>
        <v>3333615</v>
      </c>
      <c r="J391" s="188" t="s">
        <v>1046</v>
      </c>
      <c r="K391" s="188">
        <v>0</v>
      </c>
      <c r="L391" s="188" t="s">
        <v>1047</v>
      </c>
      <c r="M391" s="198" t="s">
        <v>1055</v>
      </c>
      <c r="N391" s="212">
        <v>45009</v>
      </c>
      <c r="O391" s="212">
        <v>45012</v>
      </c>
      <c r="P391" s="433">
        <f t="shared" si="21"/>
        <v>45014</v>
      </c>
      <c r="Q391" s="212">
        <v>45012</v>
      </c>
      <c r="R391" s="195">
        <f t="shared" si="19"/>
        <v>3</v>
      </c>
      <c r="S391" s="325">
        <f t="shared" si="20"/>
        <v>0</v>
      </c>
      <c r="T391" s="358"/>
      <c r="V391" s="323"/>
      <c r="W391" s="323"/>
      <c r="X391" s="323"/>
      <c r="Y391" s="455"/>
    </row>
    <row r="392" spans="1:25" s="188" customFormat="1" ht="23.65" x14ac:dyDescent="0.4">
      <c r="A392" s="912"/>
      <c r="B392" s="188" t="s">
        <v>1500</v>
      </c>
      <c r="C392" s="509" t="s">
        <v>1057</v>
      </c>
      <c r="D392" s="381"/>
      <c r="E392" s="646" t="s">
        <v>1067</v>
      </c>
      <c r="F392" s="381"/>
      <c r="G392" s="381"/>
      <c r="H392" s="381"/>
      <c r="I392" s="650" t="s">
        <v>1501</v>
      </c>
      <c r="J392" s="193" t="s">
        <v>1074</v>
      </c>
      <c r="K392" s="188">
        <v>0</v>
      </c>
      <c r="L392" s="188" t="s">
        <v>1047</v>
      </c>
      <c r="M392" s="196" t="s">
        <v>1075</v>
      </c>
      <c r="N392" s="212">
        <v>45012</v>
      </c>
      <c r="O392" s="212">
        <v>45012</v>
      </c>
      <c r="P392" s="433">
        <f t="shared" si="21"/>
        <v>45014</v>
      </c>
      <c r="Q392" s="212">
        <v>45012</v>
      </c>
      <c r="R392" s="195">
        <f t="shared" si="19"/>
        <v>0</v>
      </c>
      <c r="S392" s="325">
        <f t="shared" si="20"/>
        <v>0</v>
      </c>
      <c r="T392" s="358"/>
      <c r="V392" s="323"/>
      <c r="W392" s="323"/>
      <c r="X392" s="323"/>
      <c r="Y392" s="455"/>
    </row>
    <row r="393" spans="1:25" s="193" customFormat="1" ht="39.4" x14ac:dyDescent="0.4">
      <c r="A393" s="912"/>
      <c r="B393" s="193" t="s">
        <v>1502</v>
      </c>
      <c r="C393" s="509" t="s">
        <v>1066</v>
      </c>
      <c r="D393" s="381"/>
      <c r="E393" s="645" t="s">
        <v>1067</v>
      </c>
      <c r="F393" s="381"/>
      <c r="G393" s="381"/>
      <c r="H393" s="381"/>
      <c r="I393" s="650" t="s">
        <v>1503</v>
      </c>
      <c r="J393" s="193" t="s">
        <v>1046</v>
      </c>
      <c r="K393" s="188">
        <v>0</v>
      </c>
      <c r="L393" s="193" t="s">
        <v>1047</v>
      </c>
      <c r="M393" s="196" t="s">
        <v>1055</v>
      </c>
      <c r="N393" s="191">
        <v>45010</v>
      </c>
      <c r="O393" s="191">
        <v>45010</v>
      </c>
      <c r="P393" s="433">
        <f t="shared" si="21"/>
        <v>45012</v>
      </c>
      <c r="Q393" s="191">
        <v>45012</v>
      </c>
      <c r="R393" s="195">
        <f t="shared" si="19"/>
        <v>2</v>
      </c>
      <c r="S393" s="325">
        <f t="shared" si="20"/>
        <v>2</v>
      </c>
      <c r="T393" s="358"/>
      <c r="U393" s="188"/>
      <c r="V393" s="323"/>
      <c r="W393" s="323"/>
      <c r="X393" s="412"/>
      <c r="Y393" s="455"/>
    </row>
    <row r="394" spans="1:25" s="188" customFormat="1" ht="14.25" x14ac:dyDescent="0.45">
      <c r="A394" s="912"/>
      <c r="B394" s="317" t="s">
        <v>1504</v>
      </c>
      <c r="C394" s="509" t="s">
        <v>1128</v>
      </c>
      <c r="D394" s="765"/>
      <c r="E394" s="646" t="s">
        <v>1067</v>
      </c>
      <c r="F394" s="381"/>
      <c r="G394" s="381"/>
      <c r="H394" s="381"/>
      <c r="I394" s="650" t="s">
        <v>1505</v>
      </c>
      <c r="J394" s="188" t="s">
        <v>1046</v>
      </c>
      <c r="K394" s="188">
        <v>0</v>
      </c>
      <c r="L394" s="188" t="s">
        <v>1047</v>
      </c>
      <c r="M394" s="196" t="s">
        <v>1055</v>
      </c>
      <c r="N394" s="224">
        <v>45000</v>
      </c>
      <c r="O394" s="224">
        <v>45000</v>
      </c>
      <c r="P394" s="433">
        <f t="shared" si="21"/>
        <v>45002</v>
      </c>
      <c r="Q394" s="212">
        <v>45016</v>
      </c>
      <c r="R394" s="195">
        <f t="shared" si="19"/>
        <v>16</v>
      </c>
      <c r="S394" s="325">
        <f t="shared" si="20"/>
        <v>16</v>
      </c>
      <c r="T394" s="325"/>
      <c r="V394" s="323"/>
      <c r="W394" s="323"/>
      <c r="X394" s="323"/>
      <c r="Y394" s="455"/>
    </row>
    <row r="395" spans="1:25" s="439" customFormat="1" ht="14.25" x14ac:dyDescent="0.45">
      <c r="A395" s="912"/>
      <c r="B395" s="418" t="s">
        <v>1506</v>
      </c>
      <c r="C395" s="509" t="s">
        <v>1138</v>
      </c>
      <c r="D395" s="765"/>
      <c r="E395" s="645" t="s">
        <v>1083</v>
      </c>
      <c r="F395" s="381"/>
      <c r="G395" s="381"/>
      <c r="H395" s="381"/>
      <c r="I395" s="650" t="s">
        <v>1507</v>
      </c>
      <c r="J395" s="193" t="s">
        <v>1046</v>
      </c>
      <c r="K395" s="188">
        <v>0</v>
      </c>
      <c r="L395" s="193" t="s">
        <v>1047</v>
      </c>
      <c r="M395" s="196" t="s">
        <v>1055</v>
      </c>
      <c r="N395" s="224">
        <v>45008</v>
      </c>
      <c r="O395" s="224">
        <v>45008</v>
      </c>
      <c r="P395" s="433">
        <f t="shared" si="21"/>
        <v>45010</v>
      </c>
      <c r="Q395" s="212">
        <v>45013</v>
      </c>
      <c r="R395" s="195">
        <f t="shared" si="19"/>
        <v>5</v>
      </c>
      <c r="S395" s="325">
        <f t="shared" si="20"/>
        <v>5</v>
      </c>
      <c r="T395" s="325"/>
      <c r="U395" s="189"/>
      <c r="V395" s="322"/>
      <c r="W395" s="322"/>
      <c r="Y395" s="455"/>
    </row>
    <row r="396" spans="1:25" s="439" customFormat="1" ht="14.25" x14ac:dyDescent="0.45">
      <c r="A396" s="912"/>
      <c r="B396" s="418" t="s">
        <v>1508</v>
      </c>
      <c r="C396" s="509" t="s">
        <v>1082</v>
      </c>
      <c r="D396" s="765"/>
      <c r="E396" s="645" t="s">
        <v>1083</v>
      </c>
      <c r="F396" s="381"/>
      <c r="G396" s="381"/>
      <c r="H396" s="381"/>
      <c r="I396" s="650" t="s">
        <v>1509</v>
      </c>
      <c r="J396" s="193" t="s">
        <v>1046</v>
      </c>
      <c r="K396" s="188">
        <v>0</v>
      </c>
      <c r="L396" s="193" t="s">
        <v>1047</v>
      </c>
      <c r="M396" s="196" t="s">
        <v>1055</v>
      </c>
      <c r="N396" s="224">
        <v>45007</v>
      </c>
      <c r="O396" s="224">
        <v>45007</v>
      </c>
      <c r="P396" s="433">
        <f t="shared" si="21"/>
        <v>45009</v>
      </c>
      <c r="Q396" s="212">
        <v>45013</v>
      </c>
      <c r="R396" s="195">
        <f t="shared" si="19"/>
        <v>6</v>
      </c>
      <c r="S396" s="325">
        <f t="shared" si="20"/>
        <v>6</v>
      </c>
      <c r="T396" s="325"/>
      <c r="U396" s="189"/>
      <c r="V396" s="322"/>
      <c r="W396" s="322"/>
      <c r="Y396" s="455"/>
    </row>
    <row r="397" spans="1:25" s="188" customFormat="1" ht="39.75" x14ac:dyDescent="0.45">
      <c r="A397" s="912"/>
      <c r="B397" s="317" t="s">
        <v>1510</v>
      </c>
      <c r="C397" s="501" t="s">
        <v>1124</v>
      </c>
      <c r="D397" s="765"/>
      <c r="E397" s="646" t="s">
        <v>1067</v>
      </c>
      <c r="F397" s="381"/>
      <c r="G397" s="381"/>
      <c r="H397" s="381"/>
      <c r="I397" s="650">
        <f xml:space="preserve"> 11141320/3</f>
        <v>3713773.3333333335</v>
      </c>
      <c r="J397" s="188" t="s">
        <v>1046</v>
      </c>
      <c r="K397" s="188">
        <v>0</v>
      </c>
      <c r="L397" s="188" t="s">
        <v>1047</v>
      </c>
      <c r="M397" s="196" t="s">
        <v>1055</v>
      </c>
      <c r="N397" s="224">
        <v>45010</v>
      </c>
      <c r="O397" s="224">
        <v>45010</v>
      </c>
      <c r="P397" s="433">
        <f t="shared" si="21"/>
        <v>45012</v>
      </c>
      <c r="Q397" s="212">
        <v>45015</v>
      </c>
      <c r="R397" s="195">
        <f t="shared" si="19"/>
        <v>5</v>
      </c>
      <c r="S397" s="325">
        <f t="shared" si="20"/>
        <v>5</v>
      </c>
      <c r="T397" s="325"/>
      <c r="V397" s="323"/>
      <c r="W397" s="323"/>
      <c r="X397" s="323"/>
      <c r="Y397" s="455"/>
    </row>
    <row r="398" spans="1:25" s="188" customFormat="1" ht="14.25" x14ac:dyDescent="0.45">
      <c r="A398" s="912"/>
      <c r="B398" s="188" t="s">
        <v>1511</v>
      </c>
      <c r="C398" s="509" t="s">
        <v>1082</v>
      </c>
      <c r="D398" s="381"/>
      <c r="E398" s="646" t="s">
        <v>1083</v>
      </c>
      <c r="F398" s="381"/>
      <c r="G398" s="381"/>
      <c r="H398" s="381"/>
      <c r="I398" s="650" t="s">
        <v>1512</v>
      </c>
      <c r="J398" s="188" t="s">
        <v>1046</v>
      </c>
      <c r="K398" s="188">
        <v>0</v>
      </c>
      <c r="L398" s="188" t="s">
        <v>1047</v>
      </c>
      <c r="M398" s="196" t="s">
        <v>1055</v>
      </c>
      <c r="N398" s="197">
        <v>45007</v>
      </c>
      <c r="O398" s="197">
        <v>45013</v>
      </c>
      <c r="P398" s="433">
        <f t="shared" si="21"/>
        <v>45015</v>
      </c>
      <c r="Q398" s="212">
        <v>45014</v>
      </c>
      <c r="R398" s="195">
        <f t="shared" si="19"/>
        <v>7</v>
      </c>
      <c r="S398" s="325">
        <f t="shared" si="20"/>
        <v>1</v>
      </c>
      <c r="T398" s="325"/>
      <c r="V398" s="323"/>
      <c r="W398" s="323"/>
      <c r="X398" s="323"/>
      <c r="Y398" s="455"/>
    </row>
    <row r="399" spans="1:25" s="188" customFormat="1" ht="14.25" x14ac:dyDescent="0.45">
      <c r="A399" s="912"/>
      <c r="B399" s="188" t="s">
        <v>1513</v>
      </c>
      <c r="C399" s="358" t="s">
        <v>1140</v>
      </c>
      <c r="D399" s="381"/>
      <c r="E399" s="646" t="s">
        <v>1078</v>
      </c>
      <c r="F399" s="381"/>
      <c r="G399" s="381"/>
      <c r="H399" s="381"/>
      <c r="I399" s="650">
        <f>6667230
/2</f>
        <v>3333615</v>
      </c>
      <c r="J399" s="188" t="s">
        <v>1046</v>
      </c>
      <c r="K399" s="188">
        <v>0</v>
      </c>
      <c r="L399" s="188" t="s">
        <v>1047</v>
      </c>
      <c r="M399" s="196" t="s">
        <v>1055</v>
      </c>
      <c r="N399" s="197">
        <v>45009</v>
      </c>
      <c r="O399" s="197">
        <v>45012</v>
      </c>
      <c r="P399" s="433">
        <f t="shared" si="21"/>
        <v>45014</v>
      </c>
      <c r="Q399" s="197">
        <v>45012</v>
      </c>
      <c r="R399" s="195">
        <f t="shared" si="19"/>
        <v>3</v>
      </c>
      <c r="S399" s="325">
        <f t="shared" si="20"/>
        <v>0</v>
      </c>
      <c r="T399" s="325"/>
      <c r="V399" s="323"/>
      <c r="W399" s="323"/>
      <c r="X399" s="323"/>
      <c r="Y399" s="455"/>
    </row>
    <row r="400" spans="1:25" s="188" customFormat="1" ht="26.65" x14ac:dyDescent="0.45">
      <c r="A400" s="912"/>
      <c r="B400" s="188" t="s">
        <v>1514</v>
      </c>
      <c r="C400" s="509" t="s">
        <v>1113</v>
      </c>
      <c r="D400" s="381"/>
      <c r="E400" s="646" t="s">
        <v>1067</v>
      </c>
      <c r="F400" s="381"/>
      <c r="G400" s="381"/>
      <c r="H400" s="381"/>
      <c r="I400" s="650">
        <f>5240422/2</f>
        <v>2620211</v>
      </c>
      <c r="J400" s="188" t="s">
        <v>1046</v>
      </c>
      <c r="K400" s="188">
        <v>0</v>
      </c>
      <c r="L400" s="188" t="s">
        <v>1047</v>
      </c>
      <c r="M400" s="196" t="s">
        <v>1055</v>
      </c>
      <c r="N400" s="197">
        <v>45012</v>
      </c>
      <c r="O400" s="197">
        <v>45012</v>
      </c>
      <c r="P400" s="433">
        <f t="shared" si="21"/>
        <v>45014</v>
      </c>
      <c r="Q400" s="212">
        <v>45014</v>
      </c>
      <c r="R400" s="195">
        <f t="shared" si="19"/>
        <v>2</v>
      </c>
      <c r="S400" s="325">
        <f t="shared" si="20"/>
        <v>2</v>
      </c>
      <c r="T400" s="325"/>
      <c r="V400" s="323"/>
      <c r="W400" s="323"/>
      <c r="X400" s="323"/>
      <c r="Y400" s="455"/>
    </row>
    <row r="401" spans="1:25" s="188" customFormat="1" ht="26.65" x14ac:dyDescent="0.45">
      <c r="A401" s="912"/>
      <c r="B401" s="188" t="s">
        <v>1515</v>
      </c>
      <c r="C401" s="509" t="s">
        <v>1113</v>
      </c>
      <c r="D401" s="381"/>
      <c r="E401" s="646" t="s">
        <v>1067</v>
      </c>
      <c r="F401" s="381"/>
      <c r="G401" s="381"/>
      <c r="H401" s="381"/>
      <c r="I401" s="650">
        <f>5240422/2</f>
        <v>2620211</v>
      </c>
      <c r="J401" s="188" t="s">
        <v>1046</v>
      </c>
      <c r="K401" s="188">
        <v>0</v>
      </c>
      <c r="L401" s="188" t="s">
        <v>1047</v>
      </c>
      <c r="M401" s="196" t="s">
        <v>1055</v>
      </c>
      <c r="N401" s="197">
        <v>45012</v>
      </c>
      <c r="O401" s="197">
        <v>45012</v>
      </c>
      <c r="P401" s="433">
        <f t="shared" si="21"/>
        <v>45014</v>
      </c>
      <c r="Q401" s="212">
        <v>45014</v>
      </c>
      <c r="R401" s="195">
        <f t="shared" si="19"/>
        <v>2</v>
      </c>
      <c r="S401" s="325">
        <f t="shared" si="20"/>
        <v>2</v>
      </c>
      <c r="T401" s="325"/>
      <c r="V401" s="323"/>
      <c r="W401" s="323"/>
      <c r="X401" s="323"/>
      <c r="Y401" s="455"/>
    </row>
    <row r="402" spans="1:25" s="188" customFormat="1" ht="14.25" x14ac:dyDescent="0.45">
      <c r="A402" s="912"/>
      <c r="B402" s="188" t="s">
        <v>1516</v>
      </c>
      <c r="C402" s="358" t="s">
        <v>1057</v>
      </c>
      <c r="D402" s="381"/>
      <c r="E402" s="646" t="s">
        <v>1078</v>
      </c>
      <c r="F402" s="381"/>
      <c r="G402" s="381"/>
      <c r="H402" s="381"/>
      <c r="I402" s="650">
        <v>976705.6</v>
      </c>
      <c r="J402" s="188" t="s">
        <v>1046</v>
      </c>
      <c r="K402" s="188">
        <v>0</v>
      </c>
      <c r="L402" s="188" t="s">
        <v>1047</v>
      </c>
      <c r="M402" s="196" t="s">
        <v>1055</v>
      </c>
      <c r="N402" s="197">
        <v>45012</v>
      </c>
      <c r="O402" s="197">
        <v>45012</v>
      </c>
      <c r="P402" s="433">
        <f t="shared" si="21"/>
        <v>45014</v>
      </c>
      <c r="Q402" s="212">
        <v>45015</v>
      </c>
      <c r="R402" s="195">
        <f t="shared" si="19"/>
        <v>3</v>
      </c>
      <c r="S402" s="325">
        <f t="shared" si="20"/>
        <v>3</v>
      </c>
      <c r="T402" s="325"/>
      <c r="V402" s="323"/>
      <c r="W402" s="323"/>
      <c r="X402" s="323"/>
      <c r="Y402" s="455"/>
    </row>
    <row r="403" spans="1:25" s="188" customFormat="1" ht="14.25" x14ac:dyDescent="0.45">
      <c r="A403" s="912"/>
      <c r="B403" s="188" t="s">
        <v>1517</v>
      </c>
      <c r="C403" s="509" t="s">
        <v>1061</v>
      </c>
      <c r="D403" s="381"/>
      <c r="E403" s="646" t="s">
        <v>1083</v>
      </c>
      <c r="F403" s="381"/>
      <c r="G403" s="381"/>
      <c r="H403" s="381"/>
      <c r="I403" s="650">
        <v>2918947</v>
      </c>
      <c r="J403" s="188" t="s">
        <v>1046</v>
      </c>
      <c r="K403" s="188">
        <v>0</v>
      </c>
      <c r="L403" s="188" t="s">
        <v>1047</v>
      </c>
      <c r="M403" s="196" t="s">
        <v>1055</v>
      </c>
      <c r="N403" s="197">
        <v>45012</v>
      </c>
      <c r="O403" s="197">
        <v>45012</v>
      </c>
      <c r="P403" s="433">
        <f t="shared" si="21"/>
        <v>45014</v>
      </c>
      <c r="Q403" s="212">
        <v>45013</v>
      </c>
      <c r="R403" s="195">
        <f t="shared" si="19"/>
        <v>1</v>
      </c>
      <c r="S403" s="325">
        <f t="shared" si="20"/>
        <v>1</v>
      </c>
      <c r="T403" s="325"/>
      <c r="V403" s="323"/>
      <c r="W403" s="323"/>
      <c r="X403" s="323"/>
      <c r="Y403" s="455"/>
    </row>
    <row r="404" spans="1:25" s="188" customFormat="1" ht="35.65" x14ac:dyDescent="0.45">
      <c r="A404" s="912"/>
      <c r="B404" s="188" t="s">
        <v>1518</v>
      </c>
      <c r="C404" s="326" t="s">
        <v>1079</v>
      </c>
      <c r="D404" s="381"/>
      <c r="E404" s="646" t="s">
        <v>1083</v>
      </c>
      <c r="F404" s="381"/>
      <c r="G404" s="381"/>
      <c r="H404" s="381"/>
      <c r="I404" s="650" t="s">
        <v>1519</v>
      </c>
      <c r="J404" s="188" t="s">
        <v>1046</v>
      </c>
      <c r="K404" s="188">
        <v>0</v>
      </c>
      <c r="L404" s="188" t="s">
        <v>1047</v>
      </c>
      <c r="M404" s="196" t="s">
        <v>1055</v>
      </c>
      <c r="N404" s="197">
        <v>45012</v>
      </c>
      <c r="O404" s="197">
        <v>45012</v>
      </c>
      <c r="P404" s="433">
        <f t="shared" si="21"/>
        <v>45014</v>
      </c>
      <c r="Q404" s="212">
        <v>45016</v>
      </c>
      <c r="R404" s="195">
        <f t="shared" si="19"/>
        <v>4</v>
      </c>
      <c r="S404" s="325">
        <f t="shared" si="20"/>
        <v>4</v>
      </c>
      <c r="T404" s="325"/>
      <c r="V404" s="323"/>
      <c r="W404" s="323"/>
      <c r="X404" s="323"/>
      <c r="Y404" s="455"/>
    </row>
    <row r="405" spans="1:25" s="188" customFormat="1" ht="26.65" x14ac:dyDescent="0.45">
      <c r="A405" s="912"/>
      <c r="B405" s="188" t="s">
        <v>1520</v>
      </c>
      <c r="C405" s="509" t="s">
        <v>1113</v>
      </c>
      <c r="D405" s="381"/>
      <c r="E405" s="646" t="s">
        <v>1067</v>
      </c>
      <c r="F405" s="381"/>
      <c r="G405" s="381"/>
      <c r="H405" s="381"/>
      <c r="I405" s="650" t="s">
        <v>1521</v>
      </c>
      <c r="J405" s="188" t="s">
        <v>1046</v>
      </c>
      <c r="K405" s="188">
        <v>0</v>
      </c>
      <c r="L405" s="188" t="s">
        <v>1047</v>
      </c>
      <c r="M405" s="196" t="s">
        <v>1055</v>
      </c>
      <c r="N405" s="197">
        <v>45012</v>
      </c>
      <c r="O405" s="197">
        <v>45012</v>
      </c>
      <c r="P405" s="433">
        <f t="shared" si="21"/>
        <v>45014</v>
      </c>
      <c r="Q405" s="212">
        <v>45014</v>
      </c>
      <c r="R405" s="195">
        <f t="shared" si="19"/>
        <v>2</v>
      </c>
      <c r="S405" s="325">
        <f t="shared" si="20"/>
        <v>2</v>
      </c>
      <c r="T405" s="325"/>
      <c r="V405" s="323"/>
      <c r="W405" s="323"/>
      <c r="X405" s="323"/>
      <c r="Y405" s="455"/>
    </row>
    <row r="406" spans="1:25" s="188" customFormat="1" ht="39.75" x14ac:dyDescent="0.45">
      <c r="A406" s="912"/>
      <c r="B406" s="188" t="s">
        <v>1522</v>
      </c>
      <c r="C406" s="501" t="s">
        <v>1124</v>
      </c>
      <c r="D406" s="381"/>
      <c r="E406" s="646" t="s">
        <v>1067</v>
      </c>
      <c r="F406" s="381"/>
      <c r="G406" s="381"/>
      <c r="H406" s="381"/>
      <c r="I406" s="650" t="s">
        <v>1523</v>
      </c>
      <c r="J406" s="188" t="s">
        <v>1046</v>
      </c>
      <c r="K406" s="188">
        <v>0</v>
      </c>
      <c r="L406" s="188" t="s">
        <v>1047</v>
      </c>
      <c r="M406" s="196" t="s">
        <v>1055</v>
      </c>
      <c r="N406" s="197">
        <v>45012</v>
      </c>
      <c r="O406" s="197">
        <v>45012</v>
      </c>
      <c r="P406" s="433">
        <f t="shared" si="21"/>
        <v>45014</v>
      </c>
      <c r="Q406" s="212">
        <v>45015</v>
      </c>
      <c r="R406" s="195">
        <f t="shared" si="19"/>
        <v>3</v>
      </c>
      <c r="S406" s="325">
        <f t="shared" si="20"/>
        <v>3</v>
      </c>
      <c r="T406" s="325"/>
      <c r="V406" s="323"/>
      <c r="W406" s="323"/>
      <c r="X406" s="323"/>
      <c r="Y406" s="455"/>
    </row>
    <row r="407" spans="1:25" s="188" customFormat="1" ht="14.25" x14ac:dyDescent="0.45">
      <c r="A407" s="912"/>
      <c r="B407" s="188" t="s">
        <v>1524</v>
      </c>
      <c r="C407" s="509" t="s">
        <v>1061</v>
      </c>
      <c r="D407" s="381"/>
      <c r="E407" s="646" t="s">
        <v>1083</v>
      </c>
      <c r="F407" s="684"/>
      <c r="G407" s="684"/>
      <c r="H407" s="684"/>
      <c r="I407" s="650">
        <v>4374712</v>
      </c>
      <c r="J407" s="188" t="s">
        <v>1046</v>
      </c>
      <c r="K407" s="188">
        <v>0</v>
      </c>
      <c r="L407" s="188" t="s">
        <v>1047</v>
      </c>
      <c r="M407" s="196" t="s">
        <v>1055</v>
      </c>
      <c r="N407" s="197">
        <v>45013</v>
      </c>
      <c r="O407" s="197">
        <v>45013</v>
      </c>
      <c r="P407" s="433">
        <f t="shared" si="21"/>
        <v>45015</v>
      </c>
      <c r="Q407" s="212">
        <v>45015</v>
      </c>
      <c r="R407" s="195">
        <f t="shared" si="19"/>
        <v>2</v>
      </c>
      <c r="S407" s="325">
        <f t="shared" si="20"/>
        <v>2</v>
      </c>
      <c r="T407" s="325"/>
      <c r="V407" s="323"/>
      <c r="W407" s="323"/>
      <c r="X407" s="323"/>
      <c r="Y407" s="461"/>
    </row>
    <row r="408" spans="1:25" s="188" customFormat="1" ht="14.25" x14ac:dyDescent="0.45">
      <c r="A408" s="912"/>
      <c r="B408" s="188" t="s">
        <v>1525</v>
      </c>
      <c r="C408" s="509" t="s">
        <v>1061</v>
      </c>
      <c r="D408" s="381"/>
      <c r="E408" s="646" t="s">
        <v>1083</v>
      </c>
      <c r="F408" s="684"/>
      <c r="G408" s="684"/>
      <c r="H408" s="684"/>
      <c r="I408" s="650" t="s">
        <v>1526</v>
      </c>
      <c r="J408" s="188" t="s">
        <v>1046</v>
      </c>
      <c r="K408" s="188">
        <v>0</v>
      </c>
      <c r="L408" s="188" t="s">
        <v>1047</v>
      </c>
      <c r="M408" s="196" t="s">
        <v>1055</v>
      </c>
      <c r="N408" s="197">
        <v>45013</v>
      </c>
      <c r="O408" s="197">
        <v>45013</v>
      </c>
      <c r="P408" s="433">
        <f t="shared" si="21"/>
        <v>45015</v>
      </c>
      <c r="Q408" s="212">
        <v>45014</v>
      </c>
      <c r="R408" s="195">
        <f t="shared" si="19"/>
        <v>1</v>
      </c>
      <c r="S408" s="325">
        <f t="shared" si="20"/>
        <v>1</v>
      </c>
      <c r="T408" s="325"/>
      <c r="V408" s="323"/>
      <c r="W408" s="323"/>
      <c r="X408" s="323"/>
      <c r="Y408" s="455"/>
    </row>
    <row r="409" spans="1:25" s="188" customFormat="1" ht="35.65" x14ac:dyDescent="0.45">
      <c r="A409" s="912"/>
      <c r="B409" s="188" t="s">
        <v>1527</v>
      </c>
      <c r="C409" s="326" t="s">
        <v>1081</v>
      </c>
      <c r="D409" s="381"/>
      <c r="E409" s="646" t="s">
        <v>1067</v>
      </c>
      <c r="F409" s="684"/>
      <c r="G409" s="684"/>
      <c r="H409" s="684"/>
      <c r="I409" s="650">
        <v>4315278.5</v>
      </c>
      <c r="J409" s="188" t="s">
        <v>1046</v>
      </c>
      <c r="K409" s="188">
        <v>0</v>
      </c>
      <c r="L409" s="188" t="s">
        <v>1047</v>
      </c>
      <c r="M409" s="196" t="s">
        <v>1055</v>
      </c>
      <c r="N409" s="224">
        <v>45014</v>
      </c>
      <c r="O409" s="224">
        <v>45014</v>
      </c>
      <c r="P409" s="433">
        <f t="shared" si="21"/>
        <v>45016</v>
      </c>
      <c r="Q409" s="212">
        <v>45016</v>
      </c>
      <c r="R409" s="195">
        <f t="shared" ref="R409:R472" si="22">Q409-N409</f>
        <v>2</v>
      </c>
      <c r="S409" s="325">
        <f t="shared" ref="S409:S472" si="23">Q409-O409-K409</f>
        <v>2</v>
      </c>
      <c r="T409" s="325"/>
      <c r="V409" s="323"/>
      <c r="W409" s="323"/>
      <c r="X409" s="323"/>
      <c r="Y409" s="455"/>
    </row>
    <row r="410" spans="1:25" s="188" customFormat="1" ht="14.25" x14ac:dyDescent="0.45">
      <c r="A410" s="912"/>
      <c r="B410" s="188" t="s">
        <v>1528</v>
      </c>
      <c r="C410" s="509" t="s">
        <v>1061</v>
      </c>
      <c r="D410" s="381"/>
      <c r="E410" s="646" t="s">
        <v>1083</v>
      </c>
      <c r="F410" s="684"/>
      <c r="G410" s="684"/>
      <c r="H410" s="684"/>
      <c r="I410" s="650" t="s">
        <v>1529</v>
      </c>
      <c r="J410" s="188" t="s">
        <v>1046</v>
      </c>
      <c r="K410" s="188">
        <v>0</v>
      </c>
      <c r="L410" s="188" t="s">
        <v>1047</v>
      </c>
      <c r="M410" s="196" t="s">
        <v>1055</v>
      </c>
      <c r="N410" s="224">
        <v>45013</v>
      </c>
      <c r="O410" s="224">
        <v>45013</v>
      </c>
      <c r="P410" s="433">
        <f t="shared" si="21"/>
        <v>45015</v>
      </c>
      <c r="Q410" s="212">
        <v>45016</v>
      </c>
      <c r="R410" s="195">
        <f t="shared" si="22"/>
        <v>3</v>
      </c>
      <c r="S410" s="325">
        <f t="shared" si="23"/>
        <v>3</v>
      </c>
      <c r="T410" s="325"/>
      <c r="V410" s="323"/>
      <c r="W410" s="323"/>
      <c r="X410" s="323"/>
      <c r="Y410" s="455"/>
    </row>
    <row r="411" spans="1:25" s="188" customFormat="1" ht="14.25" x14ac:dyDescent="0.45">
      <c r="A411" s="912"/>
      <c r="B411" s="188" t="s">
        <v>1530</v>
      </c>
      <c r="C411" s="358" t="s">
        <v>1121</v>
      </c>
      <c r="D411" s="381"/>
      <c r="E411" s="646" t="s">
        <v>1078</v>
      </c>
      <c r="F411" s="684"/>
      <c r="G411" s="684"/>
      <c r="H411" s="684"/>
      <c r="I411" s="650">
        <v>1668447.4</v>
      </c>
      <c r="J411" s="188" t="s">
        <v>1046</v>
      </c>
      <c r="K411" s="188">
        <v>0</v>
      </c>
      <c r="L411" s="188" t="s">
        <v>1047</v>
      </c>
      <c r="M411" s="196" t="s">
        <v>1055</v>
      </c>
      <c r="N411" s="224">
        <v>45010</v>
      </c>
      <c r="O411" s="224">
        <v>45010</v>
      </c>
      <c r="P411" s="433">
        <f t="shared" si="21"/>
        <v>45012</v>
      </c>
      <c r="Q411" s="212">
        <v>45015</v>
      </c>
      <c r="R411" s="195">
        <f t="shared" si="22"/>
        <v>5</v>
      </c>
      <c r="S411" s="325">
        <f t="shared" si="23"/>
        <v>5</v>
      </c>
      <c r="T411" s="325"/>
      <c r="V411" s="323"/>
      <c r="W411" s="323"/>
      <c r="X411" s="323"/>
      <c r="Y411" s="455"/>
    </row>
    <row r="412" spans="1:25" s="193" customFormat="1" x14ac:dyDescent="0.4">
      <c r="B412" s="188" t="s">
        <v>1531</v>
      </c>
      <c r="C412" s="509" t="s">
        <v>1061</v>
      </c>
      <c r="D412" s="381"/>
      <c r="E412" s="646" t="s">
        <v>1083</v>
      </c>
      <c r="F412" s="684" t="s">
        <v>1018</v>
      </c>
      <c r="G412" s="684" t="s">
        <v>1018</v>
      </c>
      <c r="H412" s="684">
        <v>1742043</v>
      </c>
      <c r="I412" s="650">
        <v>1960498</v>
      </c>
      <c r="J412" s="323" t="s">
        <v>1046</v>
      </c>
      <c r="K412" s="188">
        <v>0</v>
      </c>
      <c r="L412" s="188" t="s">
        <v>1047</v>
      </c>
      <c r="M412" s="196" t="s">
        <v>1055</v>
      </c>
      <c r="N412" s="212">
        <v>45015</v>
      </c>
      <c r="O412" s="212">
        <v>45015</v>
      </c>
      <c r="P412" s="433">
        <f t="shared" si="21"/>
        <v>45017</v>
      </c>
      <c r="Q412" s="212">
        <v>45016</v>
      </c>
      <c r="R412" s="195">
        <f t="shared" si="22"/>
        <v>1</v>
      </c>
      <c r="S412" s="325">
        <f t="shared" si="23"/>
        <v>1</v>
      </c>
      <c r="T412" s="325"/>
      <c r="U412" s="188"/>
      <c r="V412" s="323"/>
      <c r="W412" s="323"/>
      <c r="X412" s="412"/>
      <c r="Y412" s="266"/>
    </row>
    <row r="413" spans="1:25" s="189" customFormat="1" ht="35.65" x14ac:dyDescent="0.45">
      <c r="B413" s="317" t="s">
        <v>1532</v>
      </c>
      <c r="C413" s="326" t="s">
        <v>1081</v>
      </c>
      <c r="D413" s="765"/>
      <c r="E413" s="646" t="s">
        <v>1067</v>
      </c>
      <c r="F413" s="684">
        <v>3485105</v>
      </c>
      <c r="G413" s="684">
        <v>517231</v>
      </c>
      <c r="H413" s="684">
        <v>2970220</v>
      </c>
      <c r="I413" s="650">
        <v>4002335.8</v>
      </c>
      <c r="J413" s="188" t="s">
        <v>1046</v>
      </c>
      <c r="K413" s="188">
        <v>0</v>
      </c>
      <c r="L413" s="188" t="s">
        <v>1047</v>
      </c>
      <c r="M413" s="198" t="s">
        <v>1533</v>
      </c>
      <c r="N413" s="224">
        <v>44993</v>
      </c>
      <c r="O413" s="224">
        <v>44995</v>
      </c>
      <c r="P413" s="433">
        <f t="shared" si="21"/>
        <v>44997</v>
      </c>
      <c r="Q413" s="212">
        <v>45019</v>
      </c>
      <c r="R413" s="195">
        <f t="shared" si="22"/>
        <v>26</v>
      </c>
      <c r="S413" s="325">
        <f t="shared" si="23"/>
        <v>24</v>
      </c>
      <c r="T413" s="325"/>
      <c r="V413" s="322"/>
      <c r="W413" s="322"/>
      <c r="X413" s="322"/>
      <c r="Y413" s="491">
        <v>31</v>
      </c>
    </row>
    <row r="414" spans="1:25" s="188" customFormat="1" ht="14.25" x14ac:dyDescent="0.45">
      <c r="B414" s="188" t="s">
        <v>1534</v>
      </c>
      <c r="C414" s="509" t="s">
        <v>1061</v>
      </c>
      <c r="D414" s="381"/>
      <c r="E414" s="646" t="s">
        <v>1083</v>
      </c>
      <c r="F414" s="684" t="s">
        <v>1018</v>
      </c>
      <c r="G414" s="684" t="s">
        <v>1018</v>
      </c>
      <c r="H414" s="684">
        <v>2710863</v>
      </c>
      <c r="I414" s="650">
        <v>2936371</v>
      </c>
      <c r="J414" s="323" t="s">
        <v>1046</v>
      </c>
      <c r="K414" s="188">
        <v>0</v>
      </c>
      <c r="L414" s="188" t="s">
        <v>1047</v>
      </c>
      <c r="M414" s="196" t="s">
        <v>1055</v>
      </c>
      <c r="N414" s="224">
        <v>45014</v>
      </c>
      <c r="O414" s="224">
        <v>45014</v>
      </c>
      <c r="P414" s="433">
        <f t="shared" si="21"/>
        <v>45016</v>
      </c>
      <c r="Q414" s="212">
        <v>45016</v>
      </c>
      <c r="R414" s="195">
        <f t="shared" si="22"/>
        <v>2</v>
      </c>
      <c r="S414" s="325">
        <f t="shared" si="23"/>
        <v>2</v>
      </c>
      <c r="T414" s="325"/>
      <c r="V414" s="323"/>
      <c r="W414" s="323"/>
      <c r="X414" s="412"/>
      <c r="Y414" s="460"/>
    </row>
    <row r="415" spans="1:25" s="380" customFormat="1" ht="26.65" x14ac:dyDescent="0.45">
      <c r="A415" s="445"/>
      <c r="B415" s="445" t="s">
        <v>1535</v>
      </c>
      <c r="C415" s="509" t="s">
        <v>1113</v>
      </c>
      <c r="D415" s="381"/>
      <c r="E415" s="646" t="s">
        <v>1067</v>
      </c>
      <c r="F415" s="684"/>
      <c r="G415" s="684"/>
      <c r="H415" s="684">
        <v>2396000</v>
      </c>
      <c r="I415" s="650">
        <v>2894783</v>
      </c>
      <c r="J415" s="188" t="s">
        <v>1046</v>
      </c>
      <c r="K415" s="188">
        <v>0</v>
      </c>
      <c r="L415" s="188" t="s">
        <v>1047</v>
      </c>
      <c r="M415" s="196" t="s">
        <v>1055</v>
      </c>
      <c r="N415" s="224">
        <v>45006</v>
      </c>
      <c r="O415" s="224">
        <v>45006</v>
      </c>
      <c r="P415" s="433">
        <f t="shared" si="21"/>
        <v>45008</v>
      </c>
      <c r="Q415" s="212">
        <v>45019</v>
      </c>
      <c r="R415" s="195">
        <f t="shared" si="22"/>
        <v>13</v>
      </c>
      <c r="S415" s="325">
        <f t="shared" si="23"/>
        <v>13</v>
      </c>
      <c r="T415" s="325"/>
      <c r="U415" s="188"/>
      <c r="V415" s="323"/>
      <c r="W415" s="323"/>
      <c r="X415" s="323"/>
      <c r="Y415" s="491">
        <v>10</v>
      </c>
    </row>
    <row r="416" spans="1:25" s="439" customFormat="1" ht="16.5" customHeight="1" x14ac:dyDescent="0.45">
      <c r="A416" s="440"/>
      <c r="B416" s="418" t="s">
        <v>1536</v>
      </c>
      <c r="C416" s="509" t="s">
        <v>1133</v>
      </c>
      <c r="D416" s="765"/>
      <c r="E416" s="645" t="s">
        <v>1078</v>
      </c>
      <c r="F416" s="381"/>
      <c r="G416" s="686"/>
      <c r="H416" s="686">
        <v>2223000</v>
      </c>
      <c r="I416" s="651">
        <v>2524630.7999999998</v>
      </c>
      <c r="J416" s="412" t="s">
        <v>1046</v>
      </c>
      <c r="K416" s="188">
        <v>0</v>
      </c>
      <c r="L416" s="193" t="s">
        <v>1047</v>
      </c>
      <c r="M416" s="196" t="s">
        <v>1055</v>
      </c>
      <c r="N416" s="224">
        <v>45005</v>
      </c>
      <c r="O416" s="224">
        <v>45008</v>
      </c>
      <c r="P416" s="433">
        <f t="shared" si="21"/>
        <v>45010</v>
      </c>
      <c r="Q416" s="197">
        <v>45020</v>
      </c>
      <c r="R416" s="195">
        <f t="shared" si="22"/>
        <v>15</v>
      </c>
      <c r="S416" s="325">
        <f t="shared" si="23"/>
        <v>12</v>
      </c>
      <c r="T416" s="325"/>
      <c r="U416" s="189"/>
      <c r="V416" s="322"/>
      <c r="W416" s="322"/>
      <c r="X416" s="322"/>
      <c r="Y416" s="491">
        <v>8</v>
      </c>
    </row>
    <row r="417" spans="1:41" s="188" customFormat="1" ht="35.65" x14ac:dyDescent="0.45">
      <c r="B417" s="188" t="s">
        <v>1537</v>
      </c>
      <c r="C417" s="326" t="s">
        <v>1079</v>
      </c>
      <c r="D417" s="381"/>
      <c r="E417" s="646" t="s">
        <v>1083</v>
      </c>
      <c r="F417" s="381"/>
      <c r="G417" s="381"/>
      <c r="H417" s="381"/>
      <c r="I417" s="793" t="s">
        <v>1538</v>
      </c>
      <c r="J417" s="188" t="s">
        <v>1046</v>
      </c>
      <c r="K417" s="188">
        <v>0</v>
      </c>
      <c r="L417" s="188" t="s">
        <v>1047</v>
      </c>
      <c r="M417" s="198" t="s">
        <v>1533</v>
      </c>
      <c r="N417" s="197">
        <v>45006</v>
      </c>
      <c r="O417" s="197">
        <v>45010</v>
      </c>
      <c r="P417" s="433">
        <f t="shared" si="21"/>
        <v>45012</v>
      </c>
      <c r="Q417" s="212">
        <v>45018</v>
      </c>
      <c r="R417" s="195">
        <f t="shared" si="22"/>
        <v>12</v>
      </c>
      <c r="S417" s="325">
        <f t="shared" si="23"/>
        <v>8</v>
      </c>
      <c r="T417" s="325"/>
      <c r="V417" s="323"/>
      <c r="W417" s="323"/>
      <c r="X417" s="511"/>
      <c r="Y417" s="491">
        <v>7</v>
      </c>
    </row>
    <row r="418" spans="1:41" s="188" customFormat="1" ht="14.25" x14ac:dyDescent="0.45">
      <c r="B418" s="188" t="s">
        <v>1539</v>
      </c>
      <c r="C418" s="358" t="s">
        <v>1540</v>
      </c>
      <c r="D418" s="381"/>
      <c r="E418" s="646" t="s">
        <v>1078</v>
      </c>
      <c r="F418" s="381"/>
      <c r="G418" s="381"/>
      <c r="H418" s="686"/>
      <c r="I418" s="651" t="s">
        <v>1541</v>
      </c>
      <c r="J418" s="188" t="s">
        <v>1046</v>
      </c>
      <c r="K418" s="188">
        <v>0</v>
      </c>
      <c r="L418" s="188" t="s">
        <v>1047</v>
      </c>
      <c r="M418" s="198" t="s">
        <v>1533</v>
      </c>
      <c r="N418" s="197">
        <v>45008</v>
      </c>
      <c r="O418" s="197">
        <v>45008</v>
      </c>
      <c r="P418" s="433">
        <f t="shared" si="21"/>
        <v>45010</v>
      </c>
      <c r="Q418" s="197">
        <v>45020</v>
      </c>
      <c r="R418" s="195">
        <f t="shared" si="22"/>
        <v>12</v>
      </c>
      <c r="S418" s="325">
        <f t="shared" si="23"/>
        <v>12</v>
      </c>
      <c r="T418" s="325" t="s">
        <v>1542</v>
      </c>
      <c r="V418" s="323"/>
      <c r="W418" s="323"/>
      <c r="X418" s="323"/>
      <c r="Y418" s="491">
        <v>4</v>
      </c>
    </row>
    <row r="419" spans="1:41" s="188" customFormat="1" ht="26.65" x14ac:dyDescent="0.45">
      <c r="B419" s="188" t="s">
        <v>1543</v>
      </c>
      <c r="C419" s="509" t="s">
        <v>1140</v>
      </c>
      <c r="D419" s="381"/>
      <c r="E419" s="646" t="s">
        <v>1083</v>
      </c>
      <c r="F419" s="381"/>
      <c r="G419" s="381"/>
      <c r="H419" s="381"/>
      <c r="I419" s="652" t="s">
        <v>1544</v>
      </c>
      <c r="J419" s="188" t="s">
        <v>1046</v>
      </c>
      <c r="K419" s="188">
        <v>0</v>
      </c>
      <c r="L419" s="188" t="s">
        <v>1047</v>
      </c>
      <c r="M419" s="198" t="s">
        <v>1533</v>
      </c>
      <c r="N419" s="197">
        <v>45012</v>
      </c>
      <c r="O419" s="197">
        <v>45012</v>
      </c>
      <c r="P419" s="433">
        <f t="shared" si="21"/>
        <v>45014</v>
      </c>
      <c r="Q419" s="212">
        <v>45020</v>
      </c>
      <c r="R419" s="195">
        <f t="shared" si="22"/>
        <v>8</v>
      </c>
      <c r="S419" s="325">
        <f t="shared" si="23"/>
        <v>8</v>
      </c>
      <c r="T419" s="325"/>
      <c r="V419" s="323"/>
      <c r="W419" s="323"/>
      <c r="X419" s="323"/>
      <c r="Y419" s="491">
        <v>12</v>
      </c>
    </row>
    <row r="420" spans="1:41" s="193" customFormat="1" ht="14.25" x14ac:dyDescent="0.45">
      <c r="B420" s="193" t="s">
        <v>1545</v>
      </c>
      <c r="C420" s="548" t="s">
        <v>1121</v>
      </c>
      <c r="D420" s="381"/>
      <c r="E420" s="645" t="s">
        <v>1078</v>
      </c>
      <c r="F420" s="381"/>
      <c r="G420" s="381"/>
      <c r="H420" s="686"/>
      <c r="I420" s="651" t="s">
        <v>1546</v>
      </c>
      <c r="J420" s="193" t="s">
        <v>1046</v>
      </c>
      <c r="K420" s="188">
        <v>0</v>
      </c>
      <c r="L420" s="193" t="s">
        <v>1047</v>
      </c>
      <c r="M420" s="196" t="s">
        <v>1533</v>
      </c>
      <c r="N420" s="197">
        <v>45013</v>
      </c>
      <c r="O420" s="197">
        <v>45013</v>
      </c>
      <c r="P420" s="433">
        <f t="shared" si="21"/>
        <v>45015</v>
      </c>
      <c r="Q420" s="191">
        <v>45017</v>
      </c>
      <c r="R420" s="195">
        <f t="shared" si="22"/>
        <v>4</v>
      </c>
      <c r="S420" s="325">
        <f t="shared" si="23"/>
        <v>4</v>
      </c>
      <c r="T420" s="325"/>
      <c r="U420" s="188"/>
      <c r="V420" s="323"/>
      <c r="W420" s="323"/>
      <c r="X420" s="412"/>
      <c r="Y420" s="491">
        <v>10</v>
      </c>
    </row>
    <row r="421" spans="1:41" s="188" customFormat="1" ht="26.65" x14ac:dyDescent="0.45">
      <c r="B421" s="188" t="s">
        <v>1547</v>
      </c>
      <c r="C421" s="509" t="s">
        <v>1162</v>
      </c>
      <c r="D421" s="381"/>
      <c r="E421" s="646" t="s">
        <v>1083</v>
      </c>
      <c r="F421" s="381"/>
      <c r="G421" s="381"/>
      <c r="H421" s="381"/>
      <c r="I421" s="652" t="s">
        <v>1548</v>
      </c>
      <c r="J421" s="188" t="s">
        <v>1046</v>
      </c>
      <c r="K421" s="188">
        <v>0</v>
      </c>
      <c r="L421" s="188" t="s">
        <v>1047</v>
      </c>
      <c r="M421" s="198" t="s">
        <v>1533</v>
      </c>
      <c r="N421" s="224">
        <v>45014</v>
      </c>
      <c r="O421" s="224">
        <v>45014</v>
      </c>
      <c r="P421" s="433">
        <f t="shared" si="21"/>
        <v>45016</v>
      </c>
      <c r="Q421" s="408">
        <v>45019</v>
      </c>
      <c r="R421" s="195">
        <f t="shared" si="22"/>
        <v>5</v>
      </c>
      <c r="S421" s="325">
        <f t="shared" si="23"/>
        <v>5</v>
      </c>
      <c r="T421" s="325"/>
      <c r="V421" s="323"/>
      <c r="W421" s="323"/>
      <c r="X421" s="323"/>
      <c r="Y421" s="491">
        <v>5</v>
      </c>
    </row>
    <row r="422" spans="1:41" s="188" customFormat="1" ht="26.65" x14ac:dyDescent="0.45">
      <c r="B422" s="188" t="s">
        <v>1549</v>
      </c>
      <c r="C422" s="509" t="s">
        <v>1057</v>
      </c>
      <c r="D422" s="381"/>
      <c r="E422" s="646" t="s">
        <v>1083</v>
      </c>
      <c r="F422" s="381"/>
      <c r="G422" s="381"/>
      <c r="H422" s="381"/>
      <c r="I422" s="652" t="s">
        <v>1550</v>
      </c>
      <c r="J422" s="188" t="s">
        <v>1046</v>
      </c>
      <c r="K422" s="188">
        <v>0</v>
      </c>
      <c r="L422" s="188" t="s">
        <v>1047</v>
      </c>
      <c r="M422" s="198" t="s">
        <v>1533</v>
      </c>
      <c r="N422" s="224">
        <v>45011</v>
      </c>
      <c r="O422" s="224">
        <v>45011</v>
      </c>
      <c r="P422" s="433">
        <f t="shared" si="21"/>
        <v>45013</v>
      </c>
      <c r="Q422" s="212">
        <v>45018</v>
      </c>
      <c r="R422" s="195">
        <f t="shared" si="22"/>
        <v>7</v>
      </c>
      <c r="S422" s="325">
        <f t="shared" si="23"/>
        <v>7</v>
      </c>
      <c r="T422" s="325"/>
      <c r="V422" s="323"/>
      <c r="W422" s="323"/>
      <c r="X422" s="323"/>
      <c r="Y422" s="491">
        <v>8</v>
      </c>
    </row>
    <row r="423" spans="1:41" s="193" customFormat="1" ht="26.25" x14ac:dyDescent="0.4">
      <c r="B423" s="193" t="s">
        <v>1551</v>
      </c>
      <c r="C423" s="509" t="s">
        <v>1133</v>
      </c>
      <c r="D423" s="381"/>
      <c r="E423" s="645" t="s">
        <v>1078</v>
      </c>
      <c r="F423" s="685"/>
      <c r="G423" s="685"/>
      <c r="H423" s="685"/>
      <c r="I423" s="652" t="s">
        <v>1552</v>
      </c>
      <c r="J423" s="193" t="s">
        <v>1046</v>
      </c>
      <c r="K423" s="188">
        <v>0</v>
      </c>
      <c r="L423" s="193" t="s">
        <v>1047</v>
      </c>
      <c r="M423" s="196" t="s">
        <v>1533</v>
      </c>
      <c r="N423" s="191">
        <v>44981</v>
      </c>
      <c r="O423" s="191">
        <v>45003</v>
      </c>
      <c r="P423" s="433">
        <f t="shared" si="21"/>
        <v>45005</v>
      </c>
      <c r="Q423" s="191">
        <v>45017</v>
      </c>
      <c r="R423" s="195">
        <f t="shared" si="22"/>
        <v>36</v>
      </c>
      <c r="S423" s="325">
        <f t="shared" si="23"/>
        <v>14</v>
      </c>
      <c r="T423" s="325"/>
      <c r="U423" s="188"/>
      <c r="V423" s="323"/>
      <c r="W423" s="323"/>
      <c r="X423" s="412"/>
      <c r="Y423" s="492">
        <v>5</v>
      </c>
    </row>
    <row r="424" spans="1:41" s="188" customFormat="1" x14ac:dyDescent="0.4">
      <c r="B424" s="188" t="s">
        <v>1553</v>
      </c>
      <c r="C424" s="509" t="s">
        <v>1189</v>
      </c>
      <c r="D424" s="381"/>
      <c r="E424" s="646" t="s">
        <v>1083</v>
      </c>
      <c r="F424" s="685"/>
      <c r="G424" s="685"/>
      <c r="H424" s="685"/>
      <c r="I424" s="652" t="s">
        <v>1554</v>
      </c>
      <c r="J424" s="188" t="s">
        <v>1046</v>
      </c>
      <c r="K424" s="188">
        <v>0</v>
      </c>
      <c r="L424" s="188" t="s">
        <v>1047</v>
      </c>
      <c r="M424" s="198" t="s">
        <v>1533</v>
      </c>
      <c r="N424" s="212">
        <v>45014</v>
      </c>
      <c r="O424" s="212">
        <v>45014</v>
      </c>
      <c r="P424" s="433">
        <f t="shared" si="21"/>
        <v>45016</v>
      </c>
      <c r="Q424" s="212">
        <v>45020</v>
      </c>
      <c r="R424" s="195">
        <f t="shared" si="22"/>
        <v>6</v>
      </c>
      <c r="S424" s="325">
        <f t="shared" si="23"/>
        <v>6</v>
      </c>
      <c r="T424" s="325"/>
      <c r="V424" s="323"/>
      <c r="W424" s="323"/>
      <c r="X424" s="323"/>
      <c r="Y424" s="266">
        <v>3</v>
      </c>
    </row>
    <row r="425" spans="1:41" s="188" customFormat="1" x14ac:dyDescent="0.4">
      <c r="B425" s="188" t="s">
        <v>1555</v>
      </c>
      <c r="C425" s="509" t="s">
        <v>1044</v>
      </c>
      <c r="D425" s="381"/>
      <c r="E425" s="646" t="s">
        <v>1067</v>
      </c>
      <c r="F425" s="685">
        <v>662303</v>
      </c>
      <c r="G425" s="685">
        <v>414131</v>
      </c>
      <c r="H425" s="685">
        <v>462335</v>
      </c>
      <c r="I425" s="652">
        <v>1076433.2</v>
      </c>
      <c r="J425" s="188" t="s">
        <v>1046</v>
      </c>
      <c r="K425" s="188">
        <v>0</v>
      </c>
      <c r="L425" s="188" t="s">
        <v>1047</v>
      </c>
      <c r="M425" s="198" t="s">
        <v>1533</v>
      </c>
      <c r="N425" s="212">
        <v>45015</v>
      </c>
      <c r="O425" s="212">
        <v>45015</v>
      </c>
      <c r="P425" s="433">
        <f t="shared" si="21"/>
        <v>45017</v>
      </c>
      <c r="Q425" s="212">
        <v>45020</v>
      </c>
      <c r="R425" s="195">
        <f t="shared" si="22"/>
        <v>5</v>
      </c>
      <c r="S425" s="325">
        <f t="shared" si="23"/>
        <v>5</v>
      </c>
      <c r="T425" s="325"/>
      <c r="V425" s="323"/>
      <c r="W425" s="323"/>
      <c r="X425" s="323"/>
      <c r="Y425" s="458">
        <v>2</v>
      </c>
    </row>
    <row r="426" spans="1:41" s="188" customFormat="1" x14ac:dyDescent="0.4">
      <c r="B426" s="188" t="s">
        <v>1556</v>
      </c>
      <c r="C426" s="509" t="s">
        <v>1072</v>
      </c>
      <c r="D426" s="381"/>
      <c r="E426" s="646" t="s">
        <v>1067</v>
      </c>
      <c r="F426" s="685"/>
      <c r="G426" s="685"/>
      <c r="H426" s="818">
        <v>473120</v>
      </c>
      <c r="I426" s="652">
        <v>730772.6</v>
      </c>
      <c r="J426" s="188" t="s">
        <v>1046</v>
      </c>
      <c r="K426" s="188">
        <v>0</v>
      </c>
      <c r="L426" s="193" t="s">
        <v>1047</v>
      </c>
      <c r="M426" s="196" t="s">
        <v>1533</v>
      </c>
      <c r="N426" s="212">
        <v>45015</v>
      </c>
      <c r="O426" s="212">
        <v>45015</v>
      </c>
      <c r="P426" s="433">
        <f t="shared" si="21"/>
        <v>45017</v>
      </c>
      <c r="Q426" s="212">
        <v>45019</v>
      </c>
      <c r="R426" s="195">
        <f t="shared" si="22"/>
        <v>4</v>
      </c>
      <c r="S426" s="325">
        <f t="shared" si="23"/>
        <v>4</v>
      </c>
      <c r="T426" s="325"/>
      <c r="V426" s="323"/>
      <c r="W426" s="323"/>
      <c r="X426" s="323"/>
      <c r="Y426" s="458">
        <v>0</v>
      </c>
    </row>
    <row r="427" spans="1:41" s="193" customFormat="1" ht="26.25" x14ac:dyDescent="0.4">
      <c r="B427" s="193" t="s">
        <v>1557</v>
      </c>
      <c r="C427" s="509" t="s">
        <v>1061</v>
      </c>
      <c r="D427" s="381"/>
      <c r="E427" s="645" t="s">
        <v>1083</v>
      </c>
      <c r="F427" s="685"/>
      <c r="G427" s="685"/>
      <c r="H427" s="685"/>
      <c r="I427" s="652" t="s">
        <v>1558</v>
      </c>
      <c r="J427" s="193" t="s">
        <v>1046</v>
      </c>
      <c r="K427" s="188">
        <v>0</v>
      </c>
      <c r="L427" s="193" t="s">
        <v>1047</v>
      </c>
      <c r="M427" s="196" t="s">
        <v>1533</v>
      </c>
      <c r="N427" s="191">
        <v>45015</v>
      </c>
      <c r="O427" s="191">
        <v>45015</v>
      </c>
      <c r="P427" s="433">
        <f t="shared" si="21"/>
        <v>45017</v>
      </c>
      <c r="Q427" s="212">
        <v>45018</v>
      </c>
      <c r="R427" s="195">
        <f t="shared" si="22"/>
        <v>3</v>
      </c>
      <c r="S427" s="325">
        <f t="shared" si="23"/>
        <v>3</v>
      </c>
      <c r="T427" s="325"/>
      <c r="U427" s="188"/>
      <c r="V427" s="323"/>
      <c r="W427" s="323"/>
      <c r="X427" s="412"/>
      <c r="Y427" s="486">
        <v>5</v>
      </c>
    </row>
    <row r="428" spans="1:41" s="188" customFormat="1" ht="14.25" x14ac:dyDescent="0.45">
      <c r="B428" s="317" t="s">
        <v>1559</v>
      </c>
      <c r="C428" s="509" t="s">
        <v>1453</v>
      </c>
      <c r="D428" s="765"/>
      <c r="E428" s="646" t="s">
        <v>1067</v>
      </c>
      <c r="F428" s="685"/>
      <c r="G428" s="685"/>
      <c r="H428" s="685">
        <v>1653089.5</v>
      </c>
      <c r="I428" s="652">
        <v>2297167.2999999998</v>
      </c>
      <c r="J428" s="188" t="s">
        <v>1046</v>
      </c>
      <c r="K428" s="188">
        <v>0</v>
      </c>
      <c r="L428" s="188" t="s">
        <v>1047</v>
      </c>
      <c r="M428" s="196" t="s">
        <v>1533</v>
      </c>
      <c r="N428" s="224">
        <v>45015</v>
      </c>
      <c r="O428" s="224">
        <v>45015</v>
      </c>
      <c r="P428" s="433">
        <f t="shared" si="21"/>
        <v>45017</v>
      </c>
      <c r="Q428" s="197">
        <v>45020</v>
      </c>
      <c r="R428" s="195">
        <f t="shared" si="22"/>
        <v>5</v>
      </c>
      <c r="S428" s="325">
        <f t="shared" si="23"/>
        <v>5</v>
      </c>
      <c r="T428" s="325"/>
      <c r="V428" s="323"/>
      <c r="W428" s="323"/>
      <c r="X428" s="323"/>
      <c r="Y428" s="266">
        <v>5</v>
      </c>
    </row>
    <row r="429" spans="1:41" s="188" customFormat="1" ht="26.65" x14ac:dyDescent="0.45">
      <c r="B429" s="317" t="s">
        <v>1560</v>
      </c>
      <c r="C429" s="509" t="s">
        <v>1061</v>
      </c>
      <c r="D429" s="765"/>
      <c r="E429" s="646" t="s">
        <v>1083</v>
      </c>
      <c r="F429" s="685"/>
      <c r="G429" s="685"/>
      <c r="H429" s="685"/>
      <c r="I429" s="652" t="s">
        <v>1561</v>
      </c>
      <c r="J429" s="188" t="s">
        <v>1046</v>
      </c>
      <c r="K429" s="188">
        <v>0</v>
      </c>
      <c r="L429" s="188" t="s">
        <v>1047</v>
      </c>
      <c r="M429" s="198" t="s">
        <v>1533</v>
      </c>
      <c r="N429" s="224">
        <v>45016</v>
      </c>
      <c r="O429" s="224">
        <v>45015</v>
      </c>
      <c r="P429" s="433">
        <f t="shared" si="21"/>
        <v>45017</v>
      </c>
      <c r="Q429" s="212">
        <v>45018</v>
      </c>
      <c r="R429" s="195">
        <f t="shared" si="22"/>
        <v>2</v>
      </c>
      <c r="S429" s="325">
        <f t="shared" si="23"/>
        <v>3</v>
      </c>
      <c r="T429" s="325"/>
      <c r="V429" s="323"/>
      <c r="W429" s="323"/>
      <c r="X429" s="323"/>
      <c r="Y429" s="321">
        <v>6</v>
      </c>
    </row>
    <row r="430" spans="1:41" s="193" customFormat="1" x14ac:dyDescent="0.4">
      <c r="B430" s="193" t="s">
        <v>1562</v>
      </c>
      <c r="C430" s="509" t="s">
        <v>1138</v>
      </c>
      <c r="D430" s="381"/>
      <c r="E430" s="645" t="s">
        <v>1083</v>
      </c>
      <c r="F430" s="685"/>
      <c r="G430" s="685"/>
      <c r="H430" s="685"/>
      <c r="I430" s="652">
        <v>4837804</v>
      </c>
      <c r="J430" s="193" t="s">
        <v>1046</v>
      </c>
      <c r="K430" s="188">
        <v>0</v>
      </c>
      <c r="L430" s="193" t="s">
        <v>1047</v>
      </c>
      <c r="M430" s="196" t="s">
        <v>1533</v>
      </c>
      <c r="N430" s="191">
        <v>44958</v>
      </c>
      <c r="O430" s="191">
        <v>45000</v>
      </c>
      <c r="P430" s="433">
        <f t="shared" si="21"/>
        <v>45002</v>
      </c>
      <c r="Q430" s="191">
        <v>45018</v>
      </c>
      <c r="R430" s="195">
        <f t="shared" si="22"/>
        <v>60</v>
      </c>
      <c r="S430" s="325">
        <f t="shared" si="23"/>
        <v>18</v>
      </c>
      <c r="T430" s="358"/>
      <c r="U430" s="188"/>
      <c r="V430" s="323"/>
      <c r="W430" s="323"/>
      <c r="X430" s="412"/>
      <c r="Y430" s="469">
        <v>10</v>
      </c>
    </row>
    <row r="431" spans="1:41" s="193" customFormat="1" x14ac:dyDescent="0.4">
      <c r="B431" s="193" t="s">
        <v>1563</v>
      </c>
      <c r="C431" s="548" t="s">
        <v>1059</v>
      </c>
      <c r="D431" s="381"/>
      <c r="E431" s="645" t="s">
        <v>1078</v>
      </c>
      <c r="F431" s="685"/>
      <c r="G431" s="685"/>
      <c r="H431" s="685"/>
      <c r="I431" s="652">
        <v>954521.59999999998</v>
      </c>
      <c r="J431" s="193" t="s">
        <v>1046</v>
      </c>
      <c r="K431" s="188">
        <v>0</v>
      </c>
      <c r="L431" s="193" t="s">
        <v>1047</v>
      </c>
      <c r="M431" s="196" t="s">
        <v>1533</v>
      </c>
      <c r="N431" s="191">
        <v>45000</v>
      </c>
      <c r="O431" s="191">
        <v>45015</v>
      </c>
      <c r="P431" s="433">
        <f t="shared" si="21"/>
        <v>45017</v>
      </c>
      <c r="Q431" s="191">
        <v>45018</v>
      </c>
      <c r="R431" s="195">
        <f t="shared" si="22"/>
        <v>18</v>
      </c>
      <c r="S431" s="325">
        <f t="shared" si="23"/>
        <v>3</v>
      </c>
      <c r="T431" s="358"/>
      <c r="U431" s="188"/>
      <c r="V431" s="323"/>
      <c r="W431" s="323"/>
      <c r="X431" s="412"/>
      <c r="Y431" s="469">
        <v>8</v>
      </c>
    </row>
    <row r="432" spans="1:41" s="472" customFormat="1" ht="26.65" x14ac:dyDescent="0.45">
      <c r="A432" s="473"/>
      <c r="B432" s="474" t="s">
        <v>1564</v>
      </c>
      <c r="C432" s="509" t="s">
        <v>1057</v>
      </c>
      <c r="D432" s="766"/>
      <c r="E432" s="744" t="s">
        <v>1083</v>
      </c>
      <c r="F432" s="685"/>
      <c r="G432" s="685"/>
      <c r="H432" s="685"/>
      <c r="I432" s="652" t="s">
        <v>1565</v>
      </c>
      <c r="J432" s="475" t="s">
        <v>1046</v>
      </c>
      <c r="K432" s="188">
        <v>0</v>
      </c>
      <c r="L432" s="474" t="s">
        <v>1047</v>
      </c>
      <c r="M432" s="196" t="s">
        <v>1533</v>
      </c>
      <c r="N432" s="479">
        <v>44994</v>
      </c>
      <c r="O432" s="191">
        <v>45012</v>
      </c>
      <c r="P432" s="433">
        <f t="shared" si="21"/>
        <v>45014</v>
      </c>
      <c r="Q432" s="191">
        <v>45020</v>
      </c>
      <c r="R432" s="195">
        <f t="shared" si="22"/>
        <v>26</v>
      </c>
      <c r="S432" s="325">
        <f t="shared" si="23"/>
        <v>8</v>
      </c>
      <c r="T432" s="573"/>
      <c r="U432" s="474"/>
      <c r="V432" s="528"/>
      <c r="W432" s="528"/>
      <c r="X432" s="577"/>
      <c r="Y432" s="487">
        <v>9</v>
      </c>
      <c r="Z432" s="474"/>
      <c r="AA432" s="474"/>
      <c r="AB432" s="474"/>
      <c r="AC432" s="474"/>
      <c r="AD432" s="266" t="s">
        <v>1047</v>
      </c>
      <c r="AE432" s="266" t="s">
        <v>1566</v>
      </c>
      <c r="AF432" s="476">
        <v>45020</v>
      </c>
      <c r="AG432" s="477"/>
      <c r="AI432" s="474"/>
      <c r="AJ432" s="474"/>
      <c r="AK432" s="478"/>
      <c r="AL432" s="478"/>
      <c r="AM432" s="474"/>
      <c r="AN432" s="474"/>
      <c r="AO432" s="474"/>
    </row>
    <row r="433" spans="1:25" s="439" customFormat="1" ht="14.25" x14ac:dyDescent="0.45">
      <c r="A433" s="365"/>
      <c r="B433" s="317" t="s">
        <v>605</v>
      </c>
      <c r="C433" s="509" t="s">
        <v>1304</v>
      </c>
      <c r="D433" s="765"/>
      <c r="E433" s="646" t="s">
        <v>1083</v>
      </c>
      <c r="F433" s="685"/>
      <c r="G433" s="685"/>
      <c r="H433" s="685"/>
      <c r="I433" s="652">
        <v>6916827.7999999998</v>
      </c>
      <c r="J433" s="188" t="s">
        <v>1046</v>
      </c>
      <c r="K433" s="188">
        <v>18</v>
      </c>
      <c r="L433" s="193" t="s">
        <v>1047</v>
      </c>
      <c r="M433" s="196" t="s">
        <v>1533</v>
      </c>
      <c r="N433" s="224">
        <v>44953</v>
      </c>
      <c r="O433" s="224">
        <v>44965</v>
      </c>
      <c r="P433" s="433">
        <f t="shared" si="21"/>
        <v>44967</v>
      </c>
      <c r="Q433" s="481">
        <v>45022</v>
      </c>
      <c r="R433" s="195">
        <f t="shared" si="22"/>
        <v>69</v>
      </c>
      <c r="S433" s="325">
        <f t="shared" si="23"/>
        <v>39</v>
      </c>
      <c r="T433" s="358" t="s">
        <v>1567</v>
      </c>
      <c r="U433" s="189"/>
      <c r="V433" s="322"/>
      <c r="W433" s="322"/>
      <c r="X433" s="322"/>
      <c r="Y433" s="458">
        <v>8</v>
      </c>
    </row>
    <row r="434" spans="1:25" s="193" customFormat="1" ht="14.25" x14ac:dyDescent="0.45">
      <c r="B434" s="418" t="s">
        <v>933</v>
      </c>
      <c r="C434" s="726" t="s">
        <v>1057</v>
      </c>
      <c r="D434" s="765"/>
      <c r="E434" s="645" t="s">
        <v>1053</v>
      </c>
      <c r="F434" s="685"/>
      <c r="G434" s="685"/>
      <c r="H434" s="685"/>
      <c r="I434" s="652">
        <v>2430464</v>
      </c>
      <c r="J434" s="193" t="s">
        <v>1046</v>
      </c>
      <c r="K434" s="193">
        <v>5</v>
      </c>
      <c r="L434" s="193" t="s">
        <v>1047</v>
      </c>
      <c r="M434" s="196" t="s">
        <v>1533</v>
      </c>
      <c r="N434" s="197">
        <v>44965</v>
      </c>
      <c r="O434" s="191">
        <v>44970</v>
      </c>
      <c r="P434" s="433">
        <f t="shared" si="21"/>
        <v>44972</v>
      </c>
      <c r="Q434" s="191">
        <v>45013</v>
      </c>
      <c r="R434" s="195">
        <f t="shared" si="22"/>
        <v>48</v>
      </c>
      <c r="S434" s="325">
        <f t="shared" si="23"/>
        <v>38</v>
      </c>
      <c r="T434" s="358" t="s">
        <v>1225</v>
      </c>
      <c r="U434" s="188"/>
      <c r="V434" s="323"/>
      <c r="W434" s="323" t="s">
        <v>1104</v>
      </c>
      <c r="X434" s="412"/>
      <c r="Y434" s="482"/>
    </row>
    <row r="435" spans="1:25" s="188" customFormat="1" ht="14.25" x14ac:dyDescent="0.45">
      <c r="B435" s="317" t="s">
        <v>1568</v>
      </c>
      <c r="C435" s="509" t="s">
        <v>1057</v>
      </c>
      <c r="D435" s="765"/>
      <c r="E435" s="646" t="s">
        <v>1083</v>
      </c>
      <c r="F435" s="685"/>
      <c r="G435" s="685"/>
      <c r="H435" s="685"/>
      <c r="I435" s="652">
        <v>3091016</v>
      </c>
      <c r="J435" s="188" t="s">
        <v>1046</v>
      </c>
      <c r="K435" s="188">
        <v>3</v>
      </c>
      <c r="L435" s="193" t="s">
        <v>1047</v>
      </c>
      <c r="M435" s="196" t="s">
        <v>1533</v>
      </c>
      <c r="N435" s="224">
        <v>44975</v>
      </c>
      <c r="O435" s="224">
        <v>44975</v>
      </c>
      <c r="P435" s="433">
        <f t="shared" si="21"/>
        <v>44977</v>
      </c>
      <c r="Q435" s="212">
        <v>45008</v>
      </c>
      <c r="R435" s="195">
        <f t="shared" si="22"/>
        <v>33</v>
      </c>
      <c r="S435" s="325">
        <f t="shared" si="23"/>
        <v>30</v>
      </c>
      <c r="T435" s="358" t="s">
        <v>1569</v>
      </c>
      <c r="V435" s="323"/>
      <c r="W435" s="323"/>
      <c r="X435" s="323"/>
      <c r="Y435" s="483"/>
    </row>
    <row r="436" spans="1:25" s="188" customFormat="1" ht="14.25" x14ac:dyDescent="0.45">
      <c r="B436" s="317" t="s">
        <v>1570</v>
      </c>
      <c r="C436" s="725" t="s">
        <v>1121</v>
      </c>
      <c r="D436" s="761"/>
      <c r="E436" s="646" t="s">
        <v>1045</v>
      </c>
      <c r="F436" s="685"/>
      <c r="G436" s="685"/>
      <c r="H436" s="685"/>
      <c r="I436" s="652">
        <v>1600108</v>
      </c>
      <c r="J436" s="188" t="s">
        <v>1046</v>
      </c>
      <c r="K436" s="188">
        <v>0</v>
      </c>
      <c r="L436" s="193" t="s">
        <v>1047</v>
      </c>
      <c r="M436" s="196" t="s">
        <v>1533</v>
      </c>
      <c r="N436" s="224">
        <v>44977</v>
      </c>
      <c r="O436" s="224">
        <v>44977</v>
      </c>
      <c r="P436" s="433">
        <f t="shared" si="21"/>
        <v>44979</v>
      </c>
      <c r="Q436" s="212">
        <v>44980</v>
      </c>
      <c r="R436" s="195">
        <f t="shared" si="22"/>
        <v>3</v>
      </c>
      <c r="S436" s="325">
        <f t="shared" si="23"/>
        <v>3</v>
      </c>
      <c r="T436" s="325" t="s">
        <v>1571</v>
      </c>
      <c r="V436" s="323"/>
      <c r="W436" s="240" t="s">
        <v>1050</v>
      </c>
      <c r="X436" s="323"/>
      <c r="Y436" s="458"/>
    </row>
    <row r="437" spans="1:25" s="188" customFormat="1" ht="14.25" x14ac:dyDescent="0.45">
      <c r="B437" s="317" t="s">
        <v>1572</v>
      </c>
      <c r="C437" s="725" t="s">
        <v>1059</v>
      </c>
      <c r="D437" s="765"/>
      <c r="E437" s="646" t="s">
        <v>1053</v>
      </c>
      <c r="F437" s="685"/>
      <c r="G437" s="685"/>
      <c r="H437" s="685"/>
      <c r="I437" s="652" t="s">
        <v>1573</v>
      </c>
      <c r="J437" s="188" t="s">
        <v>1046</v>
      </c>
      <c r="K437" s="188">
        <v>1</v>
      </c>
      <c r="L437" s="193" t="s">
        <v>1047</v>
      </c>
      <c r="M437" s="196" t="s">
        <v>1533</v>
      </c>
      <c r="N437" s="224">
        <v>44977</v>
      </c>
      <c r="O437" s="224">
        <v>44977</v>
      </c>
      <c r="P437" s="433">
        <f t="shared" si="21"/>
        <v>44979</v>
      </c>
      <c r="Q437" s="212">
        <v>44986</v>
      </c>
      <c r="R437" s="195">
        <f t="shared" si="22"/>
        <v>9</v>
      </c>
      <c r="S437" s="325">
        <f t="shared" si="23"/>
        <v>8</v>
      </c>
      <c r="T437" s="325" t="s">
        <v>1574</v>
      </c>
      <c r="V437" s="323"/>
      <c r="W437" s="323" t="s">
        <v>1104</v>
      </c>
      <c r="X437" s="323"/>
      <c r="Y437" s="461"/>
    </row>
    <row r="438" spans="1:25" s="188" customFormat="1" ht="26.65" x14ac:dyDescent="0.45">
      <c r="B438" s="317" t="s">
        <v>1575</v>
      </c>
      <c r="C438" s="725" t="s">
        <v>1057</v>
      </c>
      <c r="D438" s="765"/>
      <c r="E438" s="646" t="s">
        <v>1053</v>
      </c>
      <c r="F438" s="685"/>
      <c r="G438" s="685"/>
      <c r="H438" s="685"/>
      <c r="I438" s="652" t="s">
        <v>1576</v>
      </c>
      <c r="J438" s="188" t="s">
        <v>1046</v>
      </c>
      <c r="K438" s="188">
        <v>5</v>
      </c>
      <c r="L438" s="193" t="s">
        <v>1047</v>
      </c>
      <c r="M438" s="196" t="s">
        <v>1533</v>
      </c>
      <c r="N438" s="224">
        <v>44979</v>
      </c>
      <c r="O438" s="212">
        <v>44984</v>
      </c>
      <c r="P438" s="433">
        <f t="shared" si="21"/>
        <v>44986</v>
      </c>
      <c r="Q438" s="212">
        <v>44994</v>
      </c>
      <c r="R438" s="195">
        <f t="shared" si="22"/>
        <v>15</v>
      </c>
      <c r="S438" s="325">
        <f t="shared" si="23"/>
        <v>5</v>
      </c>
      <c r="T438" s="325" t="s">
        <v>1577</v>
      </c>
      <c r="V438" s="323"/>
      <c r="W438" s="323" t="s">
        <v>1104</v>
      </c>
      <c r="X438" s="323"/>
      <c r="Y438" s="321"/>
    </row>
    <row r="439" spans="1:25" s="188" customFormat="1" ht="14.25" x14ac:dyDescent="0.45">
      <c r="B439" s="317" t="s">
        <v>1578</v>
      </c>
      <c r="C439" s="726" t="s">
        <v>1128</v>
      </c>
      <c r="D439" s="765"/>
      <c r="E439" s="646" t="s">
        <v>1579</v>
      </c>
      <c r="F439" s="685"/>
      <c r="G439" s="685"/>
      <c r="H439" s="685"/>
      <c r="I439" s="652">
        <v>3558874.6</v>
      </c>
      <c r="J439" s="193" t="s">
        <v>1046</v>
      </c>
      <c r="K439" s="188">
        <v>0</v>
      </c>
      <c r="L439" s="193" t="s">
        <v>1047</v>
      </c>
      <c r="M439" s="196" t="s">
        <v>1533</v>
      </c>
      <c r="N439" s="224">
        <v>44996</v>
      </c>
      <c r="O439" s="224">
        <v>44996</v>
      </c>
      <c r="P439" s="433">
        <f t="shared" si="21"/>
        <v>44998</v>
      </c>
      <c r="Q439" s="212">
        <v>45007</v>
      </c>
      <c r="R439" s="195">
        <f t="shared" si="22"/>
        <v>11</v>
      </c>
      <c r="S439" s="325">
        <f t="shared" si="23"/>
        <v>11</v>
      </c>
      <c r="T439" s="325" t="s">
        <v>1580</v>
      </c>
      <c r="V439" s="323"/>
      <c r="W439" s="323"/>
      <c r="X439" s="323"/>
      <c r="Y439" s="459"/>
    </row>
    <row r="440" spans="1:25" s="439" customFormat="1" ht="26.65" x14ac:dyDescent="0.45">
      <c r="A440" s="440"/>
      <c r="B440" s="418" t="s">
        <v>1581</v>
      </c>
      <c r="C440" s="509" t="s">
        <v>1304</v>
      </c>
      <c r="D440" s="765"/>
      <c r="E440" s="645" t="s">
        <v>1083</v>
      </c>
      <c r="F440" s="685"/>
      <c r="G440" s="685"/>
      <c r="H440" s="685"/>
      <c r="I440" s="652" t="s">
        <v>1582</v>
      </c>
      <c r="J440" s="193" t="s">
        <v>1046</v>
      </c>
      <c r="K440" s="188">
        <v>0</v>
      </c>
      <c r="L440" s="193" t="s">
        <v>1047</v>
      </c>
      <c r="M440" s="196" t="s">
        <v>1533</v>
      </c>
      <c r="N440" s="224">
        <v>45007</v>
      </c>
      <c r="O440" s="224">
        <v>45007</v>
      </c>
      <c r="P440" s="433">
        <f t="shared" si="21"/>
        <v>45009</v>
      </c>
      <c r="Q440" s="197">
        <v>45022</v>
      </c>
      <c r="R440" s="195">
        <f t="shared" si="22"/>
        <v>15</v>
      </c>
      <c r="S440" s="325">
        <f t="shared" si="23"/>
        <v>15</v>
      </c>
      <c r="T440" s="325" t="s">
        <v>761</v>
      </c>
      <c r="U440" s="189"/>
      <c r="V440" s="322"/>
      <c r="W440" s="322"/>
      <c r="Y440" s="485">
        <v>7</v>
      </c>
    </row>
    <row r="441" spans="1:25" s="188" customFormat="1" ht="14.25" x14ac:dyDescent="0.45">
      <c r="B441" s="188" t="s">
        <v>1583</v>
      </c>
      <c r="C441" s="509" t="s">
        <v>1121</v>
      </c>
      <c r="D441" s="381"/>
      <c r="E441" s="646" t="s">
        <v>1067</v>
      </c>
      <c r="F441" s="685"/>
      <c r="G441" s="685"/>
      <c r="H441" s="685">
        <v>2963000</v>
      </c>
      <c r="I441" s="652">
        <v>3416322.2</v>
      </c>
      <c r="J441" s="188" t="s">
        <v>1046</v>
      </c>
      <c r="K441" s="188">
        <v>0</v>
      </c>
      <c r="L441" s="474" t="s">
        <v>1047</v>
      </c>
      <c r="M441" s="196" t="s">
        <v>1533</v>
      </c>
      <c r="N441" s="197">
        <v>45009</v>
      </c>
      <c r="O441" s="197">
        <v>45009</v>
      </c>
      <c r="P441" s="433">
        <f t="shared" si="21"/>
        <v>45011</v>
      </c>
      <c r="Q441" s="191">
        <v>45020</v>
      </c>
      <c r="R441" s="195">
        <f t="shared" si="22"/>
        <v>11</v>
      </c>
      <c r="S441" s="325">
        <f t="shared" si="23"/>
        <v>11</v>
      </c>
      <c r="T441" s="325"/>
      <c r="V441" s="323"/>
      <c r="W441" s="323"/>
      <c r="X441" s="323"/>
      <c r="Y441" s="461">
        <v>14</v>
      </c>
    </row>
    <row r="442" spans="1:25" s="193" customFormat="1" ht="35.65" x14ac:dyDescent="0.45">
      <c r="B442" s="193" t="s">
        <v>1584</v>
      </c>
      <c r="C442" s="326" t="s">
        <v>1079</v>
      </c>
      <c r="D442" s="381"/>
      <c r="E442" s="645" t="s">
        <v>1083</v>
      </c>
      <c r="F442" s="685"/>
      <c r="G442" s="685"/>
      <c r="H442" s="685"/>
      <c r="I442" s="652">
        <v>4472130</v>
      </c>
      <c r="J442" s="193" t="s">
        <v>1046</v>
      </c>
      <c r="K442" s="188">
        <v>0</v>
      </c>
      <c r="L442" s="193" t="s">
        <v>1047</v>
      </c>
      <c r="M442" s="196" t="s">
        <v>1533</v>
      </c>
      <c r="N442" s="197">
        <v>45013</v>
      </c>
      <c r="O442" s="197">
        <v>45013</v>
      </c>
      <c r="P442" s="433">
        <f t="shared" si="21"/>
        <v>45015</v>
      </c>
      <c r="Q442" s="191">
        <v>45021</v>
      </c>
      <c r="R442" s="195">
        <f t="shared" si="22"/>
        <v>8</v>
      </c>
      <c r="S442" s="325">
        <f t="shared" si="23"/>
        <v>8</v>
      </c>
      <c r="T442" s="325"/>
      <c r="U442" s="188"/>
      <c r="V442" s="323"/>
      <c r="W442" s="323"/>
      <c r="X442" s="412"/>
      <c r="Y442" s="460">
        <v>10</v>
      </c>
    </row>
    <row r="443" spans="1:25" s="188" customFormat="1" ht="39.75" x14ac:dyDescent="0.45">
      <c r="B443" s="317" t="s">
        <v>1585</v>
      </c>
      <c r="C443" s="509" t="s">
        <v>1066</v>
      </c>
      <c r="D443" s="765"/>
      <c r="E443" s="646" t="s">
        <v>1067</v>
      </c>
      <c r="F443" s="685">
        <v>563291.19999999995</v>
      </c>
      <c r="G443" s="685">
        <v>516431</v>
      </c>
      <c r="H443" s="685">
        <v>696254</v>
      </c>
      <c r="I443" s="652">
        <v>1079721.8</v>
      </c>
      <c r="J443" s="323" t="s">
        <v>1046</v>
      </c>
      <c r="K443" s="188">
        <v>0</v>
      </c>
      <c r="L443" s="188" t="s">
        <v>1047</v>
      </c>
      <c r="M443" s="196" t="s">
        <v>1533</v>
      </c>
      <c r="N443" s="224">
        <v>45018</v>
      </c>
      <c r="O443" s="224">
        <v>45018</v>
      </c>
      <c r="P443" s="433">
        <f t="shared" si="21"/>
        <v>45020</v>
      </c>
      <c r="Q443" s="212">
        <v>45022</v>
      </c>
      <c r="R443" s="195">
        <f t="shared" si="22"/>
        <v>4</v>
      </c>
      <c r="S443" s="325">
        <f t="shared" si="23"/>
        <v>4</v>
      </c>
      <c r="T443" s="325"/>
      <c r="V443" s="323"/>
      <c r="W443" s="323"/>
      <c r="X443" s="323"/>
      <c r="Y443" s="484">
        <v>2</v>
      </c>
    </row>
    <row r="444" spans="1:25" s="188" customFormat="1" ht="14.25" x14ac:dyDescent="0.45">
      <c r="B444" s="317" t="s">
        <v>1586</v>
      </c>
      <c r="C444" s="725" t="s">
        <v>1121</v>
      </c>
      <c r="D444" s="765"/>
      <c r="E444" s="646" t="s">
        <v>1078</v>
      </c>
      <c r="F444" s="686">
        <v>0</v>
      </c>
      <c r="G444" s="686">
        <v>0</v>
      </c>
      <c r="H444" s="686">
        <v>0</v>
      </c>
      <c r="I444" s="651">
        <v>0</v>
      </c>
      <c r="J444" s="188" t="s">
        <v>1046</v>
      </c>
      <c r="K444" s="188">
        <v>0</v>
      </c>
      <c r="L444" s="188" t="s">
        <v>1047</v>
      </c>
      <c r="M444" s="198" t="s">
        <v>1533</v>
      </c>
      <c r="N444" s="224">
        <v>44988</v>
      </c>
      <c r="O444" s="224">
        <v>45019</v>
      </c>
      <c r="P444" s="433">
        <f t="shared" si="21"/>
        <v>45021</v>
      </c>
      <c r="Q444" s="212">
        <v>45022</v>
      </c>
      <c r="R444" s="188">
        <f t="shared" si="22"/>
        <v>34</v>
      </c>
      <c r="S444" s="358">
        <f t="shared" si="23"/>
        <v>3</v>
      </c>
      <c r="T444" s="325"/>
      <c r="V444" s="323"/>
      <c r="W444" s="323"/>
      <c r="X444" s="323"/>
      <c r="Y444" s="480">
        <v>6</v>
      </c>
    </row>
    <row r="445" spans="1:25" s="188" customFormat="1" ht="14.25" x14ac:dyDescent="0.45">
      <c r="B445" s="317" t="s">
        <v>1587</v>
      </c>
      <c r="C445" s="509" t="s">
        <v>1082</v>
      </c>
      <c r="D445" s="765"/>
      <c r="E445" s="646" t="s">
        <v>1083</v>
      </c>
      <c r="F445" s="687">
        <v>2140544</v>
      </c>
      <c r="G445" s="687">
        <v>655012</v>
      </c>
      <c r="H445" s="687">
        <v>2562353</v>
      </c>
      <c r="I445" s="654">
        <v>2795556</v>
      </c>
      <c r="J445" s="188" t="s">
        <v>1046</v>
      </c>
      <c r="K445" s="188">
        <v>0</v>
      </c>
      <c r="L445" s="188" t="s">
        <v>1047</v>
      </c>
      <c r="M445" s="196" t="s">
        <v>1533</v>
      </c>
      <c r="N445" s="224">
        <v>44988</v>
      </c>
      <c r="O445" s="224">
        <v>45019</v>
      </c>
      <c r="P445" s="433">
        <f t="shared" si="21"/>
        <v>45021</v>
      </c>
      <c r="Q445" s="212">
        <v>45023</v>
      </c>
      <c r="R445" s="195">
        <f t="shared" si="22"/>
        <v>35</v>
      </c>
      <c r="S445" s="325">
        <f t="shared" si="23"/>
        <v>4</v>
      </c>
      <c r="T445" s="325"/>
      <c r="V445" s="323"/>
      <c r="W445" s="323"/>
      <c r="X445" s="323"/>
      <c r="Y445" s="488">
        <v>4</v>
      </c>
    </row>
    <row r="446" spans="1:25" s="193" customFormat="1" x14ac:dyDescent="0.4">
      <c r="B446" s="193" t="s">
        <v>1588</v>
      </c>
      <c r="C446" s="548" t="s">
        <v>1077</v>
      </c>
      <c r="D446" s="381"/>
      <c r="E446" s="645" t="s">
        <v>1078</v>
      </c>
      <c r="F446" s="381"/>
      <c r="G446" s="381"/>
      <c r="H446" s="686"/>
      <c r="I446" s="651">
        <v>594070.6</v>
      </c>
      <c r="J446" s="193" t="s">
        <v>1046</v>
      </c>
      <c r="K446" s="188">
        <v>0</v>
      </c>
      <c r="L446" s="188" t="s">
        <v>1047</v>
      </c>
      <c r="M446" s="196" t="s">
        <v>1533</v>
      </c>
      <c r="N446" s="191">
        <v>45020</v>
      </c>
      <c r="O446" s="191">
        <v>45021</v>
      </c>
      <c r="P446" s="433">
        <f t="shared" si="21"/>
        <v>45023</v>
      </c>
      <c r="Q446" s="191">
        <v>45021</v>
      </c>
      <c r="R446" s="195">
        <f t="shared" si="22"/>
        <v>1</v>
      </c>
      <c r="S446" s="325">
        <f t="shared" si="23"/>
        <v>0</v>
      </c>
      <c r="T446" s="358"/>
      <c r="U446" s="188"/>
      <c r="V446" s="323"/>
      <c r="W446" s="323"/>
      <c r="X446" s="412"/>
      <c r="Y446" s="469">
        <v>4</v>
      </c>
    </row>
    <row r="447" spans="1:25" s="193" customFormat="1" x14ac:dyDescent="0.4">
      <c r="B447" s="193" t="s">
        <v>1589</v>
      </c>
      <c r="C447" s="509" t="s">
        <v>1061</v>
      </c>
      <c r="D447" s="381"/>
      <c r="E447" s="645" t="s">
        <v>1083</v>
      </c>
      <c r="F447" s="687">
        <v>1281506</v>
      </c>
      <c r="G447" s="687">
        <v>753331</v>
      </c>
      <c r="H447" s="687">
        <v>1769470</v>
      </c>
      <c r="I447" s="654">
        <v>2034837</v>
      </c>
      <c r="J447" s="193" t="s">
        <v>1046</v>
      </c>
      <c r="K447" s="188">
        <v>0</v>
      </c>
      <c r="L447" s="188" t="s">
        <v>1047</v>
      </c>
      <c r="M447" s="196" t="s">
        <v>1533</v>
      </c>
      <c r="N447" s="191">
        <v>45020</v>
      </c>
      <c r="O447" s="191">
        <v>45021</v>
      </c>
      <c r="P447" s="433">
        <f t="shared" si="21"/>
        <v>45023</v>
      </c>
      <c r="Q447" s="191">
        <v>45021</v>
      </c>
      <c r="R447" s="195">
        <f t="shared" si="22"/>
        <v>1</v>
      </c>
      <c r="S447" s="325">
        <f t="shared" si="23"/>
        <v>0</v>
      </c>
      <c r="T447" s="358"/>
      <c r="U447" s="188"/>
      <c r="V447" s="323"/>
      <c r="W447" s="323"/>
      <c r="X447" s="412"/>
      <c r="Y447" s="489">
        <v>6</v>
      </c>
    </row>
    <row r="448" spans="1:25" s="193" customFormat="1" ht="39.4" x14ac:dyDescent="0.4">
      <c r="B448" s="227" t="s">
        <v>1590</v>
      </c>
      <c r="C448" s="730" t="s">
        <v>1094</v>
      </c>
      <c r="D448" s="682"/>
      <c r="E448" s="645" t="s">
        <v>1078</v>
      </c>
      <c r="F448" s="381"/>
      <c r="G448" s="686"/>
      <c r="H448" s="686"/>
      <c r="I448" s="791">
        <v>0</v>
      </c>
      <c r="J448" s="193" t="s">
        <v>1046</v>
      </c>
      <c r="K448" s="188">
        <v>0</v>
      </c>
      <c r="L448" s="188" t="s">
        <v>1047</v>
      </c>
      <c r="M448" s="196" t="s">
        <v>1533</v>
      </c>
      <c r="N448" s="191">
        <v>44974</v>
      </c>
      <c r="O448" s="191">
        <v>45006</v>
      </c>
      <c r="P448" s="433">
        <f t="shared" si="21"/>
        <v>45008</v>
      </c>
      <c r="Q448" s="191">
        <v>45023</v>
      </c>
      <c r="R448" s="195">
        <f t="shared" si="22"/>
        <v>49</v>
      </c>
      <c r="S448" s="325">
        <f t="shared" si="23"/>
        <v>17</v>
      </c>
      <c r="T448" s="358" t="s">
        <v>1591</v>
      </c>
      <c r="U448" s="188"/>
      <c r="V448" s="323"/>
      <c r="W448" s="323"/>
      <c r="X448" s="412"/>
      <c r="Y448" s="469">
        <v>3</v>
      </c>
    </row>
    <row r="449" spans="2:25" s="188" customFormat="1" x14ac:dyDescent="0.4">
      <c r="B449" s="188" t="s">
        <v>1592</v>
      </c>
      <c r="C449" s="509" t="s">
        <v>1140</v>
      </c>
      <c r="D449" s="381"/>
      <c r="E449" s="646" t="s">
        <v>1083</v>
      </c>
      <c r="F449" s="381"/>
      <c r="G449" s="381"/>
      <c r="H449" s="381"/>
      <c r="I449" s="651">
        <v>4137865</v>
      </c>
      <c r="J449" s="188" t="s">
        <v>1046</v>
      </c>
      <c r="K449" s="188">
        <v>0</v>
      </c>
      <c r="L449" s="188" t="s">
        <v>1047</v>
      </c>
      <c r="M449" s="196" t="s">
        <v>1533</v>
      </c>
      <c r="N449" s="212">
        <v>44886</v>
      </c>
      <c r="O449" s="212">
        <v>45013</v>
      </c>
      <c r="P449" s="433">
        <f t="shared" si="21"/>
        <v>45015</v>
      </c>
      <c r="Q449" s="212">
        <v>45022</v>
      </c>
      <c r="R449" s="195">
        <f t="shared" si="22"/>
        <v>136</v>
      </c>
      <c r="S449" s="325">
        <f t="shared" si="23"/>
        <v>9</v>
      </c>
      <c r="T449" s="358"/>
      <c r="V449" s="323"/>
      <c r="W449" s="323"/>
      <c r="X449" s="323"/>
      <c r="Y449" s="480">
        <v>11</v>
      </c>
    </row>
    <row r="450" spans="2:25" s="188" customFormat="1" ht="14.25" x14ac:dyDescent="0.45">
      <c r="B450" s="188" t="s">
        <v>1593</v>
      </c>
      <c r="C450" s="500" t="s">
        <v>1126</v>
      </c>
      <c r="D450" s="381"/>
      <c r="E450" s="646" t="s">
        <v>1078</v>
      </c>
      <c r="F450" s="381"/>
      <c r="G450" s="381"/>
      <c r="H450" s="686"/>
      <c r="I450" s="651">
        <v>847943</v>
      </c>
      <c r="J450" s="188" t="s">
        <v>1046</v>
      </c>
      <c r="K450" s="188">
        <v>14</v>
      </c>
      <c r="L450" s="188" t="s">
        <v>1047</v>
      </c>
      <c r="M450" s="196" t="s">
        <v>1533</v>
      </c>
      <c r="N450" s="197">
        <v>45008</v>
      </c>
      <c r="O450" s="197">
        <v>45009</v>
      </c>
      <c r="P450" s="433">
        <f t="shared" si="21"/>
        <v>45011</v>
      </c>
      <c r="Q450" s="212">
        <v>45026</v>
      </c>
      <c r="R450" s="195">
        <f t="shared" si="22"/>
        <v>18</v>
      </c>
      <c r="S450" s="325">
        <f t="shared" si="23"/>
        <v>3</v>
      </c>
      <c r="T450" s="325" t="s">
        <v>1594</v>
      </c>
      <c r="V450" s="323"/>
      <c r="W450" s="323"/>
      <c r="X450" s="323"/>
      <c r="Y450" s="461">
        <v>10</v>
      </c>
    </row>
    <row r="451" spans="2:25" s="188" customFormat="1" ht="14.25" x14ac:dyDescent="0.45">
      <c r="B451" s="188" t="s">
        <v>1595</v>
      </c>
      <c r="C451" s="358" t="s">
        <v>1121</v>
      </c>
      <c r="D451" s="381"/>
      <c r="E451" s="646" t="s">
        <v>1078</v>
      </c>
      <c r="F451" s="381"/>
      <c r="G451" s="381"/>
      <c r="H451" s="686"/>
      <c r="I451" s="651">
        <v>2317719.6</v>
      </c>
      <c r="J451" s="188" t="s">
        <v>1046</v>
      </c>
      <c r="K451" s="188">
        <v>7</v>
      </c>
      <c r="L451" s="188" t="s">
        <v>1047</v>
      </c>
      <c r="M451" s="196" t="s">
        <v>1533</v>
      </c>
      <c r="N451" s="197">
        <v>45012</v>
      </c>
      <c r="O451" s="197">
        <v>45012</v>
      </c>
      <c r="P451" s="433">
        <f t="shared" ref="P451:P514" si="24">O451+2</f>
        <v>45014</v>
      </c>
      <c r="Q451" s="212">
        <v>45026</v>
      </c>
      <c r="R451" s="195">
        <f t="shared" si="22"/>
        <v>14</v>
      </c>
      <c r="S451" s="325">
        <f t="shared" si="23"/>
        <v>7</v>
      </c>
      <c r="T451" s="325" t="s">
        <v>1596</v>
      </c>
      <c r="V451" s="323"/>
      <c r="W451" s="323"/>
      <c r="X451" s="323"/>
      <c r="Y451" s="461">
        <v>10</v>
      </c>
    </row>
    <row r="452" spans="2:25" s="188" customFormat="1" ht="14.25" x14ac:dyDescent="0.45">
      <c r="B452" s="188" t="s">
        <v>1597</v>
      </c>
      <c r="C452" s="358" t="s">
        <v>1096</v>
      </c>
      <c r="D452" s="381"/>
      <c r="E452" s="646" t="s">
        <v>1078</v>
      </c>
      <c r="F452" s="381"/>
      <c r="G452" s="381"/>
      <c r="H452" s="686"/>
      <c r="I452" s="651">
        <v>1585372.35</v>
      </c>
      <c r="J452" s="188" t="s">
        <v>1046</v>
      </c>
      <c r="K452" s="188">
        <v>0</v>
      </c>
      <c r="L452" s="188" t="s">
        <v>1047</v>
      </c>
      <c r="M452" s="196" t="s">
        <v>1533</v>
      </c>
      <c r="N452" s="224">
        <v>45013</v>
      </c>
      <c r="O452" s="224">
        <v>45013</v>
      </c>
      <c r="P452" s="433">
        <f t="shared" si="24"/>
        <v>45015</v>
      </c>
      <c r="Q452" s="212">
        <v>45024</v>
      </c>
      <c r="R452" s="195">
        <f t="shared" si="22"/>
        <v>11</v>
      </c>
      <c r="S452" s="325">
        <f t="shared" si="23"/>
        <v>11</v>
      </c>
      <c r="T452" s="325" t="s">
        <v>1598</v>
      </c>
      <c r="V452" s="323"/>
      <c r="W452" s="323"/>
      <c r="X452" s="323"/>
      <c r="Y452" s="461">
        <v>2</v>
      </c>
    </row>
    <row r="453" spans="2:25" s="188" customFormat="1" ht="14.25" x14ac:dyDescent="0.45">
      <c r="B453" s="317" t="s">
        <v>1599</v>
      </c>
      <c r="C453" s="509" t="s">
        <v>1082</v>
      </c>
      <c r="D453" s="765"/>
      <c r="E453" s="646" t="s">
        <v>1083</v>
      </c>
      <c r="F453" s="381"/>
      <c r="G453" s="381"/>
      <c r="H453" s="381"/>
      <c r="I453" s="651">
        <v>2777958</v>
      </c>
      <c r="J453" s="188" t="s">
        <v>1046</v>
      </c>
      <c r="K453" s="188">
        <v>0</v>
      </c>
      <c r="L453" s="188" t="s">
        <v>1047</v>
      </c>
      <c r="M453" s="196" t="s">
        <v>1533</v>
      </c>
      <c r="N453" s="224">
        <v>45015</v>
      </c>
      <c r="O453" s="224">
        <v>45015</v>
      </c>
      <c r="P453" s="433">
        <f t="shared" si="24"/>
        <v>45017</v>
      </c>
      <c r="Q453" s="212">
        <v>45024</v>
      </c>
      <c r="R453" s="195">
        <f t="shared" si="22"/>
        <v>9</v>
      </c>
      <c r="S453" s="325">
        <f t="shared" si="23"/>
        <v>9</v>
      </c>
      <c r="T453" s="325"/>
      <c r="V453" s="323"/>
      <c r="W453" s="323"/>
      <c r="X453" s="323"/>
      <c r="Y453" s="480">
        <v>4</v>
      </c>
    </row>
    <row r="454" spans="2:25" s="193" customFormat="1" ht="14.25" x14ac:dyDescent="0.45">
      <c r="B454" s="418" t="s">
        <v>1600</v>
      </c>
      <c r="C454" s="509" t="s">
        <v>1057</v>
      </c>
      <c r="D454" s="765"/>
      <c r="E454" s="645" t="s">
        <v>1083</v>
      </c>
      <c r="F454" s="687">
        <v>1695313</v>
      </c>
      <c r="G454" s="687">
        <v>741005</v>
      </c>
      <c r="H454" s="687">
        <v>2206135</v>
      </c>
      <c r="I454" s="654">
        <v>2436319</v>
      </c>
      <c r="J454" s="193" t="s">
        <v>1046</v>
      </c>
      <c r="K454" s="188">
        <v>0</v>
      </c>
      <c r="L454" s="188" t="s">
        <v>1047</v>
      </c>
      <c r="M454" s="196" t="s">
        <v>1533</v>
      </c>
      <c r="N454" s="197">
        <v>45018</v>
      </c>
      <c r="O454" s="197">
        <v>45018</v>
      </c>
      <c r="P454" s="433">
        <f t="shared" si="24"/>
        <v>45020</v>
      </c>
      <c r="Q454" s="212">
        <v>45024</v>
      </c>
      <c r="R454" s="195">
        <f t="shared" si="22"/>
        <v>6</v>
      </c>
      <c r="S454" s="325">
        <f t="shared" si="23"/>
        <v>6</v>
      </c>
      <c r="T454" s="325" t="s">
        <v>1601</v>
      </c>
      <c r="U454" s="188"/>
      <c r="V454" s="323"/>
      <c r="W454" s="323"/>
      <c r="X454" s="412"/>
      <c r="Y454" s="469">
        <v>5</v>
      </c>
    </row>
    <row r="455" spans="2:25" s="188" customFormat="1" ht="14.25" x14ac:dyDescent="0.45">
      <c r="B455" s="317" t="s">
        <v>1602</v>
      </c>
      <c r="C455" s="509" t="s">
        <v>1057</v>
      </c>
      <c r="D455" s="765"/>
      <c r="E455" s="646" t="s">
        <v>1083</v>
      </c>
      <c r="F455" s="687">
        <v>3009929</v>
      </c>
      <c r="G455" s="687">
        <v>693763</v>
      </c>
      <c r="H455" s="687">
        <v>3365096</v>
      </c>
      <c r="I455" s="654">
        <v>3703692</v>
      </c>
      <c r="J455" s="188" t="s">
        <v>1046</v>
      </c>
      <c r="K455" s="188">
        <v>0</v>
      </c>
      <c r="L455" s="188" t="s">
        <v>1047</v>
      </c>
      <c r="M455" s="196" t="s">
        <v>1533</v>
      </c>
      <c r="N455" s="224">
        <v>45020</v>
      </c>
      <c r="O455" s="224">
        <v>45020</v>
      </c>
      <c r="P455" s="433">
        <f t="shared" si="24"/>
        <v>45022</v>
      </c>
      <c r="Q455" s="212">
        <v>45027</v>
      </c>
      <c r="R455" s="195">
        <f t="shared" si="22"/>
        <v>7</v>
      </c>
      <c r="S455" s="325">
        <f t="shared" si="23"/>
        <v>7</v>
      </c>
      <c r="T455" s="325" t="s">
        <v>1603</v>
      </c>
      <c r="V455" s="323"/>
      <c r="W455" s="323"/>
      <c r="X455" s="323"/>
      <c r="Y455" s="480">
        <v>9</v>
      </c>
    </row>
    <row r="456" spans="2:25" s="188" customFormat="1" ht="39.75" x14ac:dyDescent="0.45">
      <c r="B456" s="317" t="s">
        <v>1604</v>
      </c>
      <c r="C456" s="501" t="s">
        <v>1124</v>
      </c>
      <c r="D456" s="765"/>
      <c r="E456" s="646" t="s">
        <v>1067</v>
      </c>
      <c r="F456" s="688">
        <v>1678068</v>
      </c>
      <c r="G456" s="688">
        <v>517231</v>
      </c>
      <c r="H456" s="819">
        <v>1710930</v>
      </c>
      <c r="I456" s="774">
        <v>2195298.6</v>
      </c>
      <c r="J456" s="323" t="s">
        <v>1046</v>
      </c>
      <c r="K456" s="188">
        <v>0</v>
      </c>
      <c r="L456" s="188" t="s">
        <v>1047</v>
      </c>
      <c r="M456" s="196" t="s">
        <v>1533</v>
      </c>
      <c r="N456" s="224">
        <v>45020</v>
      </c>
      <c r="O456" s="224">
        <v>45020</v>
      </c>
      <c r="P456" s="433">
        <f t="shared" si="24"/>
        <v>45022</v>
      </c>
      <c r="Q456" s="212">
        <v>45024</v>
      </c>
      <c r="R456" s="195">
        <f t="shared" si="22"/>
        <v>4</v>
      </c>
      <c r="S456" s="325">
        <f t="shared" si="23"/>
        <v>4</v>
      </c>
      <c r="T456" s="325"/>
      <c r="V456" s="323"/>
      <c r="W456" s="323"/>
      <c r="X456" s="323"/>
      <c r="Y456" s="480">
        <v>14</v>
      </c>
    </row>
    <row r="457" spans="2:25" s="188" customFormat="1" ht="14.25" x14ac:dyDescent="0.45">
      <c r="B457" s="317" t="s">
        <v>1605</v>
      </c>
      <c r="C457" s="725" t="s">
        <v>1057</v>
      </c>
      <c r="D457" s="765"/>
      <c r="E457" s="646" t="s">
        <v>1078</v>
      </c>
      <c r="F457" s="686">
        <v>0</v>
      </c>
      <c r="G457" s="686">
        <v>0</v>
      </c>
      <c r="H457" s="686">
        <v>0</v>
      </c>
      <c r="I457" s="651">
        <v>1402471.6</v>
      </c>
      <c r="J457" s="188" t="s">
        <v>1046</v>
      </c>
      <c r="K457" s="188">
        <v>0</v>
      </c>
      <c r="L457" s="188" t="s">
        <v>1047</v>
      </c>
      <c r="M457" s="196" t="s">
        <v>1533</v>
      </c>
      <c r="N457" s="224">
        <v>45020</v>
      </c>
      <c r="O457" s="224">
        <v>45020</v>
      </c>
      <c r="P457" s="433">
        <f t="shared" si="24"/>
        <v>45022</v>
      </c>
      <c r="Q457" s="212">
        <v>45025</v>
      </c>
      <c r="R457" s="195">
        <f t="shared" si="22"/>
        <v>5</v>
      </c>
      <c r="S457" s="325">
        <f t="shared" si="23"/>
        <v>5</v>
      </c>
      <c r="T457" s="325"/>
      <c r="V457" s="323"/>
      <c r="W457" s="323"/>
      <c r="X457" s="323"/>
      <c r="Y457" s="480">
        <v>4</v>
      </c>
    </row>
    <row r="458" spans="2:25" s="193" customFormat="1" ht="14.25" x14ac:dyDescent="0.45">
      <c r="B458" s="418" t="s">
        <v>1606</v>
      </c>
      <c r="C458" s="509" t="s">
        <v>1057</v>
      </c>
      <c r="D458" s="765"/>
      <c r="E458" s="645" t="s">
        <v>1083</v>
      </c>
      <c r="F458" s="687">
        <v>2109951</v>
      </c>
      <c r="G458" s="687">
        <v>726317</v>
      </c>
      <c r="H458" s="687">
        <v>2572734</v>
      </c>
      <c r="I458" s="654">
        <v>2836268</v>
      </c>
      <c r="J458" s="193" t="s">
        <v>1046</v>
      </c>
      <c r="K458" s="188">
        <v>0</v>
      </c>
      <c r="L458" s="188" t="s">
        <v>1047</v>
      </c>
      <c r="M458" s="196" t="s">
        <v>1533</v>
      </c>
      <c r="N458" s="197">
        <v>45020</v>
      </c>
      <c r="O458" s="197">
        <v>45020</v>
      </c>
      <c r="P458" s="433">
        <f t="shared" si="24"/>
        <v>45022</v>
      </c>
      <c r="Q458" s="191">
        <v>45026</v>
      </c>
      <c r="R458" s="195">
        <f t="shared" si="22"/>
        <v>6</v>
      </c>
      <c r="S458" s="325">
        <f t="shared" si="23"/>
        <v>6</v>
      </c>
      <c r="T458" s="325" t="s">
        <v>1607</v>
      </c>
      <c r="U458" s="188"/>
      <c r="V458" s="323"/>
      <c r="W458" s="323"/>
      <c r="X458" s="412"/>
      <c r="Y458" s="489">
        <v>6</v>
      </c>
    </row>
    <row r="459" spans="2:25" s="188" customFormat="1" ht="14.25" x14ac:dyDescent="0.45">
      <c r="B459" s="317" t="s">
        <v>1608</v>
      </c>
      <c r="C459" s="509" t="s">
        <v>1044</v>
      </c>
      <c r="D459" s="765"/>
      <c r="E459" s="646" t="s">
        <v>1067</v>
      </c>
      <c r="F459" s="688">
        <v>1810021.4</v>
      </c>
      <c r="G459" s="688">
        <v>517230.6</v>
      </c>
      <c r="H459" s="819">
        <v>1828469</v>
      </c>
      <c r="I459" s="774">
        <v>2327252</v>
      </c>
      <c r="J459" s="323" t="s">
        <v>1046</v>
      </c>
      <c r="K459" s="188">
        <v>0</v>
      </c>
      <c r="L459" s="188" t="s">
        <v>1047</v>
      </c>
      <c r="M459" s="196" t="s">
        <v>1533</v>
      </c>
      <c r="N459" s="212">
        <v>45020</v>
      </c>
      <c r="O459" s="212">
        <v>45020</v>
      </c>
      <c r="P459" s="433">
        <f t="shared" si="24"/>
        <v>45022</v>
      </c>
      <c r="Q459" s="212">
        <v>45024</v>
      </c>
      <c r="R459" s="195">
        <f t="shared" si="22"/>
        <v>4</v>
      </c>
      <c r="S459" s="325">
        <f t="shared" si="23"/>
        <v>4</v>
      </c>
      <c r="T459" s="325"/>
      <c r="V459" s="323"/>
      <c r="W459" s="323"/>
      <c r="X459" s="323"/>
      <c r="Y459" s="484">
        <v>16</v>
      </c>
    </row>
    <row r="460" spans="2:25" s="188" customFormat="1" ht="14.25" x14ac:dyDescent="0.45">
      <c r="B460" s="317" t="s">
        <v>1609</v>
      </c>
      <c r="C460" s="725" t="s">
        <v>1059</v>
      </c>
      <c r="D460" s="765"/>
      <c r="E460" s="646" t="s">
        <v>1078</v>
      </c>
      <c r="F460" s="686">
        <v>0</v>
      </c>
      <c r="G460" s="686">
        <v>0</v>
      </c>
      <c r="H460" s="686">
        <v>0</v>
      </c>
      <c r="I460" s="651">
        <v>724070.6</v>
      </c>
      <c r="J460" s="188" t="s">
        <v>1046</v>
      </c>
      <c r="K460" s="188">
        <v>0</v>
      </c>
      <c r="L460" s="188" t="s">
        <v>1047</v>
      </c>
      <c r="M460" s="196" t="s">
        <v>1533</v>
      </c>
      <c r="N460" s="212">
        <v>45021</v>
      </c>
      <c r="O460" s="212">
        <v>45021</v>
      </c>
      <c r="P460" s="433">
        <f t="shared" si="24"/>
        <v>45023</v>
      </c>
      <c r="Q460" s="212">
        <v>45026</v>
      </c>
      <c r="R460" s="195">
        <f t="shared" si="22"/>
        <v>5</v>
      </c>
      <c r="S460" s="325">
        <f t="shared" si="23"/>
        <v>5</v>
      </c>
      <c r="T460" s="325"/>
      <c r="V460" s="323"/>
      <c r="W460" s="323"/>
      <c r="X460" s="323"/>
      <c r="Y460" s="480">
        <v>4</v>
      </c>
    </row>
    <row r="461" spans="2:25" s="188" customFormat="1" ht="14.25" x14ac:dyDescent="0.45">
      <c r="B461" s="317" t="s">
        <v>1610</v>
      </c>
      <c r="C461" s="509" t="s">
        <v>1128</v>
      </c>
      <c r="D461" s="765"/>
      <c r="E461" s="646" t="s">
        <v>1067</v>
      </c>
      <c r="F461" s="688">
        <v>1470968.8</v>
      </c>
      <c r="G461" s="688">
        <v>537931</v>
      </c>
      <c r="H461" s="819">
        <v>1423630</v>
      </c>
      <c r="I461" s="774">
        <v>2008899.4</v>
      </c>
      <c r="J461" s="323" t="s">
        <v>1046</v>
      </c>
      <c r="K461" s="188">
        <v>0</v>
      </c>
      <c r="L461" s="188" t="s">
        <v>1047</v>
      </c>
      <c r="M461" s="196" t="s">
        <v>1533</v>
      </c>
      <c r="N461" s="212">
        <v>45021</v>
      </c>
      <c r="O461" s="212">
        <v>45021</v>
      </c>
      <c r="P461" s="433">
        <f t="shared" si="24"/>
        <v>45023</v>
      </c>
      <c r="Q461" s="212">
        <v>45027</v>
      </c>
      <c r="R461" s="195">
        <f t="shared" si="22"/>
        <v>6</v>
      </c>
      <c r="S461" s="325">
        <f t="shared" si="23"/>
        <v>6</v>
      </c>
      <c r="T461" s="325" t="s">
        <v>1611</v>
      </c>
      <c r="V461" s="323"/>
      <c r="W461" s="323"/>
      <c r="X461" s="323"/>
      <c r="Y461" s="484">
        <v>12</v>
      </c>
    </row>
    <row r="462" spans="2:25" s="188" customFormat="1" ht="14.25" x14ac:dyDescent="0.45">
      <c r="B462" s="317" t="s">
        <v>1612</v>
      </c>
      <c r="C462" s="725" t="s">
        <v>1241</v>
      </c>
      <c r="D462" s="765"/>
      <c r="E462" s="646" t="s">
        <v>1078</v>
      </c>
      <c r="F462" s="686">
        <v>0</v>
      </c>
      <c r="G462" s="686">
        <v>0</v>
      </c>
      <c r="H462" s="686">
        <v>0</v>
      </c>
      <c r="I462" s="651">
        <v>1345636.6</v>
      </c>
      <c r="J462" s="188" t="s">
        <v>1046</v>
      </c>
      <c r="K462" s="188">
        <v>0</v>
      </c>
      <c r="L462" s="188" t="s">
        <v>1047</v>
      </c>
      <c r="M462" s="196" t="s">
        <v>1533</v>
      </c>
      <c r="N462" s="224">
        <v>45018</v>
      </c>
      <c r="O462" s="224">
        <v>45018</v>
      </c>
      <c r="P462" s="433">
        <f t="shared" si="24"/>
        <v>45020</v>
      </c>
      <c r="Q462" s="212">
        <v>45024</v>
      </c>
      <c r="R462" s="195">
        <f t="shared" si="22"/>
        <v>6</v>
      </c>
      <c r="S462" s="325">
        <f t="shared" si="23"/>
        <v>6</v>
      </c>
      <c r="T462" s="325" t="s">
        <v>1613</v>
      </c>
      <c r="V462" s="323"/>
      <c r="W462" s="323"/>
      <c r="X462" s="323"/>
      <c r="Y462" s="480">
        <v>5</v>
      </c>
    </row>
    <row r="463" spans="2:25" s="188" customFormat="1" ht="39.75" x14ac:dyDescent="0.45">
      <c r="B463" s="317" t="s">
        <v>1614</v>
      </c>
      <c r="C463" s="501" t="s">
        <v>1124</v>
      </c>
      <c r="D463" s="765"/>
      <c r="E463" s="646" t="s">
        <v>1067</v>
      </c>
      <c r="F463" s="688">
        <v>0</v>
      </c>
      <c r="G463" s="688">
        <v>745828.6</v>
      </c>
      <c r="H463" s="819">
        <v>534355</v>
      </c>
      <c r="I463" s="774">
        <v>745828.6</v>
      </c>
      <c r="J463" s="323" t="s">
        <v>1046</v>
      </c>
      <c r="K463" s="188">
        <v>0</v>
      </c>
      <c r="L463" s="188" t="s">
        <v>1047</v>
      </c>
      <c r="M463" s="196" t="s">
        <v>1533</v>
      </c>
      <c r="N463" s="224">
        <v>45022</v>
      </c>
      <c r="O463" s="224">
        <v>45022</v>
      </c>
      <c r="P463" s="433">
        <f t="shared" si="24"/>
        <v>45024</v>
      </c>
      <c r="Q463" s="212">
        <v>45024</v>
      </c>
      <c r="R463" s="195">
        <f t="shared" si="22"/>
        <v>2</v>
      </c>
      <c r="S463" s="325">
        <f t="shared" si="23"/>
        <v>2</v>
      </c>
      <c r="T463" s="325"/>
      <c r="V463" s="323"/>
      <c r="W463" s="323"/>
      <c r="X463" s="323"/>
      <c r="Y463" s="484">
        <v>1</v>
      </c>
    </row>
    <row r="464" spans="2:25" s="188" customFormat="1" ht="14.25" x14ac:dyDescent="0.45">
      <c r="B464" s="317" t="s">
        <v>1615</v>
      </c>
      <c r="C464" s="725" t="s">
        <v>1059</v>
      </c>
      <c r="D464" s="765"/>
      <c r="E464" s="646" t="s">
        <v>1078</v>
      </c>
      <c r="F464" s="686">
        <v>0</v>
      </c>
      <c r="G464" s="686">
        <v>0</v>
      </c>
      <c r="H464" s="686">
        <v>0</v>
      </c>
      <c r="I464" s="651">
        <v>1891910.6</v>
      </c>
      <c r="J464" s="188" t="s">
        <v>1046</v>
      </c>
      <c r="K464" s="188">
        <v>0</v>
      </c>
      <c r="L464" s="188" t="s">
        <v>1047</v>
      </c>
      <c r="M464" s="196" t="s">
        <v>1533</v>
      </c>
      <c r="N464" s="224">
        <v>45024</v>
      </c>
      <c r="O464" s="224">
        <v>45024</v>
      </c>
      <c r="P464" s="433">
        <f t="shared" si="24"/>
        <v>45026</v>
      </c>
      <c r="Q464" s="212">
        <v>45026</v>
      </c>
      <c r="R464" s="195">
        <f t="shared" si="22"/>
        <v>2</v>
      </c>
      <c r="S464" s="325">
        <f t="shared" si="23"/>
        <v>2</v>
      </c>
      <c r="T464" s="325"/>
      <c r="V464" s="323"/>
      <c r="W464" s="323"/>
      <c r="X464" s="323"/>
      <c r="Y464" s="480">
        <v>5</v>
      </c>
    </row>
    <row r="465" spans="1:25" s="188" customFormat="1" ht="14.25" x14ac:dyDescent="0.45">
      <c r="B465" s="188" t="s">
        <v>1616</v>
      </c>
      <c r="C465" s="358" t="s">
        <v>1121</v>
      </c>
      <c r="D465" s="381"/>
      <c r="E465" s="646" t="s">
        <v>1078</v>
      </c>
      <c r="F465" s="381"/>
      <c r="G465" s="381"/>
      <c r="H465" s="686" t="s">
        <v>1617</v>
      </c>
      <c r="I465" s="651" t="s">
        <v>1618</v>
      </c>
      <c r="J465" s="188" t="s">
        <v>1046</v>
      </c>
      <c r="K465" s="188">
        <v>0</v>
      </c>
      <c r="L465" s="188" t="s">
        <v>1047</v>
      </c>
      <c r="M465" s="196" t="s">
        <v>1533</v>
      </c>
      <c r="N465" s="224">
        <v>45014</v>
      </c>
      <c r="O465" s="224">
        <v>45014</v>
      </c>
      <c r="P465" s="433">
        <f t="shared" si="24"/>
        <v>45016</v>
      </c>
      <c r="Q465" s="212">
        <v>45029</v>
      </c>
      <c r="R465" s="195">
        <f t="shared" si="22"/>
        <v>15</v>
      </c>
      <c r="S465" s="325">
        <f t="shared" si="23"/>
        <v>15</v>
      </c>
      <c r="T465" s="325" t="s">
        <v>1619</v>
      </c>
      <c r="V465" s="323"/>
      <c r="W465" s="323"/>
      <c r="X465" s="323"/>
      <c r="Y465" s="461">
        <v>5</v>
      </c>
    </row>
    <row r="466" spans="1:25" s="188" customFormat="1" ht="14.25" x14ac:dyDescent="0.45">
      <c r="B466" s="317" t="s">
        <v>1620</v>
      </c>
      <c r="C466" s="509" t="s">
        <v>1304</v>
      </c>
      <c r="D466" s="765"/>
      <c r="E466" s="646" t="s">
        <v>1401</v>
      </c>
      <c r="F466" s="687">
        <v>1790333</v>
      </c>
      <c r="G466" s="687">
        <v>807243</v>
      </c>
      <c r="H466" s="687">
        <v>2359331</v>
      </c>
      <c r="I466" s="654">
        <v>2597577</v>
      </c>
      <c r="J466" s="188" t="s">
        <v>1046</v>
      </c>
      <c r="K466" s="188">
        <v>0</v>
      </c>
      <c r="L466" s="188" t="s">
        <v>1047</v>
      </c>
      <c r="M466" s="196" t="s">
        <v>1533</v>
      </c>
      <c r="N466" s="212">
        <v>45021</v>
      </c>
      <c r="O466" s="212">
        <v>45021</v>
      </c>
      <c r="P466" s="433">
        <f t="shared" si="24"/>
        <v>45023</v>
      </c>
      <c r="Q466" s="212">
        <v>45029</v>
      </c>
      <c r="R466" s="195">
        <f t="shared" si="22"/>
        <v>8</v>
      </c>
      <c r="S466" s="325">
        <f t="shared" si="23"/>
        <v>8</v>
      </c>
      <c r="T466" s="325" t="s">
        <v>1225</v>
      </c>
      <c r="V466" s="323"/>
      <c r="W466" s="323"/>
      <c r="X466" s="323"/>
      <c r="Y466" s="266">
        <v>3</v>
      </c>
    </row>
    <row r="467" spans="1:25" s="188" customFormat="1" ht="14.25" x14ac:dyDescent="0.45">
      <c r="B467" s="317" t="s">
        <v>1621</v>
      </c>
      <c r="C467" s="725" t="s">
        <v>1121</v>
      </c>
      <c r="D467" s="765"/>
      <c r="E467" s="646" t="s">
        <v>1078</v>
      </c>
      <c r="F467" s="830">
        <v>0</v>
      </c>
      <c r="G467" s="830">
        <v>0</v>
      </c>
      <c r="H467" s="830" t="s">
        <v>1622</v>
      </c>
      <c r="I467" s="834" t="s">
        <v>1623</v>
      </c>
      <c r="J467" s="188" t="s">
        <v>1046</v>
      </c>
      <c r="K467" s="188">
        <v>4</v>
      </c>
      <c r="L467" s="188" t="s">
        <v>1047</v>
      </c>
      <c r="M467" s="196" t="s">
        <v>1533</v>
      </c>
      <c r="N467" s="212">
        <v>45021</v>
      </c>
      <c r="O467" s="212">
        <v>45021</v>
      </c>
      <c r="P467" s="433">
        <f t="shared" si="24"/>
        <v>45023</v>
      </c>
      <c r="Q467" s="212">
        <v>45025</v>
      </c>
      <c r="R467" s="839">
        <f t="shared" si="22"/>
        <v>4</v>
      </c>
      <c r="S467" s="844">
        <f t="shared" si="23"/>
        <v>0</v>
      </c>
      <c r="T467" s="325"/>
      <c r="V467" s="323"/>
      <c r="W467" s="323"/>
      <c r="X467" s="323"/>
      <c r="Y467" s="849">
        <v>10</v>
      </c>
    </row>
    <row r="468" spans="1:25" s="188" customFormat="1" ht="14.25" x14ac:dyDescent="0.45">
      <c r="B468" s="317" t="s">
        <v>1624</v>
      </c>
      <c r="C468" s="509" t="s">
        <v>1121</v>
      </c>
      <c r="D468" s="765"/>
      <c r="E468" s="646" t="s">
        <v>1067</v>
      </c>
      <c r="F468" s="688">
        <v>1133217</v>
      </c>
      <c r="G468" s="688">
        <v>517230.6</v>
      </c>
      <c r="H468" s="819">
        <v>1166079</v>
      </c>
      <c r="I468" s="774">
        <v>1650447.6</v>
      </c>
      <c r="J468" s="323" t="s">
        <v>1046</v>
      </c>
      <c r="K468" s="188">
        <v>0</v>
      </c>
      <c r="L468" s="188" t="s">
        <v>1047</v>
      </c>
      <c r="M468" s="196" t="s">
        <v>1533</v>
      </c>
      <c r="N468" s="212">
        <v>45021</v>
      </c>
      <c r="O468" s="212">
        <v>45021</v>
      </c>
      <c r="P468" s="433">
        <f t="shared" si="24"/>
        <v>45023</v>
      </c>
      <c r="Q468" s="212">
        <v>45028</v>
      </c>
      <c r="R468" s="195">
        <f t="shared" si="22"/>
        <v>7</v>
      </c>
      <c r="S468" s="325">
        <f t="shared" si="23"/>
        <v>7</v>
      </c>
      <c r="T468" s="325" t="s">
        <v>1225</v>
      </c>
      <c r="V468" s="323"/>
      <c r="W468" s="323"/>
      <c r="X468" s="323"/>
      <c r="Y468" s="484">
        <v>6</v>
      </c>
    </row>
    <row r="469" spans="1:25" s="188" customFormat="1" ht="35.65" x14ac:dyDescent="0.45">
      <c r="B469" s="317" t="s">
        <v>1625</v>
      </c>
      <c r="C469" s="326" t="s">
        <v>1079</v>
      </c>
      <c r="D469" s="765"/>
      <c r="E469" s="646" t="s">
        <v>1083</v>
      </c>
      <c r="F469" s="687">
        <f>4949728/2</f>
        <v>2474864</v>
      </c>
      <c r="G469" s="687">
        <f>1522598/2</f>
        <v>761299</v>
      </c>
      <c r="H469" s="687">
        <f>5416781/2</f>
        <v>2708390.5</v>
      </c>
      <c r="I469" s="654">
        <f>6472326/2</f>
        <v>3236163</v>
      </c>
      <c r="J469" s="323" t="s">
        <v>1046</v>
      </c>
      <c r="K469" s="188">
        <v>0</v>
      </c>
      <c r="L469" s="188" t="s">
        <v>1047</v>
      </c>
      <c r="M469" s="196" t="s">
        <v>1533</v>
      </c>
      <c r="N469" s="212">
        <v>45021</v>
      </c>
      <c r="O469" s="212">
        <v>45021</v>
      </c>
      <c r="P469" s="433">
        <f t="shared" si="24"/>
        <v>45023</v>
      </c>
      <c r="Q469" s="212">
        <v>45029</v>
      </c>
      <c r="R469" s="195">
        <f t="shared" si="22"/>
        <v>8</v>
      </c>
      <c r="S469" s="325">
        <f t="shared" si="23"/>
        <v>8</v>
      </c>
      <c r="T469" s="325" t="s">
        <v>1626</v>
      </c>
      <c r="V469" s="323"/>
      <c r="W469" s="323"/>
      <c r="X469" s="323"/>
      <c r="Y469" s="480">
        <v>21</v>
      </c>
    </row>
    <row r="470" spans="1:25" s="380" customFormat="1" ht="14.25" x14ac:dyDescent="0.45">
      <c r="A470" s="443"/>
      <c r="B470" s="443" t="s">
        <v>1627</v>
      </c>
      <c r="C470" s="380" t="s">
        <v>1096</v>
      </c>
      <c r="D470" s="381"/>
      <c r="E470" s="645" t="s">
        <v>1078</v>
      </c>
      <c r="F470" s="381"/>
      <c r="G470" s="381"/>
      <c r="H470" s="686"/>
      <c r="I470" s="651"/>
      <c r="J470" s="416" t="s">
        <v>1046</v>
      </c>
      <c r="K470" s="193">
        <v>5</v>
      </c>
      <c r="L470" s="188" t="s">
        <v>1047</v>
      </c>
      <c r="M470" s="196" t="s">
        <v>1533</v>
      </c>
      <c r="N470" s="197">
        <v>45024</v>
      </c>
      <c r="O470" s="197">
        <v>45024</v>
      </c>
      <c r="P470" s="433">
        <f t="shared" si="24"/>
        <v>45026</v>
      </c>
      <c r="Q470" s="191">
        <v>45030</v>
      </c>
      <c r="R470" s="195">
        <f t="shared" si="22"/>
        <v>6</v>
      </c>
      <c r="S470" s="325">
        <f t="shared" si="23"/>
        <v>1</v>
      </c>
      <c r="T470" s="325"/>
      <c r="U470" s="188"/>
      <c r="V470" s="323"/>
      <c r="W470" s="323"/>
      <c r="Y470" s="493">
        <v>10</v>
      </c>
    </row>
    <row r="471" spans="1:25" s="188" customFormat="1" ht="14.25" x14ac:dyDescent="0.45">
      <c r="B471" s="188" t="s">
        <v>1628</v>
      </c>
      <c r="C471" s="509" t="s">
        <v>1192</v>
      </c>
      <c r="D471" s="381"/>
      <c r="E471" s="646" t="s">
        <v>1067</v>
      </c>
      <c r="F471" s="688">
        <v>528940</v>
      </c>
      <c r="G471" s="688">
        <v>429231</v>
      </c>
      <c r="H471" s="819">
        <v>619155</v>
      </c>
      <c r="I471" s="774">
        <v>958170.6</v>
      </c>
      <c r="J471" s="323" t="s">
        <v>1046</v>
      </c>
      <c r="K471" s="188">
        <v>0</v>
      </c>
      <c r="L471" s="188" t="s">
        <v>1047</v>
      </c>
      <c r="M471" s="196" t="s">
        <v>1533</v>
      </c>
      <c r="N471" s="224">
        <v>45025</v>
      </c>
      <c r="O471" s="224">
        <v>45025</v>
      </c>
      <c r="P471" s="433">
        <f t="shared" si="24"/>
        <v>45027</v>
      </c>
      <c r="Q471" s="212">
        <v>45029</v>
      </c>
      <c r="R471" s="195">
        <f t="shared" si="22"/>
        <v>4</v>
      </c>
      <c r="S471" s="325">
        <f t="shared" si="23"/>
        <v>4</v>
      </c>
      <c r="T471" s="325"/>
      <c r="V471" s="323"/>
      <c r="W471" s="323"/>
      <c r="X471" s="323"/>
      <c r="Y471" s="480">
        <v>8</v>
      </c>
    </row>
    <row r="472" spans="1:25" s="188" customFormat="1" ht="14.25" x14ac:dyDescent="0.45">
      <c r="B472" s="188" t="s">
        <v>1629</v>
      </c>
      <c r="C472" s="509" t="s">
        <v>1128</v>
      </c>
      <c r="D472" s="381"/>
      <c r="E472" s="646" t="s">
        <v>1067</v>
      </c>
      <c r="F472" s="688">
        <v>1050945</v>
      </c>
      <c r="G472" s="688">
        <v>443031</v>
      </c>
      <c r="H472" s="819">
        <v>1081679</v>
      </c>
      <c r="I472" s="774">
        <v>1493975.6</v>
      </c>
      <c r="J472" s="323" t="s">
        <v>1046</v>
      </c>
      <c r="K472" s="188">
        <v>0</v>
      </c>
      <c r="L472" s="188" t="s">
        <v>1047</v>
      </c>
      <c r="M472" s="196" t="s">
        <v>1533</v>
      </c>
      <c r="N472" s="224">
        <v>45026</v>
      </c>
      <c r="O472" s="224">
        <v>45026</v>
      </c>
      <c r="P472" s="433">
        <f t="shared" si="24"/>
        <v>45028</v>
      </c>
      <c r="Q472" s="191">
        <v>45030</v>
      </c>
      <c r="R472" s="195">
        <f t="shared" si="22"/>
        <v>4</v>
      </c>
      <c r="S472" s="325">
        <f t="shared" si="23"/>
        <v>4</v>
      </c>
      <c r="T472" s="325"/>
      <c r="V472" s="323"/>
      <c r="W472" s="323"/>
      <c r="X472" s="323"/>
      <c r="Y472" s="484">
        <v>6</v>
      </c>
    </row>
    <row r="473" spans="1:25" s="193" customFormat="1" x14ac:dyDescent="0.4">
      <c r="B473" s="188" t="s">
        <v>1630</v>
      </c>
      <c r="C473" s="509" t="s">
        <v>1453</v>
      </c>
      <c r="D473" s="381"/>
      <c r="E473" s="645" t="s">
        <v>1067</v>
      </c>
      <c r="F473" s="381"/>
      <c r="G473" s="381"/>
      <c r="H473" s="381"/>
      <c r="I473" s="666">
        <v>45030</v>
      </c>
      <c r="J473" s="193" t="s">
        <v>1046</v>
      </c>
      <c r="K473" s="188">
        <v>0</v>
      </c>
      <c r="L473" s="188" t="s">
        <v>1047</v>
      </c>
      <c r="M473" s="196" t="s">
        <v>1533</v>
      </c>
      <c r="N473" s="191">
        <v>44995</v>
      </c>
      <c r="O473" s="191">
        <v>45000</v>
      </c>
      <c r="P473" s="433">
        <f t="shared" si="24"/>
        <v>45002</v>
      </c>
      <c r="Q473" s="191">
        <v>45030</v>
      </c>
      <c r="R473" s="195">
        <f t="shared" ref="R473:R536" si="25">Q473-N473</f>
        <v>35</v>
      </c>
      <c r="S473" s="325">
        <f t="shared" ref="S473:S536" si="26">Q473-O473-K473</f>
        <v>30</v>
      </c>
      <c r="T473" s="358" t="s">
        <v>1631</v>
      </c>
      <c r="U473" s="188"/>
      <c r="V473" s="323"/>
      <c r="W473" s="323"/>
      <c r="X473" s="412"/>
      <c r="Y473" s="494">
        <v>8</v>
      </c>
    </row>
    <row r="474" spans="1:25" s="188" customFormat="1" ht="14.25" x14ac:dyDescent="0.45">
      <c r="B474" s="188" t="s">
        <v>1632</v>
      </c>
      <c r="C474" s="509" t="s">
        <v>1192</v>
      </c>
      <c r="D474" s="381"/>
      <c r="E474" s="646" t="s">
        <v>1067</v>
      </c>
      <c r="F474" s="688">
        <v>1506704</v>
      </c>
      <c r="G474" s="688">
        <v>531031</v>
      </c>
      <c r="H474" s="819">
        <v>1603429</v>
      </c>
      <c r="I474" s="774">
        <v>2037734.6</v>
      </c>
      <c r="J474" s="323" t="s">
        <v>1046</v>
      </c>
      <c r="K474" s="188">
        <v>0</v>
      </c>
      <c r="L474" s="188" t="s">
        <v>1047</v>
      </c>
      <c r="M474" s="196" t="s">
        <v>1533</v>
      </c>
      <c r="N474" s="224">
        <v>45022</v>
      </c>
      <c r="O474" s="224">
        <v>45027</v>
      </c>
      <c r="P474" s="433">
        <f t="shared" si="24"/>
        <v>45029</v>
      </c>
      <c r="Q474" s="212">
        <v>45029</v>
      </c>
      <c r="R474" s="195">
        <f t="shared" si="25"/>
        <v>7</v>
      </c>
      <c r="S474" s="325">
        <f t="shared" si="26"/>
        <v>2</v>
      </c>
      <c r="T474" s="325"/>
      <c r="V474" s="323"/>
      <c r="W474" s="323"/>
      <c r="X474" s="323"/>
      <c r="Y474" s="480">
        <v>4</v>
      </c>
    </row>
    <row r="475" spans="1:25" s="188" customFormat="1" ht="14.25" x14ac:dyDescent="0.45">
      <c r="B475" s="188" t="s">
        <v>1633</v>
      </c>
      <c r="C475" s="509" t="s">
        <v>1061</v>
      </c>
      <c r="D475" s="381"/>
      <c r="E475" s="646" t="s">
        <v>1083</v>
      </c>
      <c r="F475" s="687">
        <v>1977609</v>
      </c>
      <c r="G475" s="687">
        <v>871503</v>
      </c>
      <c r="H475" s="687">
        <v>2583745</v>
      </c>
      <c r="I475" s="654">
        <v>2849112</v>
      </c>
      <c r="J475" s="323" t="s">
        <v>1046</v>
      </c>
      <c r="K475" s="188">
        <v>0</v>
      </c>
      <c r="L475" s="188" t="s">
        <v>1047</v>
      </c>
      <c r="M475" s="196" t="s">
        <v>1533</v>
      </c>
      <c r="N475" s="224">
        <v>45028</v>
      </c>
      <c r="O475" s="224">
        <v>45028</v>
      </c>
      <c r="P475" s="433">
        <f t="shared" si="24"/>
        <v>45030</v>
      </c>
      <c r="Q475" s="212">
        <v>45029</v>
      </c>
      <c r="R475" s="195">
        <f t="shared" si="25"/>
        <v>1</v>
      </c>
      <c r="S475" s="325">
        <f t="shared" si="26"/>
        <v>1</v>
      </c>
      <c r="T475" s="325"/>
      <c r="V475" s="323"/>
      <c r="W475" s="323"/>
      <c r="X475" s="323"/>
      <c r="Y475" s="480">
        <v>5</v>
      </c>
    </row>
    <row r="476" spans="1:25" s="188" customFormat="1" ht="14.25" x14ac:dyDescent="0.45">
      <c r="B476" s="188" t="s">
        <v>1634</v>
      </c>
      <c r="C476" s="358" t="s">
        <v>1059</v>
      </c>
      <c r="D476" s="381"/>
      <c r="E476" s="646" t="s">
        <v>1078</v>
      </c>
      <c r="F476" s="381"/>
      <c r="G476" s="381"/>
      <c r="H476" s="686">
        <v>386200</v>
      </c>
      <c r="I476" s="651">
        <v>615265.6</v>
      </c>
      <c r="J476" s="188" t="s">
        <v>1046</v>
      </c>
      <c r="K476" s="188">
        <v>0</v>
      </c>
      <c r="L476" s="188" t="s">
        <v>1047</v>
      </c>
      <c r="M476" s="196" t="s">
        <v>1533</v>
      </c>
      <c r="N476" s="224">
        <v>45008</v>
      </c>
      <c r="O476" s="224">
        <v>45020</v>
      </c>
      <c r="P476" s="433">
        <f t="shared" si="24"/>
        <v>45022</v>
      </c>
      <c r="Q476" s="224">
        <v>45029</v>
      </c>
      <c r="R476" s="195">
        <f t="shared" si="25"/>
        <v>21</v>
      </c>
      <c r="S476" s="325">
        <f t="shared" si="26"/>
        <v>9</v>
      </c>
      <c r="T476" s="325" t="s">
        <v>1635</v>
      </c>
      <c r="V476" s="323"/>
      <c r="W476" s="323"/>
      <c r="X476" s="323"/>
      <c r="Y476" s="480">
        <v>5</v>
      </c>
    </row>
    <row r="477" spans="1:25" s="188" customFormat="1" ht="35.65" x14ac:dyDescent="0.45">
      <c r="B477" s="317" t="s">
        <v>1636</v>
      </c>
      <c r="C477" s="326" t="s">
        <v>1081</v>
      </c>
      <c r="D477" s="765"/>
      <c r="E477" s="646" t="s">
        <v>1067</v>
      </c>
      <c r="F477" s="688">
        <f>4626155/2</f>
        <v>2313077.5</v>
      </c>
      <c r="G477" s="688">
        <f>854649/2</f>
        <v>427324.5</v>
      </c>
      <c r="H477" s="688">
        <f>4255049/2</f>
        <v>2127524.5</v>
      </c>
      <c r="I477" s="655">
        <f>5480804/2</f>
        <v>2740402</v>
      </c>
      <c r="J477" s="323" t="s">
        <v>1046</v>
      </c>
      <c r="K477" s="188">
        <v>0</v>
      </c>
      <c r="L477" s="188" t="s">
        <v>1047</v>
      </c>
      <c r="M477" s="196" t="s">
        <v>1533</v>
      </c>
      <c r="N477" s="224">
        <v>45028</v>
      </c>
      <c r="O477" s="224">
        <v>45028</v>
      </c>
      <c r="P477" s="433">
        <f t="shared" si="24"/>
        <v>45030</v>
      </c>
      <c r="Q477" s="212">
        <v>45030</v>
      </c>
      <c r="R477" s="195">
        <f t="shared" si="25"/>
        <v>2</v>
      </c>
      <c r="S477" s="325">
        <f t="shared" si="26"/>
        <v>2</v>
      </c>
      <c r="T477" s="325"/>
      <c r="V477" s="323"/>
      <c r="W477" s="323"/>
      <c r="X477" s="323"/>
      <c r="Y477" s="480">
        <v>22</v>
      </c>
    </row>
    <row r="478" spans="1:25" s="188" customFormat="1" ht="40.15" x14ac:dyDescent="0.5">
      <c r="B478" s="495" t="s">
        <v>1637</v>
      </c>
      <c r="C478" s="501" t="s">
        <v>1124</v>
      </c>
      <c r="D478" s="767"/>
      <c r="E478" s="646" t="s">
        <v>1067</v>
      </c>
      <c r="F478" s="688">
        <v>1438060</v>
      </c>
      <c r="G478" s="688">
        <v>465030.6</v>
      </c>
      <c r="H478" s="688">
        <v>1346650</v>
      </c>
      <c r="I478" s="655">
        <v>1903090.6</v>
      </c>
      <c r="J478" s="323" t="s">
        <v>1046</v>
      </c>
      <c r="K478" s="188">
        <v>0</v>
      </c>
      <c r="L478" s="188" t="s">
        <v>1047</v>
      </c>
      <c r="M478" s="196" t="s">
        <v>1533</v>
      </c>
      <c r="N478" s="224">
        <v>45020</v>
      </c>
      <c r="O478" s="224">
        <v>45027</v>
      </c>
      <c r="P478" s="433">
        <f t="shared" si="24"/>
        <v>45029</v>
      </c>
      <c r="Q478" s="224">
        <v>45028</v>
      </c>
      <c r="R478" s="195">
        <f t="shared" si="25"/>
        <v>8</v>
      </c>
      <c r="S478" s="325">
        <f t="shared" si="26"/>
        <v>1</v>
      </c>
      <c r="T478" s="325"/>
      <c r="V478" s="323"/>
      <c r="W478" s="323"/>
      <c r="X478" s="323"/>
      <c r="Y478" s="480">
        <v>2</v>
      </c>
    </row>
    <row r="479" spans="1:25" s="188" customFormat="1" ht="14.25" x14ac:dyDescent="0.45">
      <c r="B479" s="317" t="s">
        <v>1638</v>
      </c>
      <c r="C479" s="509" t="s">
        <v>1192</v>
      </c>
      <c r="D479" s="765"/>
      <c r="E479" s="646" t="s">
        <v>1067</v>
      </c>
      <c r="F479" s="688"/>
      <c r="G479" s="688"/>
      <c r="H479" s="688">
        <v>3747000</v>
      </c>
      <c r="I479" s="655">
        <v>4277472.3</v>
      </c>
      <c r="J479" s="188" t="s">
        <v>1046</v>
      </c>
      <c r="K479" s="188">
        <v>0</v>
      </c>
      <c r="L479" s="188" t="s">
        <v>1047</v>
      </c>
      <c r="M479" s="196" t="s">
        <v>1533</v>
      </c>
      <c r="N479" s="224">
        <v>45000</v>
      </c>
      <c r="O479" s="224">
        <v>45000</v>
      </c>
      <c r="P479" s="433">
        <f t="shared" si="24"/>
        <v>45002</v>
      </c>
      <c r="Q479" s="212">
        <v>45033</v>
      </c>
      <c r="R479" s="195">
        <f t="shared" si="25"/>
        <v>33</v>
      </c>
      <c r="S479" s="325">
        <f t="shared" si="26"/>
        <v>33</v>
      </c>
      <c r="T479" s="325" t="s">
        <v>1639</v>
      </c>
      <c r="V479" s="323"/>
      <c r="W479" s="323"/>
      <c r="X479" s="323"/>
      <c r="Y479" s="266">
        <v>3</v>
      </c>
    </row>
    <row r="480" spans="1:25" s="188" customFormat="1" ht="14.25" x14ac:dyDescent="0.45">
      <c r="B480" s="188" t="s">
        <v>1640</v>
      </c>
      <c r="C480" s="509" t="s">
        <v>1453</v>
      </c>
      <c r="D480" s="381"/>
      <c r="E480" s="646" t="s">
        <v>1067</v>
      </c>
      <c r="F480" s="688">
        <v>1536899.6</v>
      </c>
      <c r="G480" s="688">
        <v>638480.6</v>
      </c>
      <c r="H480" s="688">
        <v>1633354</v>
      </c>
      <c r="I480" s="655">
        <v>2175380.2000000002</v>
      </c>
      <c r="J480" s="188" t="s">
        <v>1046</v>
      </c>
      <c r="K480" s="188">
        <v>10</v>
      </c>
      <c r="L480" s="188" t="s">
        <v>1047</v>
      </c>
      <c r="M480" s="196" t="s">
        <v>1533</v>
      </c>
      <c r="N480" s="224">
        <v>45028</v>
      </c>
      <c r="O480" s="212">
        <v>45014</v>
      </c>
      <c r="P480" s="433">
        <f t="shared" si="24"/>
        <v>45016</v>
      </c>
      <c r="Q480" s="224">
        <v>45033</v>
      </c>
      <c r="R480" s="195">
        <f t="shared" si="25"/>
        <v>5</v>
      </c>
      <c r="S480" s="325">
        <f t="shared" si="26"/>
        <v>9</v>
      </c>
      <c r="T480" s="325" t="s">
        <v>1641</v>
      </c>
      <c r="V480" s="323"/>
      <c r="W480" s="323"/>
      <c r="X480" s="323"/>
      <c r="Y480" s="480">
        <v>10</v>
      </c>
    </row>
    <row r="481" spans="2:25" s="188" customFormat="1" ht="26.65" x14ac:dyDescent="0.45">
      <c r="B481" s="317" t="s">
        <v>1642</v>
      </c>
      <c r="C481" s="509" t="s">
        <v>1113</v>
      </c>
      <c r="D481" s="765"/>
      <c r="E481" s="646" t="s">
        <v>1078</v>
      </c>
      <c r="F481" s="688"/>
      <c r="G481" s="688"/>
      <c r="H481" s="688" t="s">
        <v>1643</v>
      </c>
      <c r="I481" s="655" t="s">
        <v>1644</v>
      </c>
      <c r="J481" s="188" t="s">
        <v>1046</v>
      </c>
      <c r="K481" s="188">
        <v>0</v>
      </c>
      <c r="L481" s="188" t="s">
        <v>1047</v>
      </c>
      <c r="M481" s="196" t="s">
        <v>1533</v>
      </c>
      <c r="N481" s="224">
        <v>45015</v>
      </c>
      <c r="O481" s="224">
        <v>45015</v>
      </c>
      <c r="P481" s="433">
        <f t="shared" si="24"/>
        <v>45017</v>
      </c>
      <c r="Q481" s="191">
        <v>45034</v>
      </c>
      <c r="R481" s="195">
        <f t="shared" si="25"/>
        <v>19</v>
      </c>
      <c r="S481" s="325">
        <f t="shared" si="26"/>
        <v>19</v>
      </c>
      <c r="T481" s="325" t="s">
        <v>1645</v>
      </c>
      <c r="V481" s="323"/>
      <c r="W481" s="323"/>
      <c r="X481" s="323"/>
      <c r="Y481" s="266">
        <v>8</v>
      </c>
    </row>
    <row r="482" spans="2:25" s="188" customFormat="1" ht="14.25" x14ac:dyDescent="0.45">
      <c r="B482" s="317" t="s">
        <v>1646</v>
      </c>
      <c r="C482" s="509" t="s">
        <v>1304</v>
      </c>
      <c r="D482" s="765"/>
      <c r="E482" s="646" t="s">
        <v>1083</v>
      </c>
      <c r="F482" s="381"/>
      <c r="G482" s="381"/>
      <c r="H482" s="381"/>
      <c r="I482" s="794">
        <v>1995607</v>
      </c>
      <c r="J482" s="188" t="s">
        <v>1046</v>
      </c>
      <c r="K482" s="188">
        <v>13</v>
      </c>
      <c r="L482" s="188" t="s">
        <v>1047</v>
      </c>
      <c r="M482" s="196" t="s">
        <v>1533</v>
      </c>
      <c r="N482" s="224">
        <v>45016</v>
      </c>
      <c r="O482" s="224">
        <v>45015</v>
      </c>
      <c r="P482" s="433">
        <f t="shared" si="24"/>
        <v>45017</v>
      </c>
      <c r="Q482" s="212">
        <v>45031</v>
      </c>
      <c r="R482" s="195">
        <f t="shared" si="25"/>
        <v>15</v>
      </c>
      <c r="S482" s="325">
        <f t="shared" si="26"/>
        <v>3</v>
      </c>
      <c r="T482" s="325" t="s">
        <v>1647</v>
      </c>
      <c r="V482" s="323"/>
      <c r="W482" s="323"/>
      <c r="X482" s="323"/>
      <c r="Y482" s="266">
        <v>0</v>
      </c>
    </row>
    <row r="483" spans="2:25" s="188" customFormat="1" ht="14.25" x14ac:dyDescent="0.45">
      <c r="B483" s="317" t="s">
        <v>1648</v>
      </c>
      <c r="C483" s="509" t="s">
        <v>1082</v>
      </c>
      <c r="D483" s="765"/>
      <c r="E483" s="646" t="s">
        <v>1083</v>
      </c>
      <c r="F483" s="381"/>
      <c r="G483" s="381"/>
      <c r="H483" s="690">
        <v>2206898</v>
      </c>
      <c r="I483" s="663">
        <v>2416733</v>
      </c>
      <c r="J483" s="323" t="s">
        <v>1046</v>
      </c>
      <c r="K483" s="188">
        <v>0</v>
      </c>
      <c r="L483" s="188" t="s">
        <v>1047</v>
      </c>
      <c r="M483" s="196" t="s">
        <v>1533</v>
      </c>
      <c r="N483" s="224">
        <v>44988</v>
      </c>
      <c r="O483" s="224">
        <v>44988</v>
      </c>
      <c r="P483" s="433">
        <f t="shared" si="24"/>
        <v>44990</v>
      </c>
      <c r="Q483" s="212">
        <v>45031</v>
      </c>
      <c r="R483" s="195">
        <f t="shared" si="25"/>
        <v>43</v>
      </c>
      <c r="S483" s="325">
        <f t="shared" si="26"/>
        <v>43</v>
      </c>
      <c r="T483" s="325" t="s">
        <v>1171</v>
      </c>
      <c r="V483" s="323"/>
      <c r="W483" s="323"/>
      <c r="X483" s="323"/>
      <c r="Y483" s="480">
        <v>11</v>
      </c>
    </row>
    <row r="484" spans="2:25" s="188" customFormat="1" ht="82.15" x14ac:dyDescent="0.45">
      <c r="B484" s="188" t="s">
        <v>1649</v>
      </c>
      <c r="C484" s="358" t="s">
        <v>1121</v>
      </c>
      <c r="D484" s="765"/>
      <c r="E484" s="646" t="s">
        <v>1078</v>
      </c>
      <c r="F484" s="381"/>
      <c r="G484" s="381"/>
      <c r="H484" s="686">
        <v>2330026</v>
      </c>
      <c r="I484" s="651">
        <v>3131466.6</v>
      </c>
      <c r="J484" s="188" t="s">
        <v>1046</v>
      </c>
      <c r="K484" s="188">
        <v>5</v>
      </c>
      <c r="L484" s="188" t="s">
        <v>1047</v>
      </c>
      <c r="M484" s="196" t="s">
        <v>1533</v>
      </c>
      <c r="N484" s="212">
        <v>45021</v>
      </c>
      <c r="O484" s="212">
        <v>45021</v>
      </c>
      <c r="P484" s="433">
        <f t="shared" si="24"/>
        <v>45023</v>
      </c>
      <c r="Q484" s="191">
        <v>45033</v>
      </c>
      <c r="R484" s="195">
        <f t="shared" si="25"/>
        <v>12</v>
      </c>
      <c r="S484" s="325">
        <f t="shared" si="26"/>
        <v>7</v>
      </c>
      <c r="T484" s="326" t="s">
        <v>1650</v>
      </c>
      <c r="V484" s="323"/>
      <c r="W484" s="323"/>
      <c r="X484" s="323"/>
      <c r="Y484" s="480">
        <v>10</v>
      </c>
    </row>
    <row r="485" spans="2:25" s="193" customFormat="1" ht="14.25" x14ac:dyDescent="0.45">
      <c r="B485" s="418" t="s">
        <v>1651</v>
      </c>
      <c r="C485" s="509" t="s">
        <v>1162</v>
      </c>
      <c r="D485" s="765"/>
      <c r="E485" s="645" t="s">
        <v>1083</v>
      </c>
      <c r="F485" s="381"/>
      <c r="G485" s="686"/>
      <c r="H485" s="686"/>
      <c r="I485" s="791">
        <v>0</v>
      </c>
      <c r="J485" s="193" t="s">
        <v>1046</v>
      </c>
      <c r="K485" s="188">
        <v>0</v>
      </c>
      <c r="L485" s="193" t="s">
        <v>1047</v>
      </c>
      <c r="M485" s="196" t="s">
        <v>1533</v>
      </c>
      <c r="N485" s="191">
        <v>45021</v>
      </c>
      <c r="O485" s="191">
        <v>45021</v>
      </c>
      <c r="P485" s="433">
        <f t="shared" si="24"/>
        <v>45023</v>
      </c>
      <c r="Q485" s="191">
        <v>45034</v>
      </c>
      <c r="R485" s="195">
        <f t="shared" si="25"/>
        <v>13</v>
      </c>
      <c r="S485" s="325">
        <f t="shared" si="26"/>
        <v>13</v>
      </c>
      <c r="T485" s="325" t="s">
        <v>1652</v>
      </c>
      <c r="U485" s="188"/>
      <c r="V485" s="323"/>
      <c r="W485" s="323"/>
      <c r="X485" s="412"/>
      <c r="Y485" s="469">
        <v>0</v>
      </c>
    </row>
    <row r="486" spans="2:25" s="188" customFormat="1" ht="14.25" x14ac:dyDescent="0.45">
      <c r="B486" s="317" t="s">
        <v>1653</v>
      </c>
      <c r="C486" s="509" t="s">
        <v>1304</v>
      </c>
      <c r="D486" s="765"/>
      <c r="E486" s="646" t="s">
        <v>1083</v>
      </c>
      <c r="F486" s="687">
        <v>1561548</v>
      </c>
      <c r="G486" s="687">
        <v>696481</v>
      </c>
      <c r="H486" s="687">
        <v>1939132</v>
      </c>
      <c r="I486" s="654">
        <v>2258029</v>
      </c>
      <c r="J486" s="323" t="s">
        <v>1046</v>
      </c>
      <c r="K486" s="188">
        <v>7</v>
      </c>
      <c r="L486" s="188" t="s">
        <v>1047</v>
      </c>
      <c r="M486" s="196" t="s">
        <v>1533</v>
      </c>
      <c r="N486" s="224">
        <v>45022</v>
      </c>
      <c r="O486" s="224">
        <v>45022</v>
      </c>
      <c r="P486" s="433">
        <f t="shared" si="24"/>
        <v>45024</v>
      </c>
      <c r="Q486" s="212">
        <v>45031</v>
      </c>
      <c r="R486" s="195">
        <f t="shared" si="25"/>
        <v>9</v>
      </c>
      <c r="S486" s="325">
        <f t="shared" si="26"/>
        <v>2</v>
      </c>
      <c r="T486" s="325" t="s">
        <v>1654</v>
      </c>
      <c r="V486" s="323"/>
      <c r="W486" s="323"/>
      <c r="X486" s="323"/>
      <c r="Y486" s="480">
        <v>4</v>
      </c>
    </row>
    <row r="487" spans="2:25" s="188" customFormat="1" ht="14.25" x14ac:dyDescent="0.45">
      <c r="B487" s="188" t="s">
        <v>1655</v>
      </c>
      <c r="C487" s="358" t="s">
        <v>1121</v>
      </c>
      <c r="D487" s="381"/>
      <c r="E487" s="646" t="s">
        <v>1078</v>
      </c>
      <c r="F487" s="381"/>
      <c r="G487" s="381"/>
      <c r="H487" s="686" t="s">
        <v>1656</v>
      </c>
      <c r="I487" s="651" t="s">
        <v>1657</v>
      </c>
      <c r="J487" s="188" t="s">
        <v>1046</v>
      </c>
      <c r="K487" s="188">
        <v>0</v>
      </c>
      <c r="L487" s="188" t="s">
        <v>1047</v>
      </c>
      <c r="M487" s="196" t="s">
        <v>1533</v>
      </c>
      <c r="N487" s="224">
        <v>45027</v>
      </c>
      <c r="O487" s="224">
        <v>45027</v>
      </c>
      <c r="P487" s="433">
        <f t="shared" si="24"/>
        <v>45029</v>
      </c>
      <c r="Q487" s="212">
        <v>45033</v>
      </c>
      <c r="R487" s="195">
        <f t="shared" si="25"/>
        <v>6</v>
      </c>
      <c r="S487" s="325">
        <f t="shared" si="26"/>
        <v>6</v>
      </c>
      <c r="T487" s="325" t="s">
        <v>1658</v>
      </c>
      <c r="V487" s="323"/>
      <c r="W487" s="323"/>
      <c r="X487" s="323"/>
      <c r="Y487" s="480">
        <v>10</v>
      </c>
    </row>
    <row r="488" spans="2:25" s="193" customFormat="1" ht="52.9" x14ac:dyDescent="0.45">
      <c r="B488" s="187" t="s">
        <v>1659</v>
      </c>
      <c r="C488" s="730" t="s">
        <v>1077</v>
      </c>
      <c r="D488" s="381"/>
      <c r="E488" s="645" t="s">
        <v>1078</v>
      </c>
      <c r="F488" s="381"/>
      <c r="G488" s="381"/>
      <c r="H488" s="686">
        <v>1762000</v>
      </c>
      <c r="I488" s="651">
        <v>2606680.6</v>
      </c>
      <c r="J488" s="193" t="s">
        <v>1074</v>
      </c>
      <c r="K488" s="188">
        <v>0</v>
      </c>
      <c r="L488" s="193" t="s">
        <v>1047</v>
      </c>
      <c r="M488" s="196" t="s">
        <v>1533</v>
      </c>
      <c r="N488" s="197">
        <v>45027</v>
      </c>
      <c r="O488" s="197">
        <v>45027</v>
      </c>
      <c r="P488" s="433">
        <f t="shared" si="24"/>
        <v>45029</v>
      </c>
      <c r="Q488" s="191">
        <v>45033</v>
      </c>
      <c r="R488" s="195">
        <f t="shared" si="25"/>
        <v>6</v>
      </c>
      <c r="S488" s="325">
        <f t="shared" si="26"/>
        <v>6</v>
      </c>
      <c r="T488" s="325" t="s">
        <v>1658</v>
      </c>
      <c r="U488" s="188"/>
      <c r="V488" s="323"/>
      <c r="W488" s="323"/>
      <c r="X488" s="412"/>
      <c r="Y488" s="317">
        <v>3</v>
      </c>
    </row>
    <row r="489" spans="2:25" s="188" customFormat="1" ht="39.75" x14ac:dyDescent="0.45">
      <c r="B489" s="188" t="s">
        <v>1660</v>
      </c>
      <c r="C489" s="509" t="s">
        <v>1066</v>
      </c>
      <c r="D489" s="381"/>
      <c r="E489" s="646" t="s">
        <v>1067</v>
      </c>
      <c r="F489" s="688">
        <v>1064883.3999999999</v>
      </c>
      <c r="G489" s="688">
        <v>290950</v>
      </c>
      <c r="H489" s="819">
        <v>986780</v>
      </c>
      <c r="I489" s="774">
        <v>1355833.4</v>
      </c>
      <c r="J489" s="323" t="s">
        <v>1046</v>
      </c>
      <c r="K489" s="188">
        <v>0</v>
      </c>
      <c r="L489" s="188" t="s">
        <v>1047</v>
      </c>
      <c r="M489" s="196" t="s">
        <v>1533</v>
      </c>
      <c r="N489" s="224">
        <v>45027</v>
      </c>
      <c r="O489" s="224">
        <v>45027</v>
      </c>
      <c r="P489" s="433">
        <f t="shared" si="24"/>
        <v>45029</v>
      </c>
      <c r="Q489" s="212">
        <v>45034</v>
      </c>
      <c r="R489" s="195">
        <f t="shared" si="25"/>
        <v>7</v>
      </c>
      <c r="S489" s="325">
        <f t="shared" si="26"/>
        <v>7</v>
      </c>
      <c r="T489" s="325" t="s">
        <v>1652</v>
      </c>
      <c r="V489" s="323"/>
      <c r="W489" s="323"/>
      <c r="X489" s="323"/>
      <c r="Y489" s="317">
        <v>0</v>
      </c>
    </row>
    <row r="490" spans="2:25" s="188" customFormat="1" ht="14.25" x14ac:dyDescent="0.45">
      <c r="B490" s="188" t="s">
        <v>1661</v>
      </c>
      <c r="C490" s="358" t="s">
        <v>1069</v>
      </c>
      <c r="D490" s="381"/>
      <c r="E490" s="646" t="s">
        <v>1078</v>
      </c>
      <c r="F490" s="381"/>
      <c r="G490" s="381"/>
      <c r="H490" s="686" t="s">
        <v>1617</v>
      </c>
      <c r="I490" s="651" t="s">
        <v>1662</v>
      </c>
      <c r="J490" s="188" t="s">
        <v>1046</v>
      </c>
      <c r="K490" s="188">
        <v>0</v>
      </c>
      <c r="L490" s="188" t="s">
        <v>1047</v>
      </c>
      <c r="M490" s="196" t="s">
        <v>1533</v>
      </c>
      <c r="N490" s="224">
        <v>45027</v>
      </c>
      <c r="O490" s="224">
        <v>45027</v>
      </c>
      <c r="P490" s="433">
        <f t="shared" si="24"/>
        <v>45029</v>
      </c>
      <c r="Q490" s="212">
        <v>45034</v>
      </c>
      <c r="R490" s="195">
        <f t="shared" si="25"/>
        <v>7</v>
      </c>
      <c r="S490" s="325">
        <f t="shared" si="26"/>
        <v>7</v>
      </c>
      <c r="T490" s="325" t="s">
        <v>1663</v>
      </c>
      <c r="V490" s="323"/>
      <c r="W490" s="323"/>
      <c r="X490" s="323"/>
      <c r="Y490" s="480">
        <v>6</v>
      </c>
    </row>
    <row r="491" spans="2:25" s="188" customFormat="1" ht="26.65" x14ac:dyDescent="0.45">
      <c r="B491" s="188" t="s">
        <v>1664</v>
      </c>
      <c r="C491" s="509" t="s">
        <v>1113</v>
      </c>
      <c r="D491" s="381"/>
      <c r="E491" s="646" t="s">
        <v>1078</v>
      </c>
      <c r="F491" s="381"/>
      <c r="G491" s="381"/>
      <c r="H491" s="686" t="s">
        <v>1665</v>
      </c>
      <c r="I491" s="651" t="s">
        <v>1666</v>
      </c>
      <c r="J491" s="188" t="s">
        <v>1046</v>
      </c>
      <c r="K491" s="188">
        <v>0</v>
      </c>
      <c r="L491" s="188" t="s">
        <v>1047</v>
      </c>
      <c r="M491" s="196" t="s">
        <v>1533</v>
      </c>
      <c r="N491" s="224">
        <v>45027</v>
      </c>
      <c r="O491" s="224">
        <v>45027</v>
      </c>
      <c r="P491" s="433">
        <f t="shared" si="24"/>
        <v>45029</v>
      </c>
      <c r="Q491" s="212">
        <v>45029</v>
      </c>
      <c r="R491" s="195">
        <f t="shared" si="25"/>
        <v>2</v>
      </c>
      <c r="S491" s="325">
        <f t="shared" si="26"/>
        <v>2</v>
      </c>
      <c r="T491" s="325"/>
      <c r="V491" s="323"/>
      <c r="W491" s="323"/>
      <c r="X491" s="323"/>
      <c r="Y491" s="480">
        <v>10</v>
      </c>
    </row>
    <row r="492" spans="2:25" s="188" customFormat="1" ht="14.25" x14ac:dyDescent="0.45">
      <c r="B492" s="317" t="s">
        <v>1667</v>
      </c>
      <c r="C492" s="725" t="s">
        <v>1059</v>
      </c>
      <c r="D492" s="765"/>
      <c r="E492" s="646" t="s">
        <v>1078</v>
      </c>
      <c r="F492" s="381"/>
      <c r="G492" s="381"/>
      <c r="H492" s="686" t="s">
        <v>1668</v>
      </c>
      <c r="I492" s="651" t="s">
        <v>1669</v>
      </c>
      <c r="J492" s="188" t="s">
        <v>1046</v>
      </c>
      <c r="K492" s="188">
        <v>0</v>
      </c>
      <c r="L492" s="188" t="s">
        <v>1047</v>
      </c>
      <c r="M492" s="196" t="s">
        <v>1533</v>
      </c>
      <c r="N492" s="224">
        <v>45029</v>
      </c>
      <c r="O492" s="224">
        <v>45029</v>
      </c>
      <c r="P492" s="433">
        <f t="shared" si="24"/>
        <v>45031</v>
      </c>
      <c r="Q492" s="212">
        <v>45034</v>
      </c>
      <c r="R492" s="195">
        <f t="shared" si="25"/>
        <v>5</v>
      </c>
      <c r="S492" s="325">
        <f t="shared" si="26"/>
        <v>5</v>
      </c>
      <c r="T492" s="325"/>
      <c r="V492" s="323"/>
      <c r="W492" s="323"/>
      <c r="X492" s="323"/>
      <c r="Y492" s="480">
        <v>6</v>
      </c>
    </row>
    <row r="493" spans="2:25" s="193" customFormat="1" ht="14.25" x14ac:dyDescent="0.45">
      <c r="B493" s="418" t="s">
        <v>1670</v>
      </c>
      <c r="C493" s="509" t="s">
        <v>1192</v>
      </c>
      <c r="D493" s="765"/>
      <c r="E493" s="645" t="s">
        <v>1067</v>
      </c>
      <c r="F493" s="688">
        <v>1431694</v>
      </c>
      <c r="G493" s="688">
        <v>603231</v>
      </c>
      <c r="H493" s="819">
        <v>1614659</v>
      </c>
      <c r="I493" s="774">
        <v>1953674.6</v>
      </c>
      <c r="J493" s="412" t="s">
        <v>1046</v>
      </c>
      <c r="K493" s="188">
        <v>0</v>
      </c>
      <c r="L493" s="193" t="s">
        <v>1047</v>
      </c>
      <c r="M493" s="196" t="s">
        <v>1533</v>
      </c>
      <c r="N493" s="197">
        <v>45030</v>
      </c>
      <c r="O493" s="197">
        <v>45030</v>
      </c>
      <c r="P493" s="433">
        <f t="shared" si="24"/>
        <v>45032</v>
      </c>
      <c r="Q493" s="191">
        <v>45031</v>
      </c>
      <c r="R493" s="195">
        <f t="shared" si="25"/>
        <v>1</v>
      </c>
      <c r="S493" s="325">
        <f t="shared" si="26"/>
        <v>1</v>
      </c>
      <c r="T493" s="325"/>
      <c r="U493" s="188"/>
      <c r="V493" s="323"/>
      <c r="W493" s="323"/>
      <c r="X493" s="412"/>
      <c r="Y493" s="469">
        <v>0</v>
      </c>
    </row>
    <row r="494" spans="2:25" s="188" customFormat="1" ht="39.75" x14ac:dyDescent="0.45">
      <c r="B494" s="317" t="s">
        <v>1671</v>
      </c>
      <c r="C494" s="509" t="s">
        <v>1066</v>
      </c>
      <c r="D494" s="765"/>
      <c r="E494" s="646" t="s">
        <v>1067</v>
      </c>
      <c r="F494" s="688">
        <v>0</v>
      </c>
      <c r="G494" s="688">
        <v>827017.6</v>
      </c>
      <c r="H494" s="819">
        <v>564234</v>
      </c>
      <c r="I494" s="774">
        <v>827017.6</v>
      </c>
      <c r="J494" s="323" t="s">
        <v>1046</v>
      </c>
      <c r="K494" s="188">
        <v>0</v>
      </c>
      <c r="L494" s="188" t="s">
        <v>1047</v>
      </c>
      <c r="M494" s="196" t="s">
        <v>1533</v>
      </c>
      <c r="N494" s="224">
        <v>45030</v>
      </c>
      <c r="O494" s="224">
        <v>45030</v>
      </c>
      <c r="P494" s="433">
        <f t="shared" si="24"/>
        <v>45032</v>
      </c>
      <c r="Q494" s="212">
        <v>45034</v>
      </c>
      <c r="R494" s="195">
        <f t="shared" si="25"/>
        <v>4</v>
      </c>
      <c r="S494" s="325">
        <f t="shared" si="26"/>
        <v>4</v>
      </c>
      <c r="T494" s="325"/>
      <c r="V494" s="323"/>
      <c r="W494" s="323"/>
      <c r="X494" s="323"/>
      <c r="Y494" s="480">
        <v>4</v>
      </c>
    </row>
    <row r="495" spans="2:25" s="188" customFormat="1" ht="14.25" x14ac:dyDescent="0.45">
      <c r="B495" s="317" t="s">
        <v>1672</v>
      </c>
      <c r="C495" s="509" t="s">
        <v>1082</v>
      </c>
      <c r="D495" s="765"/>
      <c r="E495" s="646" t="s">
        <v>1083</v>
      </c>
      <c r="F495" s="687">
        <v>0</v>
      </c>
      <c r="G495" s="687">
        <v>809224</v>
      </c>
      <c r="H495" s="687">
        <v>561449</v>
      </c>
      <c r="I495" s="654">
        <v>809224</v>
      </c>
      <c r="J495" s="323" t="s">
        <v>1046</v>
      </c>
      <c r="K495" s="188">
        <v>0</v>
      </c>
      <c r="L495" s="188" t="s">
        <v>1047</v>
      </c>
      <c r="M495" s="196" t="s">
        <v>1533</v>
      </c>
      <c r="N495" s="224">
        <v>45031</v>
      </c>
      <c r="O495" s="224">
        <v>45031</v>
      </c>
      <c r="P495" s="433">
        <f t="shared" si="24"/>
        <v>45033</v>
      </c>
      <c r="Q495" s="212">
        <v>45034</v>
      </c>
      <c r="R495" s="195">
        <f t="shared" si="25"/>
        <v>3</v>
      </c>
      <c r="S495" s="325">
        <f t="shared" si="26"/>
        <v>3</v>
      </c>
      <c r="T495" s="325"/>
      <c r="V495" s="323"/>
      <c r="W495" s="323"/>
      <c r="X495" s="323"/>
      <c r="Y495" s="480">
        <v>6</v>
      </c>
    </row>
    <row r="496" spans="2:25" s="188" customFormat="1" ht="26.65" x14ac:dyDescent="0.45">
      <c r="B496" s="317" t="s">
        <v>1673</v>
      </c>
      <c r="C496" s="509" t="s">
        <v>1113</v>
      </c>
      <c r="D496" s="765"/>
      <c r="E496" s="646" t="s">
        <v>1674</v>
      </c>
      <c r="F496" s="689">
        <v>208750</v>
      </c>
      <c r="G496" s="689">
        <v>277174</v>
      </c>
      <c r="H496" s="820">
        <v>485924</v>
      </c>
      <c r="I496" s="559">
        <v>714566.6</v>
      </c>
      <c r="J496" s="193" t="s">
        <v>1046</v>
      </c>
      <c r="K496" s="188" t="s">
        <v>1675</v>
      </c>
      <c r="L496" s="193" t="s">
        <v>1047</v>
      </c>
      <c r="M496" s="196" t="s">
        <v>1533</v>
      </c>
      <c r="N496" s="224">
        <v>45034</v>
      </c>
      <c r="O496" s="224">
        <v>45034</v>
      </c>
      <c r="P496" s="433">
        <f t="shared" si="24"/>
        <v>45036</v>
      </c>
      <c r="Q496" s="212">
        <v>45034</v>
      </c>
      <c r="R496" s="195">
        <f t="shared" si="25"/>
        <v>0</v>
      </c>
      <c r="S496" s="325" t="e">
        <f t="shared" si="26"/>
        <v>#VALUE!</v>
      </c>
      <c r="T496" s="325"/>
      <c r="V496" s="323"/>
      <c r="W496" s="323"/>
      <c r="X496" s="323"/>
      <c r="Y496" s="480">
        <v>0</v>
      </c>
    </row>
    <row r="497" spans="2:25" s="188" customFormat="1" ht="14.25" x14ac:dyDescent="0.45">
      <c r="B497" s="188" t="s">
        <v>1676</v>
      </c>
      <c r="C497" s="509" t="s">
        <v>1128</v>
      </c>
      <c r="D497" s="381"/>
      <c r="E497" s="646" t="s">
        <v>1067</v>
      </c>
      <c r="F497" s="688">
        <v>0</v>
      </c>
      <c r="G497" s="688">
        <v>869523.6</v>
      </c>
      <c r="H497" s="819">
        <v>649254</v>
      </c>
      <c r="I497" s="774">
        <v>869523.6</v>
      </c>
      <c r="J497" s="323" t="s">
        <v>1046</v>
      </c>
      <c r="K497" s="188">
        <v>0</v>
      </c>
      <c r="L497" s="188" t="s">
        <v>1047</v>
      </c>
      <c r="M497" s="196" t="s">
        <v>1533</v>
      </c>
      <c r="N497" s="212">
        <v>45029</v>
      </c>
      <c r="O497" s="212">
        <v>45030</v>
      </c>
      <c r="P497" s="433">
        <f t="shared" si="24"/>
        <v>45032</v>
      </c>
      <c r="Q497" s="212">
        <v>45032</v>
      </c>
      <c r="R497" s="195">
        <f t="shared" si="25"/>
        <v>3</v>
      </c>
      <c r="S497" s="325">
        <f t="shared" si="26"/>
        <v>2</v>
      </c>
      <c r="T497" s="358"/>
      <c r="V497" s="323"/>
      <c r="W497" s="323"/>
      <c r="X497" s="323"/>
      <c r="Y497" s="480">
        <v>0</v>
      </c>
    </row>
    <row r="498" spans="2:25" s="188" customFormat="1" ht="14.25" x14ac:dyDescent="0.45">
      <c r="B498" s="188" t="s">
        <v>1677</v>
      </c>
      <c r="C498" s="358" t="s">
        <v>1189</v>
      </c>
      <c r="D498" s="381"/>
      <c r="E498" s="646" t="s">
        <v>1078</v>
      </c>
      <c r="F498" s="381"/>
      <c r="G498" s="381"/>
      <c r="H498" s="686">
        <v>1470969</v>
      </c>
      <c r="I498" s="651">
        <v>1819513.6</v>
      </c>
      <c r="J498" s="188" t="s">
        <v>1046</v>
      </c>
      <c r="K498" s="188">
        <v>0</v>
      </c>
      <c r="L498" s="188" t="s">
        <v>1047</v>
      </c>
      <c r="M498" s="196" t="s">
        <v>1533</v>
      </c>
      <c r="N498" s="224">
        <v>45027</v>
      </c>
      <c r="O498" s="224">
        <v>45027</v>
      </c>
      <c r="P498" s="433">
        <f t="shared" si="24"/>
        <v>45029</v>
      </c>
      <c r="Q498" s="212">
        <v>45035</v>
      </c>
      <c r="R498" s="195">
        <f t="shared" si="25"/>
        <v>8</v>
      </c>
      <c r="S498" s="325">
        <f t="shared" si="26"/>
        <v>8</v>
      </c>
      <c r="T498" s="325" t="s">
        <v>1678</v>
      </c>
      <c r="V498" s="323"/>
      <c r="W498" s="323"/>
      <c r="X498" s="323"/>
      <c r="Y498" s="480">
        <v>9</v>
      </c>
    </row>
    <row r="499" spans="2:25" s="188" customFormat="1" ht="26.65" x14ac:dyDescent="0.45">
      <c r="B499" s="317" t="s">
        <v>1679</v>
      </c>
      <c r="C499" s="509" t="s">
        <v>1113</v>
      </c>
      <c r="D499" s="765"/>
      <c r="E499" s="646" t="s">
        <v>1067</v>
      </c>
      <c r="F499" s="688">
        <f>781831/2</f>
        <v>390915.5</v>
      </c>
      <c r="G499" s="688">
        <f>639224/2</f>
        <v>319612</v>
      </c>
      <c r="H499" s="819">
        <f>1095233/2</f>
        <v>547616.5</v>
      </c>
      <c r="I499" s="774">
        <f>1421054/2</f>
        <v>710527</v>
      </c>
      <c r="J499" s="323" t="s">
        <v>1046</v>
      </c>
      <c r="K499" s="188">
        <v>0</v>
      </c>
      <c r="L499" s="188" t="s">
        <v>1047</v>
      </c>
      <c r="M499" s="196" t="s">
        <v>1533</v>
      </c>
      <c r="N499" s="224">
        <v>45030</v>
      </c>
      <c r="O499" s="224">
        <v>45030</v>
      </c>
      <c r="P499" s="433">
        <f t="shared" si="24"/>
        <v>45032</v>
      </c>
      <c r="Q499" s="212">
        <v>45035</v>
      </c>
      <c r="R499" s="195">
        <f t="shared" si="25"/>
        <v>5</v>
      </c>
      <c r="S499" s="325">
        <f t="shared" si="26"/>
        <v>5</v>
      </c>
      <c r="T499" s="325" t="s">
        <v>1171</v>
      </c>
      <c r="V499" s="323"/>
      <c r="W499" s="323"/>
      <c r="X499" s="323"/>
      <c r="Y499" s="480">
        <v>2</v>
      </c>
    </row>
    <row r="500" spans="2:25" s="188" customFormat="1" ht="14.25" x14ac:dyDescent="0.45">
      <c r="B500" s="317" t="s">
        <v>1680</v>
      </c>
      <c r="C500" s="725" t="s">
        <v>1681</v>
      </c>
      <c r="D500" s="765"/>
      <c r="E500" s="646" t="s">
        <v>1078</v>
      </c>
      <c r="F500" s="381"/>
      <c r="G500" s="686"/>
      <c r="H500" s="686">
        <v>1284600</v>
      </c>
      <c r="I500" s="651">
        <v>1671260.6</v>
      </c>
      <c r="J500" s="188" t="s">
        <v>1046</v>
      </c>
      <c r="K500" s="188">
        <v>0</v>
      </c>
      <c r="L500" s="188" t="s">
        <v>1047</v>
      </c>
      <c r="M500" s="196" t="s">
        <v>1533</v>
      </c>
      <c r="N500" s="224">
        <v>45030</v>
      </c>
      <c r="O500" s="224">
        <v>45030</v>
      </c>
      <c r="P500" s="433">
        <f t="shared" si="24"/>
        <v>45032</v>
      </c>
      <c r="Q500" s="212">
        <v>45039</v>
      </c>
      <c r="R500" s="195">
        <f t="shared" si="25"/>
        <v>9</v>
      </c>
      <c r="S500" s="325">
        <f t="shared" si="26"/>
        <v>9</v>
      </c>
      <c r="T500" s="325" t="s">
        <v>1682</v>
      </c>
      <c r="V500" s="323"/>
      <c r="W500" s="323"/>
      <c r="X500" s="323"/>
      <c r="Y500" s="480">
        <v>12</v>
      </c>
    </row>
    <row r="501" spans="2:25" s="188" customFormat="1" ht="14.25" x14ac:dyDescent="0.45">
      <c r="B501" s="317" t="s">
        <v>1683</v>
      </c>
      <c r="C501" s="725" t="s">
        <v>1121</v>
      </c>
      <c r="D501" s="765"/>
      <c r="E501" s="646" t="s">
        <v>1078</v>
      </c>
      <c r="F501" s="381"/>
      <c r="G501" s="381"/>
      <c r="H501" s="686">
        <v>354520</v>
      </c>
      <c r="I501" s="651">
        <v>576988.6</v>
      </c>
      <c r="J501" s="188" t="s">
        <v>1046</v>
      </c>
      <c r="K501" s="188">
        <v>5</v>
      </c>
      <c r="L501" s="188" t="s">
        <v>1047</v>
      </c>
      <c r="M501" s="196" t="s">
        <v>1533</v>
      </c>
      <c r="N501" s="224">
        <v>45030</v>
      </c>
      <c r="O501" s="224">
        <v>45030</v>
      </c>
      <c r="P501" s="433">
        <f t="shared" si="24"/>
        <v>45032</v>
      </c>
      <c r="Q501" s="212">
        <v>45037</v>
      </c>
      <c r="R501" s="195">
        <f t="shared" si="25"/>
        <v>7</v>
      </c>
      <c r="S501" s="325">
        <f t="shared" si="26"/>
        <v>2</v>
      </c>
      <c r="T501" s="325" t="s">
        <v>1684</v>
      </c>
      <c r="V501" s="323"/>
      <c r="W501" s="323"/>
      <c r="X501" s="323"/>
      <c r="Y501" s="480">
        <v>12</v>
      </c>
    </row>
    <row r="502" spans="2:25" s="188" customFormat="1" ht="14.25" x14ac:dyDescent="0.45">
      <c r="B502" s="317" t="s">
        <v>1685</v>
      </c>
      <c r="C502" s="509" t="s">
        <v>1140</v>
      </c>
      <c r="D502" s="765"/>
      <c r="E502" s="646" t="s">
        <v>1083</v>
      </c>
      <c r="F502" s="687">
        <v>2143635</v>
      </c>
      <c r="G502" s="687">
        <v>680359</v>
      </c>
      <c r="H502" s="687">
        <v>2573933</v>
      </c>
      <c r="I502" s="654">
        <v>2823994</v>
      </c>
      <c r="J502" s="188" t="s">
        <v>1046</v>
      </c>
      <c r="K502" s="188">
        <v>0</v>
      </c>
      <c r="L502" s="188" t="s">
        <v>1047</v>
      </c>
      <c r="M502" s="196" t="s">
        <v>1533</v>
      </c>
      <c r="N502" s="224">
        <v>45030</v>
      </c>
      <c r="O502" s="224">
        <v>45030</v>
      </c>
      <c r="P502" s="433">
        <f t="shared" si="24"/>
        <v>45032</v>
      </c>
      <c r="Q502" s="212">
        <v>45037</v>
      </c>
      <c r="R502" s="195">
        <f t="shared" si="25"/>
        <v>7</v>
      </c>
      <c r="S502" s="325">
        <f t="shared" si="26"/>
        <v>7</v>
      </c>
      <c r="T502" s="325" t="s">
        <v>1686</v>
      </c>
      <c r="V502" s="323"/>
      <c r="W502" s="323"/>
      <c r="X502" s="323"/>
      <c r="Y502" s="480">
        <v>5</v>
      </c>
    </row>
    <row r="503" spans="2:25" s="188" customFormat="1" ht="26.65" x14ac:dyDescent="0.45">
      <c r="B503" s="317" t="s">
        <v>1687</v>
      </c>
      <c r="C503" s="509" t="s">
        <v>1113</v>
      </c>
      <c r="D503" s="765"/>
      <c r="E503" s="646" t="s">
        <v>1067</v>
      </c>
      <c r="F503" s="688">
        <f>2425308/2</f>
        <v>1212654</v>
      </c>
      <c r="G503" s="688">
        <f>517231/2</f>
        <v>258615.5</v>
      </c>
      <c r="H503" s="819">
        <f>2141099/2</f>
        <v>1070549.5</v>
      </c>
      <c r="I503" s="774">
        <f>2942539/2</f>
        <v>1471269.5</v>
      </c>
      <c r="J503" s="323" t="s">
        <v>1046</v>
      </c>
      <c r="K503" s="188">
        <v>0</v>
      </c>
      <c r="L503" s="188" t="s">
        <v>1047</v>
      </c>
      <c r="M503" s="196" t="s">
        <v>1533</v>
      </c>
      <c r="N503" s="224">
        <v>45031</v>
      </c>
      <c r="O503" s="224">
        <v>45031</v>
      </c>
      <c r="P503" s="433">
        <f t="shared" si="24"/>
        <v>45033</v>
      </c>
      <c r="Q503" s="212">
        <v>45037</v>
      </c>
      <c r="R503" s="195">
        <f t="shared" si="25"/>
        <v>6</v>
      </c>
      <c r="S503" s="325">
        <f t="shared" si="26"/>
        <v>6</v>
      </c>
      <c r="T503" s="325" t="s">
        <v>1686</v>
      </c>
      <c r="V503" s="323"/>
      <c r="W503" s="323"/>
      <c r="X503" s="323"/>
      <c r="Y503" s="480">
        <v>8</v>
      </c>
    </row>
    <row r="504" spans="2:25" s="188" customFormat="1" ht="35.65" x14ac:dyDescent="0.45">
      <c r="B504" s="317" t="s">
        <v>1688</v>
      </c>
      <c r="C504" s="326" t="s">
        <v>1081</v>
      </c>
      <c r="D504" s="765"/>
      <c r="E504" s="646" t="s">
        <v>1067</v>
      </c>
      <c r="F504" s="688">
        <v>2060778</v>
      </c>
      <c r="G504" s="688">
        <v>539731</v>
      </c>
      <c r="H504" s="819">
        <v>1928788</v>
      </c>
      <c r="I504" s="774">
        <v>2600508.6</v>
      </c>
      <c r="J504" s="323" t="s">
        <v>1046</v>
      </c>
      <c r="K504" s="188">
        <v>0</v>
      </c>
      <c r="L504" s="188" t="s">
        <v>1047</v>
      </c>
      <c r="M504" s="196" t="s">
        <v>1533</v>
      </c>
      <c r="N504" s="224">
        <v>45031</v>
      </c>
      <c r="O504" s="224">
        <v>45031</v>
      </c>
      <c r="P504" s="433">
        <f t="shared" si="24"/>
        <v>45033</v>
      </c>
      <c r="Q504" s="212">
        <v>45036</v>
      </c>
      <c r="R504" s="195">
        <f t="shared" si="25"/>
        <v>5</v>
      </c>
      <c r="S504" s="325">
        <f t="shared" si="26"/>
        <v>5</v>
      </c>
      <c r="T504" s="325"/>
      <c r="V504" s="323"/>
      <c r="W504" s="323"/>
      <c r="X504" s="323"/>
      <c r="Y504" s="480">
        <v>9</v>
      </c>
    </row>
    <row r="505" spans="2:25" s="188" customFormat="1" ht="14.25" x14ac:dyDescent="0.45">
      <c r="B505" s="317" t="s">
        <v>1689</v>
      </c>
      <c r="C505" s="725" t="s">
        <v>1057</v>
      </c>
      <c r="D505" s="765"/>
      <c r="E505" s="646" t="s">
        <v>1078</v>
      </c>
      <c r="F505" s="381"/>
      <c r="G505" s="381"/>
      <c r="H505" s="686">
        <v>322245</v>
      </c>
      <c r="I505" s="651">
        <v>799385.59999999998</v>
      </c>
      <c r="J505" s="188" t="s">
        <v>1046</v>
      </c>
      <c r="K505" s="188">
        <v>0</v>
      </c>
      <c r="L505" s="188" t="s">
        <v>1047</v>
      </c>
      <c r="M505" s="196" t="s">
        <v>1533</v>
      </c>
      <c r="N505" s="224">
        <v>45031</v>
      </c>
      <c r="O505" s="224">
        <v>45031</v>
      </c>
      <c r="P505" s="433">
        <f t="shared" si="24"/>
        <v>45033</v>
      </c>
      <c r="Q505" s="212">
        <v>45036</v>
      </c>
      <c r="R505" s="195">
        <f t="shared" si="25"/>
        <v>5</v>
      </c>
      <c r="S505" s="325">
        <f t="shared" si="26"/>
        <v>5</v>
      </c>
      <c r="T505" s="325"/>
      <c r="V505" s="323"/>
      <c r="W505" s="323"/>
      <c r="X505" s="323"/>
      <c r="Y505" s="480">
        <v>14</v>
      </c>
    </row>
    <row r="506" spans="2:25" s="188" customFormat="1" ht="14.25" x14ac:dyDescent="0.45">
      <c r="B506" s="317" t="s">
        <v>1690</v>
      </c>
      <c r="C506" s="500" t="s">
        <v>1126</v>
      </c>
      <c r="D506" s="765"/>
      <c r="E506" s="646" t="s">
        <v>1078</v>
      </c>
      <c r="F506" s="381"/>
      <c r="G506" s="686"/>
      <c r="H506" s="686">
        <v>454000</v>
      </c>
      <c r="I506" s="651">
        <v>683065.6</v>
      </c>
      <c r="J506" s="188" t="s">
        <v>1046</v>
      </c>
      <c r="K506" s="188">
        <v>0</v>
      </c>
      <c r="L506" s="188" t="s">
        <v>1047</v>
      </c>
      <c r="M506" s="196" t="s">
        <v>1533</v>
      </c>
      <c r="N506" s="224">
        <v>45031</v>
      </c>
      <c r="O506" s="224">
        <v>45031</v>
      </c>
      <c r="P506" s="433">
        <f t="shared" si="24"/>
        <v>45033</v>
      </c>
      <c r="Q506" s="212">
        <v>45036</v>
      </c>
      <c r="R506" s="195">
        <f t="shared" si="25"/>
        <v>5</v>
      </c>
      <c r="S506" s="325">
        <f t="shared" si="26"/>
        <v>5</v>
      </c>
      <c r="T506" s="325"/>
      <c r="V506" s="323"/>
      <c r="W506" s="323"/>
      <c r="X506" s="323"/>
      <c r="Y506" s="480">
        <v>8</v>
      </c>
    </row>
    <row r="507" spans="2:25" s="188" customFormat="1" ht="14.25" x14ac:dyDescent="0.45">
      <c r="B507" s="317" t="s">
        <v>1691</v>
      </c>
      <c r="C507" s="725" t="s">
        <v>1069</v>
      </c>
      <c r="D507" s="765"/>
      <c r="E507" s="646" t="s">
        <v>1078</v>
      </c>
      <c r="F507" s="381"/>
      <c r="G507" s="381"/>
      <c r="H507" s="686">
        <v>436730</v>
      </c>
      <c r="I507" s="651">
        <v>659198.6</v>
      </c>
      <c r="J507" s="188" t="s">
        <v>1046</v>
      </c>
      <c r="K507" s="188">
        <v>0</v>
      </c>
      <c r="L507" s="188" t="s">
        <v>1047</v>
      </c>
      <c r="M507" s="196" t="s">
        <v>1533</v>
      </c>
      <c r="N507" s="224">
        <v>45033</v>
      </c>
      <c r="O507" s="224">
        <v>45033</v>
      </c>
      <c r="P507" s="433">
        <f t="shared" si="24"/>
        <v>45035</v>
      </c>
      <c r="Q507" s="212">
        <v>45037</v>
      </c>
      <c r="R507" s="195">
        <f t="shared" si="25"/>
        <v>4</v>
      </c>
      <c r="S507" s="325">
        <f t="shared" si="26"/>
        <v>4</v>
      </c>
      <c r="T507" s="325"/>
      <c r="V507" s="323"/>
      <c r="W507" s="323"/>
      <c r="X507" s="323"/>
      <c r="Y507" s="480">
        <v>6</v>
      </c>
    </row>
    <row r="508" spans="2:25" s="188" customFormat="1" ht="14.25" x14ac:dyDescent="0.45">
      <c r="B508" s="317" t="s">
        <v>1692</v>
      </c>
      <c r="C508" s="509" t="s">
        <v>1135</v>
      </c>
      <c r="D508" s="765"/>
      <c r="E508" s="646" t="s">
        <v>1083</v>
      </c>
      <c r="F508" s="687">
        <v>789529</v>
      </c>
      <c r="G508" s="687">
        <v>668253</v>
      </c>
      <c r="H508" s="687">
        <v>1192415</v>
      </c>
      <c r="I508" s="654">
        <v>1457782</v>
      </c>
      <c r="J508" s="323" t="s">
        <v>1046</v>
      </c>
      <c r="K508" s="188">
        <v>0</v>
      </c>
      <c r="L508" s="188" t="s">
        <v>1047</v>
      </c>
      <c r="M508" s="196" t="s">
        <v>1533</v>
      </c>
      <c r="N508" s="224">
        <v>45033</v>
      </c>
      <c r="O508" s="224">
        <v>45033</v>
      </c>
      <c r="P508" s="433">
        <f t="shared" si="24"/>
        <v>45035</v>
      </c>
      <c r="Q508" s="212">
        <v>45041</v>
      </c>
      <c r="R508" s="195">
        <f t="shared" si="25"/>
        <v>8</v>
      </c>
      <c r="S508" s="325">
        <f t="shared" si="26"/>
        <v>8</v>
      </c>
      <c r="T508" s="325" t="s">
        <v>1693</v>
      </c>
      <c r="V508" s="323"/>
      <c r="W508" s="323"/>
      <c r="X508" s="323"/>
      <c r="Y508" s="480">
        <v>10</v>
      </c>
    </row>
    <row r="509" spans="2:25" s="188" customFormat="1" ht="14.25" x14ac:dyDescent="0.45">
      <c r="B509" s="317" t="s">
        <v>1694</v>
      </c>
      <c r="C509" s="509" t="s">
        <v>1121</v>
      </c>
      <c r="D509" s="765"/>
      <c r="E509" s="646" t="s">
        <v>1067</v>
      </c>
      <c r="F509" s="688">
        <v>659017.4</v>
      </c>
      <c r="G509" s="688">
        <v>730031</v>
      </c>
      <c r="H509" s="819">
        <v>1061031</v>
      </c>
      <c r="I509" s="774">
        <v>1389048</v>
      </c>
      <c r="J509" s="323" t="s">
        <v>1046</v>
      </c>
      <c r="K509" s="188">
        <v>0</v>
      </c>
      <c r="L509" s="188" t="s">
        <v>1047</v>
      </c>
      <c r="M509" s="196" t="s">
        <v>1533</v>
      </c>
      <c r="N509" s="224">
        <v>45033</v>
      </c>
      <c r="O509" s="224">
        <v>45033</v>
      </c>
      <c r="P509" s="433">
        <f t="shared" si="24"/>
        <v>45035</v>
      </c>
      <c r="Q509" s="212">
        <v>45035</v>
      </c>
      <c r="R509" s="195">
        <f t="shared" si="25"/>
        <v>2</v>
      </c>
      <c r="S509" s="325">
        <f t="shared" si="26"/>
        <v>2</v>
      </c>
      <c r="T509" s="325"/>
      <c r="V509" s="323"/>
      <c r="W509" s="323"/>
      <c r="X509" s="323"/>
      <c r="Y509" s="480">
        <v>3</v>
      </c>
    </row>
    <row r="510" spans="2:25" s="188" customFormat="1" ht="14.25" x14ac:dyDescent="0.45">
      <c r="B510" s="317" t="s">
        <v>1695</v>
      </c>
      <c r="C510" s="725" t="s">
        <v>1059</v>
      </c>
      <c r="D510" s="765"/>
      <c r="E510" s="646" t="s">
        <v>1078</v>
      </c>
      <c r="F510" s="381"/>
      <c r="G510" s="381"/>
      <c r="H510" s="686">
        <v>454000</v>
      </c>
      <c r="I510" s="651">
        <v>683065.6</v>
      </c>
      <c r="J510" s="188" t="s">
        <v>1046</v>
      </c>
      <c r="K510" s="188">
        <v>0</v>
      </c>
      <c r="L510" s="188" t="s">
        <v>1047</v>
      </c>
      <c r="M510" s="196" t="s">
        <v>1533</v>
      </c>
      <c r="N510" s="224">
        <v>45033</v>
      </c>
      <c r="O510" s="224">
        <v>45033</v>
      </c>
      <c r="P510" s="433">
        <f t="shared" si="24"/>
        <v>45035</v>
      </c>
      <c r="Q510" s="212">
        <v>45038</v>
      </c>
      <c r="R510" s="195">
        <f t="shared" si="25"/>
        <v>5</v>
      </c>
      <c r="S510" s="325">
        <f t="shared" si="26"/>
        <v>5</v>
      </c>
      <c r="T510" s="325"/>
      <c r="V510" s="323"/>
      <c r="W510" s="323"/>
      <c r="X510" s="323"/>
      <c r="Y510" s="480">
        <v>8</v>
      </c>
    </row>
    <row r="511" spans="2:25" s="188" customFormat="1" ht="14.25" x14ac:dyDescent="0.45">
      <c r="B511" s="317" t="s">
        <v>1696</v>
      </c>
      <c r="C511" s="725" t="s">
        <v>1077</v>
      </c>
      <c r="D511" s="765"/>
      <c r="E511" s="646" t="s">
        <v>1078</v>
      </c>
      <c r="F511" s="381"/>
      <c r="G511" s="381"/>
      <c r="H511" s="686">
        <v>1937356</v>
      </c>
      <c r="I511" s="651">
        <v>2782036.6</v>
      </c>
      <c r="J511" s="188" t="s">
        <v>1046</v>
      </c>
      <c r="K511" s="188">
        <v>0</v>
      </c>
      <c r="L511" s="188" t="s">
        <v>1047</v>
      </c>
      <c r="M511" s="196" t="s">
        <v>1533</v>
      </c>
      <c r="N511" s="224">
        <v>45033</v>
      </c>
      <c r="O511" s="224">
        <v>45033</v>
      </c>
      <c r="P511" s="433">
        <f t="shared" si="24"/>
        <v>45035</v>
      </c>
      <c r="Q511" s="212">
        <v>45037</v>
      </c>
      <c r="R511" s="195">
        <f t="shared" si="25"/>
        <v>4</v>
      </c>
      <c r="S511" s="325">
        <f t="shared" si="26"/>
        <v>4</v>
      </c>
      <c r="T511" s="325"/>
      <c r="V511" s="323"/>
      <c r="W511" s="323"/>
      <c r="X511" s="323"/>
      <c r="Y511" s="480">
        <v>14</v>
      </c>
    </row>
    <row r="512" spans="2:25" s="188" customFormat="1" ht="14.25" x14ac:dyDescent="0.45">
      <c r="B512" s="317" t="s">
        <v>1697</v>
      </c>
      <c r="C512" s="509" t="s">
        <v>1698</v>
      </c>
      <c r="D512" s="765"/>
      <c r="E512" s="646" t="s">
        <v>1067</v>
      </c>
      <c r="F512" s="688">
        <v>2612939</v>
      </c>
      <c r="G512" s="688">
        <v>473231</v>
      </c>
      <c r="H512" s="819">
        <v>2146769</v>
      </c>
      <c r="I512" s="774">
        <v>3013069.6</v>
      </c>
      <c r="J512" s="412" t="s">
        <v>1046</v>
      </c>
      <c r="K512" s="188">
        <v>0</v>
      </c>
      <c r="L512" s="193" t="s">
        <v>1047</v>
      </c>
      <c r="M512" s="196" t="s">
        <v>1533</v>
      </c>
      <c r="N512" s="224">
        <v>45027</v>
      </c>
      <c r="O512" s="224">
        <v>45033</v>
      </c>
      <c r="P512" s="433">
        <f t="shared" si="24"/>
        <v>45035</v>
      </c>
      <c r="Q512" s="212">
        <v>45037</v>
      </c>
      <c r="R512" s="195">
        <f t="shared" si="25"/>
        <v>10</v>
      </c>
      <c r="S512" s="325">
        <f t="shared" si="26"/>
        <v>4</v>
      </c>
      <c r="T512" s="325"/>
      <c r="V512" s="323"/>
      <c r="W512" s="323" t="s">
        <v>1050</v>
      </c>
      <c r="X512" s="323"/>
      <c r="Y512" s="480">
        <v>28</v>
      </c>
    </row>
    <row r="513" spans="1:25" s="188" customFormat="1" ht="14.25" x14ac:dyDescent="0.45">
      <c r="B513" s="317" t="s">
        <v>1699</v>
      </c>
      <c r="C513" s="509" t="s">
        <v>1128</v>
      </c>
      <c r="D513" s="765"/>
      <c r="E513" s="646" t="s">
        <v>1067</v>
      </c>
      <c r="F513" s="688">
        <v>0</v>
      </c>
      <c r="G513" s="688">
        <v>777343.6</v>
      </c>
      <c r="H513" s="819">
        <v>554875</v>
      </c>
      <c r="I513" s="774">
        <v>777343.6</v>
      </c>
      <c r="J513" s="412" t="s">
        <v>1046</v>
      </c>
      <c r="K513" s="188">
        <v>0</v>
      </c>
      <c r="L513" s="193" t="s">
        <v>1047</v>
      </c>
      <c r="M513" s="196" t="s">
        <v>1533</v>
      </c>
      <c r="N513" s="224">
        <v>45030</v>
      </c>
      <c r="O513" s="224">
        <v>45034</v>
      </c>
      <c r="P513" s="433">
        <f t="shared" si="24"/>
        <v>45036</v>
      </c>
      <c r="Q513" s="212">
        <v>45040</v>
      </c>
      <c r="R513" s="195">
        <f t="shared" si="25"/>
        <v>10</v>
      </c>
      <c r="S513" s="325">
        <f t="shared" si="26"/>
        <v>6</v>
      </c>
      <c r="T513" s="325" t="s">
        <v>1652</v>
      </c>
      <c r="V513" s="323"/>
      <c r="W513" s="323"/>
      <c r="X513" s="323"/>
      <c r="Y513" s="480">
        <v>18</v>
      </c>
    </row>
    <row r="514" spans="1:25" s="188" customFormat="1" ht="14.25" x14ac:dyDescent="0.45">
      <c r="B514" s="317" t="s">
        <v>1700</v>
      </c>
      <c r="C514" s="726" t="s">
        <v>1059</v>
      </c>
      <c r="D514" s="765"/>
      <c r="E514" s="646" t="s">
        <v>1078</v>
      </c>
      <c r="F514" s="381"/>
      <c r="G514" s="381"/>
      <c r="H514" s="686">
        <v>367840</v>
      </c>
      <c r="I514" s="651">
        <v>577114.6</v>
      </c>
      <c r="J514" s="193" t="s">
        <v>1046</v>
      </c>
      <c r="K514" s="188">
        <v>0</v>
      </c>
      <c r="L514" s="193" t="s">
        <v>1047</v>
      </c>
      <c r="M514" s="196" t="s">
        <v>1533</v>
      </c>
      <c r="N514" s="224">
        <v>45033</v>
      </c>
      <c r="O514" s="224">
        <v>45033</v>
      </c>
      <c r="P514" s="433">
        <f t="shared" si="24"/>
        <v>45035</v>
      </c>
      <c r="Q514" s="212">
        <v>45035</v>
      </c>
      <c r="R514" s="195">
        <f t="shared" si="25"/>
        <v>2</v>
      </c>
      <c r="S514" s="325">
        <f t="shared" si="26"/>
        <v>2</v>
      </c>
      <c r="T514" s="325"/>
      <c r="V514" s="323"/>
      <c r="W514" s="323"/>
      <c r="X514" s="323"/>
      <c r="Y514" s="480">
        <v>9</v>
      </c>
    </row>
    <row r="515" spans="1:25" s="188" customFormat="1" ht="14.25" x14ac:dyDescent="0.45">
      <c r="B515" s="317" t="s">
        <v>1701</v>
      </c>
      <c r="C515" s="509" t="s">
        <v>1162</v>
      </c>
      <c r="D515" s="765"/>
      <c r="E515" s="646" t="s">
        <v>1083</v>
      </c>
      <c r="F515" s="687">
        <v>789529</v>
      </c>
      <c r="G515" s="687">
        <v>674015</v>
      </c>
      <c r="H515" s="687">
        <v>1198177</v>
      </c>
      <c r="I515" s="654">
        <v>1463544</v>
      </c>
      <c r="J515" s="412" t="s">
        <v>1046</v>
      </c>
      <c r="K515" s="188">
        <v>0</v>
      </c>
      <c r="L515" s="435" t="s">
        <v>1047</v>
      </c>
      <c r="M515" s="196" t="s">
        <v>1533</v>
      </c>
      <c r="N515" s="224">
        <v>45033</v>
      </c>
      <c r="O515" s="224">
        <v>45040</v>
      </c>
      <c r="P515" s="433">
        <f t="shared" ref="P515:P578" si="27">O515+2</f>
        <v>45042</v>
      </c>
      <c r="Q515" s="212">
        <v>45040</v>
      </c>
      <c r="R515" s="195">
        <f t="shared" si="25"/>
        <v>7</v>
      </c>
      <c r="S515" s="325">
        <f t="shared" si="26"/>
        <v>0</v>
      </c>
      <c r="T515" s="325"/>
      <c r="V515" s="323"/>
      <c r="W515" s="323"/>
      <c r="X515" s="323"/>
      <c r="Y515" s="480">
        <v>22</v>
      </c>
    </row>
    <row r="516" spans="1:25" s="188" customFormat="1" ht="14.25" x14ac:dyDescent="0.45">
      <c r="B516" s="317" t="s">
        <v>1702</v>
      </c>
      <c r="C516" s="509" t="s">
        <v>1192</v>
      </c>
      <c r="D516" s="765"/>
      <c r="E516" s="646" t="s">
        <v>1067</v>
      </c>
      <c r="F516" s="688">
        <v>0</v>
      </c>
      <c r="G516" s="688">
        <v>858397.6</v>
      </c>
      <c r="H516" s="819">
        <v>490795</v>
      </c>
      <c r="I516" s="774">
        <v>858397.6</v>
      </c>
      <c r="J516" s="412" t="s">
        <v>1046</v>
      </c>
      <c r="K516" s="188">
        <v>0</v>
      </c>
      <c r="L516" s="193" t="s">
        <v>1047</v>
      </c>
      <c r="M516" s="196" t="s">
        <v>1533</v>
      </c>
      <c r="N516" s="224">
        <v>45033</v>
      </c>
      <c r="O516" s="224">
        <v>45033</v>
      </c>
      <c r="P516" s="433">
        <f t="shared" si="27"/>
        <v>45035</v>
      </c>
      <c r="Q516" s="212">
        <v>45035</v>
      </c>
      <c r="R516" s="195">
        <f t="shared" si="25"/>
        <v>2</v>
      </c>
      <c r="S516" s="325">
        <f t="shared" si="26"/>
        <v>2</v>
      </c>
      <c r="T516" s="325"/>
      <c r="V516" s="323"/>
      <c r="W516" s="323"/>
      <c r="X516" s="323"/>
      <c r="Y516" s="480">
        <v>4</v>
      </c>
    </row>
    <row r="517" spans="1:25" s="188" customFormat="1" ht="14.25" x14ac:dyDescent="0.45">
      <c r="B517" s="317" t="s">
        <v>1703</v>
      </c>
      <c r="C517" s="509" t="s">
        <v>1698</v>
      </c>
      <c r="D517" s="765"/>
      <c r="E517" s="646" t="s">
        <v>1067</v>
      </c>
      <c r="F517" s="688">
        <v>2164939</v>
      </c>
      <c r="G517" s="688">
        <v>473231</v>
      </c>
      <c r="H517" s="819">
        <v>2096169</v>
      </c>
      <c r="I517" s="774">
        <v>2638169.6</v>
      </c>
      <c r="J517" s="412" t="s">
        <v>1046</v>
      </c>
      <c r="K517" s="188">
        <v>0</v>
      </c>
      <c r="L517" s="193" t="s">
        <v>1047</v>
      </c>
      <c r="M517" s="196" t="s">
        <v>1533</v>
      </c>
      <c r="N517" s="224">
        <v>45033</v>
      </c>
      <c r="O517" s="224">
        <v>45033</v>
      </c>
      <c r="P517" s="433">
        <f t="shared" si="27"/>
        <v>45035</v>
      </c>
      <c r="Q517" s="212">
        <v>45037</v>
      </c>
      <c r="R517" s="195">
        <f t="shared" si="25"/>
        <v>4</v>
      </c>
      <c r="S517" s="325">
        <f t="shared" si="26"/>
        <v>4</v>
      </c>
      <c r="T517" s="325"/>
      <c r="V517" s="323"/>
      <c r="W517" s="323" t="s">
        <v>1050</v>
      </c>
      <c r="X517" s="323"/>
      <c r="Y517" s="480">
        <v>22</v>
      </c>
    </row>
    <row r="518" spans="1:25" s="188" customFormat="1" ht="14.25" x14ac:dyDescent="0.45">
      <c r="A518" s="193"/>
      <c r="B518" s="418" t="s">
        <v>1704</v>
      </c>
      <c r="C518" s="726" t="s">
        <v>1059</v>
      </c>
      <c r="D518" s="765"/>
      <c r="E518" s="645" t="s">
        <v>1078</v>
      </c>
      <c r="F518" s="381"/>
      <c r="G518" s="686"/>
      <c r="H518" s="686">
        <v>333600</v>
      </c>
      <c r="I518" s="651">
        <v>562665.6</v>
      </c>
      <c r="J518" s="193" t="s">
        <v>1046</v>
      </c>
      <c r="K518" s="188">
        <v>0</v>
      </c>
      <c r="L518" s="193" t="s">
        <v>1047</v>
      </c>
      <c r="M518" s="196" t="s">
        <v>1533</v>
      </c>
      <c r="N518" s="197">
        <v>45034</v>
      </c>
      <c r="O518" s="197">
        <v>45034</v>
      </c>
      <c r="P518" s="433">
        <f t="shared" si="27"/>
        <v>45036</v>
      </c>
      <c r="Q518" s="212">
        <v>45041</v>
      </c>
      <c r="R518" s="195">
        <f t="shared" si="25"/>
        <v>7</v>
      </c>
      <c r="S518" s="325">
        <f t="shared" si="26"/>
        <v>7</v>
      </c>
      <c r="T518" s="325" t="s">
        <v>1705</v>
      </c>
      <c r="V518" s="323"/>
      <c r="W518" s="323"/>
      <c r="X518" s="323"/>
      <c r="Y518" s="480">
        <v>0</v>
      </c>
    </row>
    <row r="519" spans="1:25" s="188" customFormat="1" ht="26.65" x14ac:dyDescent="0.45">
      <c r="B519" s="317" t="s">
        <v>1706</v>
      </c>
      <c r="C519" s="509" t="s">
        <v>1133</v>
      </c>
      <c r="D519" s="765"/>
      <c r="E519" s="646" t="s">
        <v>1674</v>
      </c>
      <c r="F519" s="690">
        <v>208750</v>
      </c>
      <c r="G519" s="690">
        <v>220850</v>
      </c>
      <c r="H519" s="690">
        <v>429600</v>
      </c>
      <c r="I519" s="656">
        <v>675834.6</v>
      </c>
      <c r="J519" s="188" t="s">
        <v>1046</v>
      </c>
      <c r="K519" s="188">
        <v>0</v>
      </c>
      <c r="L519" s="435" t="s">
        <v>1047</v>
      </c>
      <c r="M519" s="196" t="s">
        <v>1533</v>
      </c>
      <c r="N519" s="224">
        <v>45034</v>
      </c>
      <c r="O519" s="224">
        <v>45034</v>
      </c>
      <c r="P519" s="433">
        <f t="shared" si="27"/>
        <v>45036</v>
      </c>
      <c r="Q519" s="212">
        <v>45040</v>
      </c>
      <c r="R519" s="195">
        <f t="shared" si="25"/>
        <v>6</v>
      </c>
      <c r="S519" s="325">
        <f t="shared" si="26"/>
        <v>6</v>
      </c>
      <c r="T519" s="325" t="s">
        <v>1225</v>
      </c>
      <c r="V519" s="323"/>
      <c r="W519" s="323"/>
      <c r="X519" s="323"/>
      <c r="Y519" s="480">
        <v>5</v>
      </c>
    </row>
    <row r="520" spans="1:25" s="188" customFormat="1" ht="14.25" x14ac:dyDescent="0.45">
      <c r="A520" s="312"/>
      <c r="B520" s="436" t="s">
        <v>1707</v>
      </c>
      <c r="C520" s="509" t="s">
        <v>1121</v>
      </c>
      <c r="D520" s="765"/>
      <c r="E520" s="741" t="s">
        <v>1674</v>
      </c>
      <c r="F520" s="539">
        <v>208750</v>
      </c>
      <c r="G520" s="539">
        <v>207250</v>
      </c>
      <c r="H520" s="821">
        <v>416000</v>
      </c>
      <c r="I520" s="540">
        <v>662234.6</v>
      </c>
      <c r="J520" s="435" t="s">
        <v>1046</v>
      </c>
      <c r="K520" s="188">
        <v>0</v>
      </c>
      <c r="L520" s="435" t="s">
        <v>1047</v>
      </c>
      <c r="M520" s="196" t="s">
        <v>1533</v>
      </c>
      <c r="N520" s="516">
        <v>45034</v>
      </c>
      <c r="O520" s="516">
        <v>45034</v>
      </c>
      <c r="P520" s="433">
        <f t="shared" si="27"/>
        <v>45036</v>
      </c>
      <c r="Q520" s="212">
        <v>45037</v>
      </c>
      <c r="R520" s="195">
        <f t="shared" si="25"/>
        <v>3</v>
      </c>
      <c r="S520" s="325">
        <f t="shared" si="26"/>
        <v>3</v>
      </c>
      <c r="T520" s="325"/>
      <c r="V520" s="323"/>
      <c r="W520" s="323"/>
      <c r="X520" s="323"/>
      <c r="Y520" s="480">
        <v>0</v>
      </c>
    </row>
    <row r="521" spans="1:25" s="188" customFormat="1" ht="14.25" x14ac:dyDescent="0.45">
      <c r="B521" s="317" t="s">
        <v>1708</v>
      </c>
      <c r="C521" s="509" t="s">
        <v>1121</v>
      </c>
      <c r="D521" s="765"/>
      <c r="E521" s="646" t="s">
        <v>1674</v>
      </c>
      <c r="F521" s="690">
        <v>208750</v>
      </c>
      <c r="G521" s="690">
        <v>332026</v>
      </c>
      <c r="H521" s="690">
        <v>540776</v>
      </c>
      <c r="I521" s="656">
        <v>771617.6</v>
      </c>
      <c r="J521" s="188" t="s">
        <v>1046</v>
      </c>
      <c r="K521" s="188">
        <v>0</v>
      </c>
      <c r="L521" s="188" t="s">
        <v>1047</v>
      </c>
      <c r="M521" s="196" t="s">
        <v>1533</v>
      </c>
      <c r="N521" s="224">
        <v>45034</v>
      </c>
      <c r="O521" s="224">
        <v>45034</v>
      </c>
      <c r="P521" s="433">
        <f t="shared" si="27"/>
        <v>45036</v>
      </c>
      <c r="Q521" s="370">
        <v>45036</v>
      </c>
      <c r="R521" s="195">
        <f t="shared" si="25"/>
        <v>2</v>
      </c>
      <c r="S521" s="325">
        <f t="shared" si="26"/>
        <v>2</v>
      </c>
      <c r="T521" s="325"/>
      <c r="V521" s="323"/>
      <c r="W521" s="323"/>
      <c r="X521" s="323"/>
      <c r="Y521" s="480">
        <v>10</v>
      </c>
    </row>
    <row r="522" spans="1:25" s="193" customFormat="1" ht="14.25" x14ac:dyDescent="0.45">
      <c r="A522" s="435"/>
      <c r="B522" s="434" t="s">
        <v>1709</v>
      </c>
      <c r="C522" s="509" t="s">
        <v>1698</v>
      </c>
      <c r="D522" s="765"/>
      <c r="E522" s="380" t="s">
        <v>1067</v>
      </c>
      <c r="F522" s="688">
        <v>970496</v>
      </c>
      <c r="G522" s="688">
        <v>768230.6</v>
      </c>
      <c r="H522" s="819">
        <v>1440029</v>
      </c>
      <c r="I522" s="775">
        <v>1738726.6</v>
      </c>
      <c r="J522" s="416" t="s">
        <v>1046</v>
      </c>
      <c r="K522" s="193">
        <v>0</v>
      </c>
      <c r="L522" s="435" t="s">
        <v>1047</v>
      </c>
      <c r="M522" s="196" t="s">
        <v>1533</v>
      </c>
      <c r="N522" s="517">
        <v>45034</v>
      </c>
      <c r="O522" s="517">
        <v>45034</v>
      </c>
      <c r="P522" s="432">
        <f t="shared" si="27"/>
        <v>45036</v>
      </c>
      <c r="Q522" s="191">
        <v>45038</v>
      </c>
      <c r="R522" s="195">
        <f t="shared" si="25"/>
        <v>4</v>
      </c>
      <c r="S522" s="562">
        <f t="shared" si="26"/>
        <v>4</v>
      </c>
      <c r="T522" s="562"/>
      <c r="V522" s="412"/>
      <c r="W522" s="412" t="s">
        <v>1050</v>
      </c>
      <c r="X522" s="412"/>
      <c r="Y522" s="469">
        <v>4</v>
      </c>
    </row>
    <row r="523" spans="1:25" s="188" customFormat="1" ht="26.65" x14ac:dyDescent="0.45">
      <c r="B523" s="317" t="s">
        <v>1710</v>
      </c>
      <c r="C523" s="509" t="s">
        <v>1711</v>
      </c>
      <c r="D523" s="765"/>
      <c r="E523" s="646" t="s">
        <v>1712</v>
      </c>
      <c r="F523" s="381">
        <v>1400376</v>
      </c>
      <c r="G523" s="682" t="s">
        <v>1713</v>
      </c>
      <c r="H523" s="682" t="s">
        <v>1714</v>
      </c>
      <c r="I523" s="795" t="s">
        <v>1715</v>
      </c>
      <c r="J523" s="188" t="s">
        <v>1046</v>
      </c>
      <c r="K523" s="188">
        <v>0</v>
      </c>
      <c r="L523" s="188" t="s">
        <v>1047</v>
      </c>
      <c r="M523" s="198" t="s">
        <v>1533</v>
      </c>
      <c r="N523" s="224">
        <v>45034</v>
      </c>
      <c r="O523" s="224">
        <v>45034</v>
      </c>
      <c r="P523" s="212">
        <f t="shared" si="27"/>
        <v>45036</v>
      </c>
      <c r="Q523" s="212">
        <v>45037</v>
      </c>
      <c r="R523" s="218">
        <f t="shared" si="25"/>
        <v>3</v>
      </c>
      <c r="S523" s="218">
        <f t="shared" si="26"/>
        <v>3</v>
      </c>
      <c r="T523" s="218" t="s">
        <v>761</v>
      </c>
      <c r="Y523" s="480">
        <v>2</v>
      </c>
    </row>
    <row r="524" spans="1:25" s="312" customFormat="1" ht="14.25" x14ac:dyDescent="0.45">
      <c r="B524" s="436" t="s">
        <v>1716</v>
      </c>
      <c r="C524" s="509" t="s">
        <v>1069</v>
      </c>
      <c r="D524" s="765"/>
      <c r="E524" s="741" t="s">
        <v>1674</v>
      </c>
      <c r="F524" s="381">
        <v>208750</v>
      </c>
      <c r="G524" s="381">
        <v>208750</v>
      </c>
      <c r="H524" s="381">
        <v>417500</v>
      </c>
      <c r="I524" s="416">
        <v>673583.6</v>
      </c>
      <c r="J524" s="312" t="s">
        <v>1046</v>
      </c>
      <c r="K524" s="312">
        <v>0</v>
      </c>
      <c r="L524" s="581" t="s">
        <v>1047</v>
      </c>
      <c r="M524" s="582" t="s">
        <v>1533</v>
      </c>
      <c r="N524" s="516">
        <v>45034</v>
      </c>
      <c r="O524" s="516">
        <v>45034</v>
      </c>
      <c r="P524" s="433">
        <f t="shared" si="27"/>
        <v>45036</v>
      </c>
      <c r="Q524" s="583">
        <v>45035</v>
      </c>
      <c r="R524" s="235">
        <f t="shared" si="25"/>
        <v>1</v>
      </c>
      <c r="S524" s="329">
        <f t="shared" si="26"/>
        <v>1</v>
      </c>
      <c r="T524" s="329"/>
      <c r="V524" s="511"/>
      <c r="W524" s="511"/>
      <c r="X524" s="511"/>
      <c r="Y524" s="552">
        <v>5</v>
      </c>
    </row>
    <row r="525" spans="1:25" s="188" customFormat="1" ht="14.25" x14ac:dyDescent="0.45">
      <c r="A525" s="312"/>
      <c r="B525" s="436" t="s">
        <v>1717</v>
      </c>
      <c r="C525" s="509" t="s">
        <v>1061</v>
      </c>
      <c r="D525" s="765"/>
      <c r="E525" s="741" t="s">
        <v>1083</v>
      </c>
      <c r="F525" s="687">
        <v>0</v>
      </c>
      <c r="G525" s="687">
        <v>1197194</v>
      </c>
      <c r="H525" s="687">
        <v>1197194</v>
      </c>
      <c r="I525" s="654">
        <v>1398058</v>
      </c>
      <c r="J525" s="416" t="s">
        <v>1046</v>
      </c>
      <c r="K525" s="188">
        <v>0</v>
      </c>
      <c r="L525" s="435" t="s">
        <v>1047</v>
      </c>
      <c r="M525" s="196" t="s">
        <v>1533</v>
      </c>
      <c r="N525" s="516">
        <v>45034</v>
      </c>
      <c r="O525" s="516">
        <v>45034</v>
      </c>
      <c r="P525" s="433">
        <f t="shared" si="27"/>
        <v>45036</v>
      </c>
      <c r="Q525" s="212">
        <v>45035</v>
      </c>
      <c r="R525" s="195">
        <f t="shared" si="25"/>
        <v>1</v>
      </c>
      <c r="S525" s="325">
        <f t="shared" si="26"/>
        <v>1</v>
      </c>
      <c r="T525" s="325"/>
      <c r="V525" s="323"/>
      <c r="W525" s="323"/>
      <c r="X525" s="323"/>
      <c r="Y525" s="480">
        <v>2</v>
      </c>
    </row>
    <row r="526" spans="1:25" s="193" customFormat="1" ht="14.25" x14ac:dyDescent="0.45">
      <c r="B526" s="418" t="s">
        <v>1718</v>
      </c>
      <c r="C526" s="509" t="s">
        <v>1128</v>
      </c>
      <c r="D526" s="765"/>
      <c r="E526" s="380" t="s">
        <v>1067</v>
      </c>
      <c r="F526" s="688">
        <v>0</v>
      </c>
      <c r="G526" s="688">
        <v>816929.6</v>
      </c>
      <c r="H526" s="819">
        <v>609854</v>
      </c>
      <c r="I526" s="775">
        <v>816929.6</v>
      </c>
      <c r="J526" s="412" t="s">
        <v>1046</v>
      </c>
      <c r="K526" s="193">
        <v>0</v>
      </c>
      <c r="L526" s="193" t="s">
        <v>1047</v>
      </c>
      <c r="M526" s="196" t="s">
        <v>1533</v>
      </c>
      <c r="N526" s="197">
        <v>45034</v>
      </c>
      <c r="O526" s="197">
        <v>45034</v>
      </c>
      <c r="P526" s="432">
        <f t="shared" si="27"/>
        <v>45036</v>
      </c>
      <c r="Q526" s="191">
        <v>45040</v>
      </c>
      <c r="R526" s="195">
        <f t="shared" si="25"/>
        <v>6</v>
      </c>
      <c r="S526" s="562">
        <f t="shared" si="26"/>
        <v>6</v>
      </c>
      <c r="T526" s="325" t="s">
        <v>1225</v>
      </c>
      <c r="V526" s="412"/>
      <c r="W526" s="412"/>
      <c r="X526" s="412"/>
      <c r="Y526" s="469">
        <v>4</v>
      </c>
    </row>
    <row r="527" spans="1:25" s="188" customFormat="1" ht="26.65" x14ac:dyDescent="0.45">
      <c r="B527" s="317" t="s">
        <v>1719</v>
      </c>
      <c r="C527" s="509" t="s">
        <v>1711</v>
      </c>
      <c r="D527" s="765"/>
      <c r="E527" s="646" t="s">
        <v>1712</v>
      </c>
      <c r="F527" s="381" t="s">
        <v>1720</v>
      </c>
      <c r="G527" s="682" t="s">
        <v>1721</v>
      </c>
      <c r="H527" s="682" t="s">
        <v>1722</v>
      </c>
      <c r="I527" s="795">
        <v>1553896</v>
      </c>
      <c r="J527" s="188" t="s">
        <v>1046</v>
      </c>
      <c r="K527" s="188">
        <v>0</v>
      </c>
      <c r="L527" s="188" t="s">
        <v>1047</v>
      </c>
      <c r="M527" s="198" t="s">
        <v>1533</v>
      </c>
      <c r="N527" s="224">
        <v>45034</v>
      </c>
      <c r="O527" s="224">
        <v>45034</v>
      </c>
      <c r="P527" s="212">
        <f t="shared" si="27"/>
        <v>45036</v>
      </c>
      <c r="Q527" s="212">
        <v>45035</v>
      </c>
      <c r="R527" s="218">
        <f t="shared" si="25"/>
        <v>1</v>
      </c>
      <c r="S527" s="218">
        <f t="shared" si="26"/>
        <v>1</v>
      </c>
      <c r="T527" s="218"/>
      <c r="Y527" s="480">
        <v>4</v>
      </c>
    </row>
    <row r="528" spans="1:25" s="435" customFormat="1" ht="35.65" x14ac:dyDescent="0.45">
      <c r="B528" s="434" t="s">
        <v>1723</v>
      </c>
      <c r="C528" s="326" t="s">
        <v>1081</v>
      </c>
      <c r="D528" s="765"/>
      <c r="E528" s="380" t="s">
        <v>1724</v>
      </c>
      <c r="F528" s="691">
        <v>1906820</v>
      </c>
      <c r="G528" s="691">
        <v>398978</v>
      </c>
      <c r="H528" s="691">
        <v>1658408</v>
      </c>
      <c r="I528" s="590">
        <v>2305798</v>
      </c>
      <c r="J528" s="435" t="s">
        <v>1046</v>
      </c>
      <c r="K528" s="435">
        <v>0</v>
      </c>
      <c r="L528" s="435" t="s">
        <v>1047</v>
      </c>
      <c r="M528" s="582" t="s">
        <v>1533</v>
      </c>
      <c r="N528" s="517">
        <v>45034</v>
      </c>
      <c r="O528" s="517">
        <v>45034</v>
      </c>
      <c r="P528" s="432">
        <f>O528+2</f>
        <v>45036</v>
      </c>
      <c r="Q528" s="432">
        <v>45034</v>
      </c>
      <c r="R528" s="235">
        <f t="shared" si="25"/>
        <v>0</v>
      </c>
      <c r="S528" s="584">
        <f t="shared" si="26"/>
        <v>0</v>
      </c>
      <c r="T528" s="584"/>
      <c r="V528" s="416"/>
      <c r="W528" s="416"/>
      <c r="X528" s="416"/>
      <c r="Y528" s="493">
        <v>6</v>
      </c>
    </row>
    <row r="529" spans="1:25" s="188" customFormat="1" ht="26.65" x14ac:dyDescent="0.45">
      <c r="B529" s="317" t="s">
        <v>1725</v>
      </c>
      <c r="C529" s="509" t="s">
        <v>1711</v>
      </c>
      <c r="D529" s="765"/>
      <c r="E529" s="646" t="s">
        <v>1712</v>
      </c>
      <c r="F529" s="381" t="s">
        <v>1720</v>
      </c>
      <c r="G529" s="682">
        <v>164290</v>
      </c>
      <c r="H529" s="682" t="s">
        <v>1726</v>
      </c>
      <c r="I529" s="795">
        <v>1684026</v>
      </c>
      <c r="J529" s="188" t="s">
        <v>1046</v>
      </c>
      <c r="K529" s="188">
        <v>0</v>
      </c>
      <c r="L529" s="188" t="s">
        <v>1047</v>
      </c>
      <c r="M529" s="198" t="s">
        <v>1533</v>
      </c>
      <c r="N529" s="224">
        <v>45034</v>
      </c>
      <c r="O529" s="224">
        <v>45034</v>
      </c>
      <c r="P529" s="212">
        <f t="shared" si="27"/>
        <v>45036</v>
      </c>
      <c r="Q529" s="212">
        <v>45035</v>
      </c>
      <c r="R529" s="218">
        <f t="shared" si="25"/>
        <v>1</v>
      </c>
      <c r="S529" s="218">
        <f t="shared" si="26"/>
        <v>1</v>
      </c>
      <c r="T529" s="218"/>
      <c r="Y529" s="480">
        <v>3</v>
      </c>
    </row>
    <row r="530" spans="1:25" s="435" customFormat="1" ht="26.65" x14ac:dyDescent="0.45">
      <c r="B530" s="434" t="s">
        <v>1727</v>
      </c>
      <c r="C530" s="509" t="s">
        <v>1113</v>
      </c>
      <c r="D530" s="765"/>
      <c r="E530" s="380" t="s">
        <v>1674</v>
      </c>
      <c r="F530" s="682">
        <v>978386</v>
      </c>
      <c r="G530" s="682">
        <v>166690</v>
      </c>
      <c r="H530" s="682">
        <v>1145076</v>
      </c>
      <c r="I530" s="657">
        <v>2138463.2000000002</v>
      </c>
      <c r="J530" s="435" t="s">
        <v>1046</v>
      </c>
      <c r="L530" s="435" t="s">
        <v>1047</v>
      </c>
      <c r="M530" s="582" t="s">
        <v>1533</v>
      </c>
      <c r="N530" s="517">
        <v>45034</v>
      </c>
      <c r="O530" s="517">
        <v>45034</v>
      </c>
      <c r="P530" s="433">
        <f t="shared" si="27"/>
        <v>45036</v>
      </c>
      <c r="Q530" s="433">
        <v>45039</v>
      </c>
      <c r="R530" s="235">
        <f t="shared" si="25"/>
        <v>5</v>
      </c>
      <c r="S530" s="329">
        <f t="shared" si="26"/>
        <v>5</v>
      </c>
      <c r="T530" s="329"/>
      <c r="U530" s="312"/>
      <c r="V530" s="511"/>
      <c r="W530" s="511"/>
      <c r="X530" s="416"/>
      <c r="Y530" s="493">
        <v>10</v>
      </c>
    </row>
    <row r="531" spans="1:25" s="380" customFormat="1" ht="14.25" x14ac:dyDescent="0.45">
      <c r="A531" s="443"/>
      <c r="B531" s="443" t="s">
        <v>1728</v>
      </c>
      <c r="C531" s="509" t="s">
        <v>1128</v>
      </c>
      <c r="D531" s="381"/>
      <c r="E531" s="380" t="s">
        <v>1067</v>
      </c>
      <c r="F531" s="688">
        <v>1074073.2</v>
      </c>
      <c r="G531" s="688">
        <v>524131</v>
      </c>
      <c r="H531" s="819">
        <v>998520</v>
      </c>
      <c r="I531" s="774">
        <v>1598203.8</v>
      </c>
      <c r="J531" s="435" t="s">
        <v>1046</v>
      </c>
      <c r="K531" s="435">
        <v>0</v>
      </c>
      <c r="L531" s="435" t="s">
        <v>1047</v>
      </c>
      <c r="M531" s="196" t="s">
        <v>1533</v>
      </c>
      <c r="N531" s="432">
        <v>44991</v>
      </c>
      <c r="O531" s="432">
        <v>45033</v>
      </c>
      <c r="P531" s="433">
        <f t="shared" si="27"/>
        <v>45035</v>
      </c>
      <c r="Q531" s="191">
        <v>45034</v>
      </c>
      <c r="R531" s="195">
        <f t="shared" si="25"/>
        <v>43</v>
      </c>
      <c r="S531" s="325">
        <f t="shared" si="26"/>
        <v>1</v>
      </c>
      <c r="T531" s="358"/>
      <c r="U531" s="188"/>
      <c r="V531" s="323"/>
      <c r="W531" s="323"/>
      <c r="Y531" s="493">
        <v>10</v>
      </c>
    </row>
    <row r="532" spans="1:25" s="193" customFormat="1" ht="14.25" x14ac:dyDescent="0.45">
      <c r="B532" s="193" t="s">
        <v>1729</v>
      </c>
      <c r="C532" s="548" t="s">
        <v>1121</v>
      </c>
      <c r="D532" s="381"/>
      <c r="E532" s="645" t="s">
        <v>1078</v>
      </c>
      <c r="F532" s="381"/>
      <c r="G532" s="381"/>
      <c r="H532" s="686">
        <v>358600</v>
      </c>
      <c r="I532" s="651">
        <v>581068.6</v>
      </c>
      <c r="J532" s="193" t="s">
        <v>1046</v>
      </c>
      <c r="K532" s="188">
        <v>0</v>
      </c>
      <c r="L532" s="193" t="s">
        <v>1047</v>
      </c>
      <c r="M532" s="196" t="s">
        <v>1533</v>
      </c>
      <c r="N532" s="197">
        <v>44715</v>
      </c>
      <c r="O532" s="197">
        <v>45027</v>
      </c>
      <c r="P532" s="433">
        <f t="shared" si="27"/>
        <v>45029</v>
      </c>
      <c r="Q532" s="191">
        <v>45038</v>
      </c>
      <c r="R532" s="195">
        <f t="shared" si="25"/>
        <v>323</v>
      </c>
      <c r="S532" s="325">
        <f t="shared" si="26"/>
        <v>11</v>
      </c>
      <c r="T532" s="325" t="s">
        <v>1730</v>
      </c>
      <c r="U532" s="188"/>
      <c r="V532" s="323"/>
      <c r="W532" s="323"/>
      <c r="X532" s="412"/>
      <c r="Y532" s="469">
        <v>12</v>
      </c>
    </row>
    <row r="533" spans="1:25" s="193" customFormat="1" ht="14.25" x14ac:dyDescent="0.45">
      <c r="B533" s="193" t="s">
        <v>1731</v>
      </c>
      <c r="C533" s="509" t="s">
        <v>1192</v>
      </c>
      <c r="D533" s="381"/>
      <c r="E533" s="645" t="s">
        <v>1067</v>
      </c>
      <c r="F533" s="688">
        <v>1088049</v>
      </c>
      <c r="G533" s="688">
        <v>473231</v>
      </c>
      <c r="H533" s="819">
        <v>1105759</v>
      </c>
      <c r="I533" s="774">
        <v>1561279.6</v>
      </c>
      <c r="J533" s="193" t="s">
        <v>1046</v>
      </c>
      <c r="K533" s="188">
        <v>0</v>
      </c>
      <c r="L533" s="193" t="s">
        <v>1047</v>
      </c>
      <c r="M533" s="196" t="s">
        <v>1533</v>
      </c>
      <c r="N533" s="191">
        <v>45013</v>
      </c>
      <c r="O533" s="191">
        <v>45033</v>
      </c>
      <c r="P533" s="433">
        <f t="shared" si="27"/>
        <v>45035</v>
      </c>
      <c r="Q533" s="191">
        <v>45036</v>
      </c>
      <c r="R533" s="195">
        <f t="shared" si="25"/>
        <v>23</v>
      </c>
      <c r="S533" s="325">
        <f t="shared" si="26"/>
        <v>3</v>
      </c>
      <c r="T533" s="358"/>
      <c r="U533" s="188"/>
      <c r="V533" s="323"/>
      <c r="W533" s="323"/>
      <c r="X533" s="412"/>
      <c r="Y533" s="469">
        <v>4</v>
      </c>
    </row>
    <row r="534" spans="1:25" s="193" customFormat="1" ht="39.4" x14ac:dyDescent="0.4">
      <c r="B534" s="193" t="s">
        <v>1732</v>
      </c>
      <c r="C534" s="509" t="s">
        <v>1066</v>
      </c>
      <c r="D534" s="381"/>
      <c r="E534" s="646" t="s">
        <v>1724</v>
      </c>
      <c r="F534" s="691">
        <v>2686059</v>
      </c>
      <c r="G534" s="691">
        <v>388628</v>
      </c>
      <c r="H534" s="691">
        <v>2101334</v>
      </c>
      <c r="I534" s="590">
        <v>3074687</v>
      </c>
      <c r="J534" s="193" t="s">
        <v>1046</v>
      </c>
      <c r="K534" s="188">
        <v>0</v>
      </c>
      <c r="L534" s="193" t="s">
        <v>1047</v>
      </c>
      <c r="M534" s="196" t="s">
        <v>1533</v>
      </c>
      <c r="N534" s="191">
        <v>44988</v>
      </c>
      <c r="O534" s="191">
        <v>45035</v>
      </c>
      <c r="P534" s="433">
        <f t="shared" si="27"/>
        <v>45037</v>
      </c>
      <c r="Q534" s="191">
        <v>45035</v>
      </c>
      <c r="R534" s="195">
        <f t="shared" si="25"/>
        <v>47</v>
      </c>
      <c r="S534" s="325">
        <f t="shared" si="26"/>
        <v>0</v>
      </c>
      <c r="T534" s="358"/>
      <c r="U534" s="188"/>
      <c r="V534" s="323"/>
      <c r="W534" s="323"/>
      <c r="X534" s="412"/>
      <c r="Y534" s="469">
        <v>11</v>
      </c>
    </row>
    <row r="535" spans="1:25" s="193" customFormat="1" ht="14.25" x14ac:dyDescent="0.45">
      <c r="B535" s="193" t="s">
        <v>1733</v>
      </c>
      <c r="C535" s="509" t="s">
        <v>1192</v>
      </c>
      <c r="D535" s="381"/>
      <c r="E535" s="645" t="s">
        <v>1067</v>
      </c>
      <c r="F535" s="688">
        <v>0</v>
      </c>
      <c r="G535" s="688">
        <v>858397.6</v>
      </c>
      <c r="H535" s="819">
        <v>490795</v>
      </c>
      <c r="I535" s="774">
        <v>858397.6</v>
      </c>
      <c r="J535" s="193" t="s">
        <v>1046</v>
      </c>
      <c r="K535" s="188">
        <v>0</v>
      </c>
      <c r="L535" s="193" t="s">
        <v>1047</v>
      </c>
      <c r="M535" s="196" t="s">
        <v>1533</v>
      </c>
      <c r="N535" s="191">
        <v>45033</v>
      </c>
      <c r="O535" s="191">
        <v>45033</v>
      </c>
      <c r="P535" s="433">
        <f t="shared" si="27"/>
        <v>45035</v>
      </c>
      <c r="Q535" s="191">
        <v>45035</v>
      </c>
      <c r="R535" s="195">
        <f t="shared" si="25"/>
        <v>2</v>
      </c>
      <c r="S535" s="325">
        <f t="shared" si="26"/>
        <v>2</v>
      </c>
      <c r="T535" s="358"/>
      <c r="U535" s="188"/>
      <c r="V535" s="323"/>
      <c r="W535" s="323"/>
      <c r="X535" s="412"/>
      <c r="Y535" s="469">
        <v>4</v>
      </c>
    </row>
    <row r="536" spans="1:25" s="188" customFormat="1" ht="26.65" x14ac:dyDescent="0.45">
      <c r="B536" s="317" t="s">
        <v>1734</v>
      </c>
      <c r="C536" s="509" t="s">
        <v>1133</v>
      </c>
      <c r="D536" s="765" t="s">
        <v>1735</v>
      </c>
      <c r="E536" s="646" t="s">
        <v>1674</v>
      </c>
      <c r="F536" s="539">
        <v>208750</v>
      </c>
      <c r="G536" s="539">
        <v>196880</v>
      </c>
      <c r="H536" s="821">
        <v>405630</v>
      </c>
      <c r="I536" s="540">
        <v>640869.6</v>
      </c>
      <c r="J536" s="188" t="s">
        <v>1046</v>
      </c>
      <c r="K536" s="188">
        <v>0</v>
      </c>
      <c r="L536" s="188" t="s">
        <v>1047</v>
      </c>
      <c r="M536" s="196" t="s">
        <v>1533</v>
      </c>
      <c r="N536" s="224">
        <v>45036</v>
      </c>
      <c r="O536" s="224">
        <v>45036</v>
      </c>
      <c r="P536" s="433">
        <f t="shared" si="27"/>
        <v>45038</v>
      </c>
      <c r="Q536" s="370">
        <v>45040</v>
      </c>
      <c r="R536" s="195">
        <f t="shared" si="25"/>
        <v>4</v>
      </c>
      <c r="S536" s="325">
        <f t="shared" si="26"/>
        <v>4</v>
      </c>
      <c r="T536" s="325"/>
      <c r="V536" s="323"/>
      <c r="W536" s="323"/>
      <c r="X536" s="323"/>
      <c r="Y536" s="480">
        <v>10</v>
      </c>
    </row>
    <row r="537" spans="1:25" s="188" customFormat="1" ht="26.65" x14ac:dyDescent="0.45">
      <c r="A537" s="193"/>
      <c r="B537" s="418" t="s">
        <v>1736</v>
      </c>
      <c r="C537" s="509" t="s">
        <v>1057</v>
      </c>
      <c r="D537" s="765" t="s">
        <v>1737</v>
      </c>
      <c r="E537" s="645" t="s">
        <v>1674</v>
      </c>
      <c r="F537" s="682" t="s">
        <v>1738</v>
      </c>
      <c r="G537" s="690">
        <v>129610</v>
      </c>
      <c r="H537" s="690">
        <v>682626</v>
      </c>
      <c r="I537" s="796" t="s">
        <v>1739</v>
      </c>
      <c r="J537" s="193" t="s">
        <v>1046</v>
      </c>
      <c r="K537" s="188">
        <v>0</v>
      </c>
      <c r="L537" s="193" t="s">
        <v>1047</v>
      </c>
      <c r="M537" s="196" t="s">
        <v>1533</v>
      </c>
      <c r="N537" s="197">
        <v>45036</v>
      </c>
      <c r="O537" s="197">
        <v>45036</v>
      </c>
      <c r="P537" s="433">
        <f t="shared" si="27"/>
        <v>45038</v>
      </c>
      <c r="Q537" s="212">
        <v>45037</v>
      </c>
      <c r="R537" s="195">
        <f t="shared" ref="R537:R600" si="28">Q537-N537</f>
        <v>1</v>
      </c>
      <c r="S537" s="325">
        <f t="shared" ref="S537:S600" si="29">Q537-O537-K537</f>
        <v>1</v>
      </c>
      <c r="T537" s="325"/>
      <c r="V537" s="323"/>
      <c r="W537" s="323"/>
      <c r="X537" s="323"/>
      <c r="Y537" s="480">
        <v>2</v>
      </c>
    </row>
    <row r="538" spans="1:25" s="188" customFormat="1" ht="26.65" x14ac:dyDescent="0.45">
      <c r="B538" s="317" t="s">
        <v>1740</v>
      </c>
      <c r="C538" s="509" t="s">
        <v>1133</v>
      </c>
      <c r="D538" s="765" t="s">
        <v>1741</v>
      </c>
      <c r="E538" s="646" t="s">
        <v>1674</v>
      </c>
      <c r="F538" s="539">
        <v>208750</v>
      </c>
      <c r="G538" s="539">
        <v>313826</v>
      </c>
      <c r="H538" s="821">
        <v>522576</v>
      </c>
      <c r="I538" s="540">
        <v>753417.6</v>
      </c>
      <c r="J538" s="188" t="s">
        <v>1046</v>
      </c>
      <c r="K538" s="188">
        <v>0</v>
      </c>
      <c r="L538" s="188" t="s">
        <v>1047</v>
      </c>
      <c r="M538" s="196" t="s">
        <v>1533</v>
      </c>
      <c r="N538" s="224">
        <v>45036</v>
      </c>
      <c r="O538" s="224">
        <v>45036</v>
      </c>
      <c r="P538" s="433">
        <f t="shared" si="27"/>
        <v>45038</v>
      </c>
      <c r="Q538" s="370">
        <v>45040</v>
      </c>
      <c r="R538" s="195">
        <f t="shared" si="28"/>
        <v>4</v>
      </c>
      <c r="S538" s="325">
        <f t="shared" si="29"/>
        <v>4</v>
      </c>
      <c r="T538" s="325"/>
      <c r="V538" s="323"/>
      <c r="W538" s="323"/>
      <c r="X538" s="323"/>
      <c r="Y538" s="480">
        <v>8</v>
      </c>
    </row>
    <row r="539" spans="1:25" s="188" customFormat="1" ht="14.25" x14ac:dyDescent="0.45">
      <c r="B539" s="317" t="s">
        <v>1742</v>
      </c>
      <c r="C539" s="509" t="s">
        <v>1453</v>
      </c>
      <c r="D539" s="765" t="s">
        <v>1743</v>
      </c>
      <c r="E539" s="646" t="s">
        <v>1724</v>
      </c>
      <c r="F539" s="691">
        <v>901619</v>
      </c>
      <c r="G539" s="691">
        <v>400280</v>
      </c>
      <c r="H539" s="691">
        <v>1075644</v>
      </c>
      <c r="I539" s="590">
        <v>1301899</v>
      </c>
      <c r="J539" s="193" t="s">
        <v>1046</v>
      </c>
      <c r="K539" s="188">
        <v>0</v>
      </c>
      <c r="L539" s="193" t="s">
        <v>1047</v>
      </c>
      <c r="M539" s="196" t="s">
        <v>1533</v>
      </c>
      <c r="N539" s="224">
        <v>45035</v>
      </c>
      <c r="O539" s="224">
        <v>45035</v>
      </c>
      <c r="P539" s="433">
        <f t="shared" si="27"/>
        <v>45037</v>
      </c>
      <c r="Q539" s="212">
        <v>45037</v>
      </c>
      <c r="R539" s="195">
        <f t="shared" si="28"/>
        <v>2</v>
      </c>
      <c r="S539" s="325">
        <f t="shared" si="29"/>
        <v>2</v>
      </c>
      <c r="T539" s="325"/>
      <c r="V539" s="323"/>
      <c r="W539" s="323"/>
      <c r="X539" s="323"/>
      <c r="Y539" s="480">
        <v>0</v>
      </c>
    </row>
    <row r="540" spans="1:25" s="188" customFormat="1" ht="39.75" x14ac:dyDescent="0.45">
      <c r="B540" s="317" t="s">
        <v>1744</v>
      </c>
      <c r="C540" s="509" t="s">
        <v>1066</v>
      </c>
      <c r="D540" s="765" t="s">
        <v>1745</v>
      </c>
      <c r="E540" s="646" t="s">
        <v>1724</v>
      </c>
      <c r="F540" s="691">
        <v>2061110</v>
      </c>
      <c r="G540" s="691">
        <v>381128</v>
      </c>
      <c r="H540" s="691">
        <v>1859268</v>
      </c>
      <c r="I540" s="590">
        <v>2442238</v>
      </c>
      <c r="J540" s="193" t="s">
        <v>1046</v>
      </c>
      <c r="K540" s="188">
        <v>0</v>
      </c>
      <c r="L540" s="193" t="s">
        <v>1047</v>
      </c>
      <c r="M540" s="196" t="s">
        <v>1533</v>
      </c>
      <c r="N540" s="224">
        <v>45035</v>
      </c>
      <c r="O540" s="224">
        <v>45035</v>
      </c>
      <c r="P540" s="433">
        <f t="shared" si="27"/>
        <v>45037</v>
      </c>
      <c r="Q540" s="224">
        <v>45038</v>
      </c>
      <c r="R540" s="195">
        <f t="shared" si="28"/>
        <v>3</v>
      </c>
      <c r="S540" s="325">
        <f t="shared" si="29"/>
        <v>3</v>
      </c>
      <c r="T540" s="325"/>
      <c r="V540" s="323"/>
      <c r="W540" s="323"/>
      <c r="X540" s="323"/>
      <c r="Y540" s="480">
        <v>3</v>
      </c>
    </row>
    <row r="541" spans="1:25" s="188" customFormat="1" ht="39.75" x14ac:dyDescent="0.45">
      <c r="B541" s="317" t="s">
        <v>1746</v>
      </c>
      <c r="C541" s="509" t="s">
        <v>1066</v>
      </c>
      <c r="D541" s="765" t="s">
        <v>1747</v>
      </c>
      <c r="E541" s="646" t="s">
        <v>1724</v>
      </c>
      <c r="F541" s="691">
        <v>2759910</v>
      </c>
      <c r="G541" s="691">
        <v>383558</v>
      </c>
      <c r="H541" s="691">
        <v>2321068</v>
      </c>
      <c r="I541" s="590">
        <v>3143468</v>
      </c>
      <c r="J541" s="193" t="s">
        <v>1046</v>
      </c>
      <c r="K541" s="188">
        <v>0</v>
      </c>
      <c r="L541" s="193" t="s">
        <v>1047</v>
      </c>
      <c r="M541" s="196" t="s">
        <v>1533</v>
      </c>
      <c r="N541" s="224">
        <v>45035</v>
      </c>
      <c r="O541" s="224">
        <v>45035</v>
      </c>
      <c r="P541" s="433">
        <f t="shared" si="27"/>
        <v>45037</v>
      </c>
      <c r="Q541" s="224">
        <v>45038</v>
      </c>
      <c r="R541" s="195">
        <f t="shared" si="28"/>
        <v>3</v>
      </c>
      <c r="S541" s="325">
        <f t="shared" si="29"/>
        <v>3</v>
      </c>
      <c r="T541" s="325"/>
      <c r="V541" s="323"/>
      <c r="W541" s="323"/>
      <c r="X541" s="323"/>
      <c r="Y541" s="480">
        <v>4</v>
      </c>
    </row>
    <row r="542" spans="1:25" s="188" customFormat="1" ht="14.25" x14ac:dyDescent="0.45">
      <c r="B542" s="317" t="s">
        <v>1748</v>
      </c>
      <c r="C542" s="725" t="s">
        <v>1130</v>
      </c>
      <c r="D542" s="765" t="s">
        <v>1749</v>
      </c>
      <c r="E542" s="646" t="s">
        <v>1078</v>
      </c>
      <c r="F542" s="381"/>
      <c r="G542" s="686"/>
      <c r="H542" s="686"/>
      <c r="I542" s="791">
        <v>0</v>
      </c>
      <c r="J542" s="193" t="s">
        <v>1046</v>
      </c>
      <c r="K542" s="188">
        <v>0</v>
      </c>
      <c r="L542" s="193" t="s">
        <v>1047</v>
      </c>
      <c r="M542" s="196" t="s">
        <v>1533</v>
      </c>
      <c r="N542" s="224">
        <v>45035</v>
      </c>
      <c r="O542" s="224">
        <v>45035</v>
      </c>
      <c r="P542" s="433">
        <f t="shared" si="27"/>
        <v>45037</v>
      </c>
      <c r="Q542" s="224">
        <v>45038</v>
      </c>
      <c r="R542" s="195">
        <f t="shared" si="28"/>
        <v>3</v>
      </c>
      <c r="S542" s="325">
        <f t="shared" si="29"/>
        <v>3</v>
      </c>
      <c r="T542" s="325"/>
      <c r="V542" s="323"/>
      <c r="W542" s="323"/>
      <c r="X542" s="323"/>
      <c r="Y542" s="480">
        <v>4</v>
      </c>
    </row>
    <row r="543" spans="1:25" s="188" customFormat="1" ht="14.25" x14ac:dyDescent="0.45">
      <c r="B543" s="317" t="s">
        <v>1750</v>
      </c>
      <c r="C543" s="509" t="s">
        <v>1072</v>
      </c>
      <c r="D543" s="765" t="s">
        <v>1751</v>
      </c>
      <c r="E543" s="646" t="s">
        <v>1067</v>
      </c>
      <c r="F543" s="688">
        <v>0</v>
      </c>
      <c r="G543" s="688">
        <v>972518.6</v>
      </c>
      <c r="H543" s="819">
        <v>741254</v>
      </c>
      <c r="I543" s="774">
        <v>972518.6</v>
      </c>
      <c r="J543" s="193" t="s">
        <v>1046</v>
      </c>
      <c r="K543" s="188">
        <v>0</v>
      </c>
      <c r="L543" s="193" t="s">
        <v>1047</v>
      </c>
      <c r="M543" s="196" t="s">
        <v>1533</v>
      </c>
      <c r="N543" s="224">
        <v>45035</v>
      </c>
      <c r="O543" s="224">
        <v>45035</v>
      </c>
      <c r="P543" s="433">
        <f t="shared" si="27"/>
        <v>45037</v>
      </c>
      <c r="Q543" s="212">
        <v>45041</v>
      </c>
      <c r="R543" s="195">
        <f t="shared" si="28"/>
        <v>6</v>
      </c>
      <c r="S543" s="325">
        <f t="shared" si="29"/>
        <v>6</v>
      </c>
      <c r="T543" s="325"/>
      <c r="V543" s="323"/>
      <c r="W543" s="323"/>
      <c r="X543" s="323"/>
      <c r="Y543" s="480">
        <v>4</v>
      </c>
    </row>
    <row r="544" spans="1:25" s="188" customFormat="1" ht="14.25" x14ac:dyDescent="0.45">
      <c r="B544" s="317" t="s">
        <v>1752</v>
      </c>
      <c r="C544" s="509" t="s">
        <v>1072</v>
      </c>
      <c r="D544" s="765" t="s">
        <v>1753</v>
      </c>
      <c r="E544" s="646" t="s">
        <v>1067</v>
      </c>
      <c r="F544" s="688">
        <v>725485</v>
      </c>
      <c r="G544" s="688">
        <v>509030.6</v>
      </c>
      <c r="H544" s="819">
        <v>649275</v>
      </c>
      <c r="I544" s="774">
        <v>1234515.6000000001</v>
      </c>
      <c r="J544" s="193" t="s">
        <v>1046</v>
      </c>
      <c r="K544" s="188">
        <v>0</v>
      </c>
      <c r="L544" s="193" t="s">
        <v>1047</v>
      </c>
      <c r="M544" s="196" t="s">
        <v>1533</v>
      </c>
      <c r="N544" s="224">
        <v>45035</v>
      </c>
      <c r="O544" s="224">
        <v>45035</v>
      </c>
      <c r="P544" s="433">
        <f t="shared" si="27"/>
        <v>45037</v>
      </c>
      <c r="Q544" s="224">
        <v>45040</v>
      </c>
      <c r="R544" s="195">
        <f t="shared" si="28"/>
        <v>5</v>
      </c>
      <c r="S544" s="325">
        <f t="shared" si="29"/>
        <v>5</v>
      </c>
      <c r="T544" s="325"/>
      <c r="V544" s="323"/>
      <c r="W544" s="323"/>
      <c r="X544" s="323"/>
      <c r="Y544" s="480">
        <v>0</v>
      </c>
    </row>
    <row r="545" spans="1:25" s="188" customFormat="1" ht="14.25" x14ac:dyDescent="0.45">
      <c r="A545" s="193"/>
      <c r="B545" s="418" t="s">
        <v>1754</v>
      </c>
      <c r="C545" s="726" t="s">
        <v>1059</v>
      </c>
      <c r="D545" s="765" t="s">
        <v>1755</v>
      </c>
      <c r="E545" s="645" t="s">
        <v>1078</v>
      </c>
      <c r="F545" s="381"/>
      <c r="G545" s="686"/>
      <c r="H545" s="686">
        <v>549356</v>
      </c>
      <c r="I545" s="651">
        <v>778421.6</v>
      </c>
      <c r="J545" s="193" t="s">
        <v>1046</v>
      </c>
      <c r="K545" s="188">
        <v>0</v>
      </c>
      <c r="L545" s="193" t="s">
        <v>1047</v>
      </c>
      <c r="M545" s="196" t="s">
        <v>1533</v>
      </c>
      <c r="N545" s="224">
        <v>45035</v>
      </c>
      <c r="O545" s="224">
        <v>45035</v>
      </c>
      <c r="P545" s="433">
        <f t="shared" si="27"/>
        <v>45037</v>
      </c>
      <c r="Q545" s="224">
        <v>45040</v>
      </c>
      <c r="R545" s="195">
        <f t="shared" si="28"/>
        <v>5</v>
      </c>
      <c r="S545" s="325">
        <f t="shared" si="29"/>
        <v>5</v>
      </c>
      <c r="T545" s="325"/>
      <c r="V545" s="323"/>
      <c r="W545" s="323"/>
      <c r="X545" s="323"/>
      <c r="Y545" s="480">
        <v>3</v>
      </c>
    </row>
    <row r="546" spans="1:25" s="188" customFormat="1" ht="14.25" x14ac:dyDescent="0.45">
      <c r="A546" s="312"/>
      <c r="B546" s="436" t="s">
        <v>1756</v>
      </c>
      <c r="C546" s="509" t="s">
        <v>1072</v>
      </c>
      <c r="D546" s="765" t="s">
        <v>1757</v>
      </c>
      <c r="E546" s="741" t="s">
        <v>1067</v>
      </c>
      <c r="F546" s="688">
        <v>454060</v>
      </c>
      <c r="G546" s="688">
        <v>483750.6</v>
      </c>
      <c r="H546" s="819">
        <v>598795</v>
      </c>
      <c r="I546" s="774">
        <v>937810.6</v>
      </c>
      <c r="J546" s="435" t="s">
        <v>1046</v>
      </c>
      <c r="K546" s="188">
        <v>0</v>
      </c>
      <c r="L546" s="435" t="s">
        <v>1047</v>
      </c>
      <c r="M546" s="196" t="s">
        <v>1533</v>
      </c>
      <c r="N546" s="224">
        <v>45035</v>
      </c>
      <c r="O546" s="224">
        <v>45035</v>
      </c>
      <c r="P546" s="433">
        <f t="shared" si="27"/>
        <v>45037</v>
      </c>
      <c r="Q546" s="212">
        <v>45038</v>
      </c>
      <c r="R546" s="195">
        <f t="shared" si="28"/>
        <v>3</v>
      </c>
      <c r="S546" s="325">
        <f t="shared" si="29"/>
        <v>3</v>
      </c>
      <c r="T546" s="325"/>
      <c r="V546" s="323"/>
      <c r="W546" s="323"/>
      <c r="X546" s="323"/>
      <c r="Y546" s="480">
        <v>5</v>
      </c>
    </row>
    <row r="547" spans="1:25" s="193" customFormat="1" ht="14.25" x14ac:dyDescent="0.45">
      <c r="B547" s="418" t="s">
        <v>1758</v>
      </c>
      <c r="C547" s="726" t="s">
        <v>1059</v>
      </c>
      <c r="D547" s="765" t="s">
        <v>1759</v>
      </c>
      <c r="E547" s="645" t="s">
        <v>1078</v>
      </c>
      <c r="F547" s="381">
        <v>0</v>
      </c>
      <c r="G547" s="686">
        <v>0</v>
      </c>
      <c r="H547" s="686">
        <v>933320</v>
      </c>
      <c r="I547" s="651">
        <v>1561800.6</v>
      </c>
      <c r="J547" s="193" t="s">
        <v>1046</v>
      </c>
      <c r="K547" s="188">
        <v>0</v>
      </c>
      <c r="L547" s="435" t="s">
        <v>1047</v>
      </c>
      <c r="M547" s="196" t="s">
        <v>1533</v>
      </c>
      <c r="N547" s="224">
        <v>45035</v>
      </c>
      <c r="O547" s="224">
        <v>45035</v>
      </c>
      <c r="P547" s="433">
        <f t="shared" si="27"/>
        <v>45037</v>
      </c>
      <c r="Q547" s="224">
        <v>45040</v>
      </c>
      <c r="R547" s="195">
        <f t="shared" si="28"/>
        <v>5</v>
      </c>
      <c r="S547" s="325">
        <f t="shared" si="29"/>
        <v>5</v>
      </c>
      <c r="T547" s="325"/>
      <c r="U547" s="188"/>
      <c r="V547" s="323"/>
      <c r="W547" s="323"/>
      <c r="X547" s="412"/>
      <c r="Y547" s="469">
        <v>14</v>
      </c>
    </row>
    <row r="548" spans="1:25" s="193" customFormat="1" ht="14.25" x14ac:dyDescent="0.45">
      <c r="A548" s="435"/>
      <c r="B548" s="435" t="s">
        <v>1760</v>
      </c>
      <c r="C548" s="509" t="s">
        <v>1061</v>
      </c>
      <c r="D548" s="381" t="s">
        <v>1761</v>
      </c>
      <c r="E548" s="380" t="s">
        <v>1083</v>
      </c>
      <c r="F548" s="381">
        <v>0</v>
      </c>
      <c r="G548" s="381">
        <v>0</v>
      </c>
      <c r="H548" s="690">
        <v>1225754</v>
      </c>
      <c r="I548" s="658">
        <v>1414311</v>
      </c>
      <c r="J548" s="416" t="s">
        <v>1046</v>
      </c>
      <c r="K548" s="193">
        <v>0</v>
      </c>
      <c r="L548" s="435" t="s">
        <v>1047</v>
      </c>
      <c r="M548" s="196" t="s">
        <v>1533</v>
      </c>
      <c r="N548" s="517">
        <v>44978</v>
      </c>
      <c r="O548" s="517">
        <v>45007</v>
      </c>
      <c r="P548" s="432">
        <f t="shared" si="27"/>
        <v>45009</v>
      </c>
      <c r="Q548" s="191">
        <v>45038</v>
      </c>
      <c r="R548" s="195">
        <f t="shared" si="28"/>
        <v>60</v>
      </c>
      <c r="S548" s="562">
        <f t="shared" si="29"/>
        <v>31</v>
      </c>
      <c r="T548" s="562"/>
      <c r="V548" s="412"/>
      <c r="W548" s="412"/>
      <c r="X548" s="412"/>
      <c r="Y548" s="469">
        <v>3</v>
      </c>
    </row>
    <row r="549" spans="1:25" s="188" customFormat="1" x14ac:dyDescent="0.4">
      <c r="B549" s="188" t="s">
        <v>1762</v>
      </c>
      <c r="C549" s="509" t="s">
        <v>1711</v>
      </c>
      <c r="D549" s="381" t="s">
        <v>1763</v>
      </c>
      <c r="E549" s="646" t="s">
        <v>1712</v>
      </c>
      <c r="F549" s="381" t="s">
        <v>1764</v>
      </c>
      <c r="G549" s="682">
        <v>549026</v>
      </c>
      <c r="H549" s="682">
        <v>549026</v>
      </c>
      <c r="I549" s="795">
        <v>794901</v>
      </c>
      <c r="J549" s="188" t="s">
        <v>1046</v>
      </c>
      <c r="K549" s="188">
        <v>0</v>
      </c>
      <c r="L549" s="188" t="s">
        <v>1047</v>
      </c>
      <c r="M549" s="198" t="s">
        <v>1533</v>
      </c>
      <c r="N549" s="212">
        <v>45005</v>
      </c>
      <c r="O549" s="212">
        <v>45030</v>
      </c>
      <c r="P549" s="212">
        <f t="shared" si="27"/>
        <v>45032</v>
      </c>
      <c r="Q549" s="212">
        <v>45037</v>
      </c>
      <c r="R549" s="218">
        <f t="shared" si="28"/>
        <v>32</v>
      </c>
      <c r="S549" s="218">
        <f t="shared" si="29"/>
        <v>7</v>
      </c>
      <c r="T549" s="325" t="s">
        <v>1765</v>
      </c>
      <c r="Y549" s="480">
        <v>0</v>
      </c>
    </row>
    <row r="550" spans="1:25" s="435" customFormat="1" ht="14.25" x14ac:dyDescent="0.45">
      <c r="B550" s="435" t="s">
        <v>1766</v>
      </c>
      <c r="C550" s="509" t="s">
        <v>1138</v>
      </c>
      <c r="D550" s="381" t="s">
        <v>1767</v>
      </c>
      <c r="E550" s="380" t="s">
        <v>1083</v>
      </c>
      <c r="F550" s="687">
        <v>208750</v>
      </c>
      <c r="G550" s="687">
        <v>760501</v>
      </c>
      <c r="H550" s="687">
        <v>686293</v>
      </c>
      <c r="I550" s="659">
        <v>969251</v>
      </c>
      <c r="J550" s="416" t="s">
        <v>1046</v>
      </c>
      <c r="K550" s="312">
        <v>0</v>
      </c>
      <c r="L550" s="435" t="s">
        <v>1047</v>
      </c>
      <c r="M550" s="582" t="s">
        <v>1533</v>
      </c>
      <c r="N550" s="516">
        <v>45035</v>
      </c>
      <c r="O550" s="517">
        <v>45035</v>
      </c>
      <c r="P550" s="433">
        <f t="shared" si="27"/>
        <v>45037</v>
      </c>
      <c r="Q550" s="432">
        <v>45036</v>
      </c>
      <c r="R550" s="235">
        <f t="shared" si="28"/>
        <v>1</v>
      </c>
      <c r="S550" s="329">
        <f t="shared" si="29"/>
        <v>1</v>
      </c>
      <c r="T550" s="329"/>
      <c r="U550" s="312"/>
      <c r="V550" s="511"/>
      <c r="W550" s="511"/>
      <c r="X550" s="416"/>
      <c r="Y550" s="493">
        <v>0</v>
      </c>
    </row>
    <row r="551" spans="1:25" s="193" customFormat="1" x14ac:dyDescent="0.4">
      <c r="A551" s="188"/>
      <c r="B551" s="188" t="s">
        <v>1768</v>
      </c>
      <c r="C551" s="509" t="s">
        <v>1069</v>
      </c>
      <c r="D551" s="381" t="s">
        <v>1769</v>
      </c>
      <c r="E551" s="646" t="s">
        <v>1674</v>
      </c>
      <c r="F551" s="682">
        <v>208750</v>
      </c>
      <c r="G551" s="682">
        <v>173650</v>
      </c>
      <c r="H551" s="682">
        <v>382400</v>
      </c>
      <c r="I551" s="657">
        <v>628634.6</v>
      </c>
      <c r="J551" s="188" t="s">
        <v>1046</v>
      </c>
      <c r="K551" s="188">
        <v>0</v>
      </c>
      <c r="L551" s="188" t="s">
        <v>1047</v>
      </c>
      <c r="M551" s="196" t="s">
        <v>1533</v>
      </c>
      <c r="N551" s="191">
        <v>45037</v>
      </c>
      <c r="O551" s="191">
        <v>45030</v>
      </c>
      <c r="P551" s="433">
        <f t="shared" si="27"/>
        <v>45032</v>
      </c>
      <c r="Q551" s="212">
        <v>45037</v>
      </c>
      <c r="R551" s="195">
        <f t="shared" si="28"/>
        <v>0</v>
      </c>
      <c r="S551" s="325">
        <f t="shared" si="29"/>
        <v>7</v>
      </c>
      <c r="T551" s="325"/>
      <c r="U551" s="188"/>
      <c r="V551" s="323"/>
      <c r="W551" s="323"/>
      <c r="X551" s="412"/>
      <c r="Y551" s="469">
        <v>10</v>
      </c>
    </row>
    <row r="552" spans="1:25" s="364" customFormat="1" ht="14.25" x14ac:dyDescent="0.45">
      <c r="A552" s="518"/>
      <c r="B552" s="435" t="s">
        <v>1770</v>
      </c>
      <c r="C552" s="549" t="s">
        <v>1077</v>
      </c>
      <c r="D552" s="381" t="s">
        <v>1771</v>
      </c>
      <c r="E552" s="380" t="s">
        <v>1078</v>
      </c>
      <c r="F552" s="365"/>
      <c r="G552" s="686"/>
      <c r="H552" s="686"/>
      <c r="I552" s="791">
        <v>0</v>
      </c>
      <c r="J552" s="435" t="s">
        <v>1046</v>
      </c>
      <c r="K552" s="188">
        <v>0</v>
      </c>
      <c r="L552" s="435" t="s">
        <v>1047</v>
      </c>
      <c r="M552" s="196" t="s">
        <v>1533</v>
      </c>
      <c r="N552" s="191">
        <v>45009</v>
      </c>
      <c r="O552" s="517">
        <v>45009</v>
      </c>
      <c r="P552" s="433">
        <f t="shared" si="27"/>
        <v>45011</v>
      </c>
      <c r="Q552" s="191">
        <v>45034</v>
      </c>
      <c r="R552" s="195">
        <f t="shared" si="28"/>
        <v>25</v>
      </c>
      <c r="S552" s="325">
        <f t="shared" si="29"/>
        <v>25</v>
      </c>
      <c r="T552" s="572"/>
      <c r="U552" s="189"/>
      <c r="V552" s="322"/>
      <c r="W552" s="322"/>
      <c r="X552" s="417"/>
      <c r="Y552" s="469">
        <v>7</v>
      </c>
    </row>
    <row r="553" spans="1:25" s="188" customFormat="1" ht="39.75" x14ac:dyDescent="0.45">
      <c r="B553" s="317" t="s">
        <v>1772</v>
      </c>
      <c r="C553" s="509" t="s">
        <v>1066</v>
      </c>
      <c r="D553" s="765" t="s">
        <v>1773</v>
      </c>
      <c r="E553" s="646" t="s">
        <v>1724</v>
      </c>
      <c r="F553" s="686">
        <v>0</v>
      </c>
      <c r="G553" s="691">
        <v>768422.6</v>
      </c>
      <c r="H553" s="691">
        <v>528923</v>
      </c>
      <c r="I553" s="590">
        <v>768422.6</v>
      </c>
      <c r="J553" s="188" t="s">
        <v>1046</v>
      </c>
      <c r="K553" s="188">
        <v>0</v>
      </c>
      <c r="L553" s="193" t="s">
        <v>1047</v>
      </c>
      <c r="M553" s="196" t="s">
        <v>1533</v>
      </c>
      <c r="N553" s="191">
        <v>45038</v>
      </c>
      <c r="O553" s="224">
        <v>45038</v>
      </c>
      <c r="P553" s="433">
        <f t="shared" si="27"/>
        <v>45040</v>
      </c>
      <c r="Q553" s="224">
        <v>45040</v>
      </c>
      <c r="R553" s="195">
        <f t="shared" si="28"/>
        <v>2</v>
      </c>
      <c r="S553" s="325">
        <f t="shared" si="29"/>
        <v>2</v>
      </c>
      <c r="T553" s="325"/>
      <c r="V553" s="323"/>
      <c r="W553" s="323"/>
      <c r="X553" s="323"/>
      <c r="Y553" s="480">
        <v>0</v>
      </c>
    </row>
    <row r="554" spans="1:25" s="193" customFormat="1" ht="14.25" x14ac:dyDescent="0.45">
      <c r="B554" s="418" t="s">
        <v>1774</v>
      </c>
      <c r="C554" s="509" t="s">
        <v>1072</v>
      </c>
      <c r="D554" s="765" t="s">
        <v>1775</v>
      </c>
      <c r="E554" s="645" t="s">
        <v>1067</v>
      </c>
      <c r="F554" s="688">
        <v>1217188</v>
      </c>
      <c r="G554" s="688">
        <v>465724</v>
      </c>
      <c r="H554" s="822">
        <v>1298478</v>
      </c>
      <c r="I554" s="774">
        <v>1682911.6</v>
      </c>
      <c r="J554" s="193" t="s">
        <v>1046</v>
      </c>
      <c r="K554" s="188">
        <v>0</v>
      </c>
      <c r="L554" s="193" t="s">
        <v>1047</v>
      </c>
      <c r="M554" s="196" t="s">
        <v>1533</v>
      </c>
      <c r="N554" s="191">
        <v>45039</v>
      </c>
      <c r="O554" s="197">
        <v>45039</v>
      </c>
      <c r="P554" s="433">
        <f t="shared" si="27"/>
        <v>45041</v>
      </c>
      <c r="Q554" s="212">
        <v>45041</v>
      </c>
      <c r="R554" s="195">
        <f t="shared" si="28"/>
        <v>2</v>
      </c>
      <c r="S554" s="325">
        <f t="shared" si="29"/>
        <v>2</v>
      </c>
      <c r="T554" s="562"/>
      <c r="U554" s="188"/>
      <c r="V554" s="323"/>
      <c r="W554" s="323"/>
      <c r="X554" s="412"/>
      <c r="Y554" s="469">
        <v>14</v>
      </c>
    </row>
    <row r="555" spans="1:25" s="193" customFormat="1" ht="14.25" x14ac:dyDescent="0.45">
      <c r="B555" s="418" t="s">
        <v>1776</v>
      </c>
      <c r="C555" s="509" t="s">
        <v>1128</v>
      </c>
      <c r="D555" s="765"/>
      <c r="E555" s="645" t="s">
        <v>1067</v>
      </c>
      <c r="F555" s="692">
        <v>943705</v>
      </c>
      <c r="G555" s="692">
        <v>565031</v>
      </c>
      <c r="H555" s="819">
        <v>1122075</v>
      </c>
      <c r="I555" s="774">
        <v>1508735.6</v>
      </c>
      <c r="J555" s="193" t="s">
        <v>1046</v>
      </c>
      <c r="K555" s="193">
        <v>5</v>
      </c>
      <c r="L555" s="193" t="s">
        <v>1047</v>
      </c>
      <c r="M555" s="196" t="s">
        <v>1533</v>
      </c>
      <c r="N555" s="197">
        <v>45023</v>
      </c>
      <c r="O555" s="197">
        <v>45023</v>
      </c>
      <c r="P555" s="433">
        <f t="shared" si="27"/>
        <v>45025</v>
      </c>
      <c r="Q555" s="191">
        <v>45043</v>
      </c>
      <c r="R555" s="195">
        <f t="shared" si="28"/>
        <v>20</v>
      </c>
      <c r="S555" s="325">
        <f t="shared" si="29"/>
        <v>15</v>
      </c>
      <c r="T555" s="325" t="s">
        <v>1777</v>
      </c>
      <c r="U555" s="188"/>
      <c r="V555" s="323"/>
      <c r="W555" s="323"/>
      <c r="X555" s="412"/>
      <c r="Y555" s="469">
        <v>5</v>
      </c>
    </row>
    <row r="556" spans="1:25" s="188" customFormat="1" ht="14.25" x14ac:dyDescent="0.45">
      <c r="B556" s="188" t="s">
        <v>1778</v>
      </c>
      <c r="C556" s="726" t="s">
        <v>1059</v>
      </c>
      <c r="D556" s="381"/>
      <c r="E556" s="646" t="s">
        <v>1078</v>
      </c>
      <c r="F556" s="381"/>
      <c r="G556" s="686"/>
      <c r="H556" s="686"/>
      <c r="I556" s="651">
        <v>0</v>
      </c>
      <c r="J556" s="188" t="s">
        <v>1046</v>
      </c>
      <c r="K556" s="188">
        <v>10</v>
      </c>
      <c r="L556" s="193" t="s">
        <v>1047</v>
      </c>
      <c r="M556" s="196" t="s">
        <v>1533</v>
      </c>
      <c r="N556" s="224">
        <v>45026</v>
      </c>
      <c r="O556" s="224">
        <v>45026</v>
      </c>
      <c r="P556" s="433">
        <f t="shared" si="27"/>
        <v>45028</v>
      </c>
      <c r="Q556" s="212">
        <v>45041</v>
      </c>
      <c r="R556" s="195">
        <f t="shared" si="28"/>
        <v>15</v>
      </c>
      <c r="S556" s="325">
        <f t="shared" si="29"/>
        <v>5</v>
      </c>
      <c r="T556" s="325" t="s">
        <v>1779</v>
      </c>
      <c r="V556" s="323"/>
      <c r="W556" s="323"/>
      <c r="X556" s="323"/>
      <c r="Y556" s="480">
        <v>5</v>
      </c>
    </row>
    <row r="557" spans="1:25" s="531" customFormat="1" ht="14.25" x14ac:dyDescent="0.45">
      <c r="B557" s="853" t="s">
        <v>1780</v>
      </c>
      <c r="C557" s="509" t="s">
        <v>1453</v>
      </c>
      <c r="D557" s="693"/>
      <c r="E557" s="745" t="s">
        <v>1067</v>
      </c>
      <c r="F557" s="688">
        <v>943705</v>
      </c>
      <c r="G557" s="688">
        <v>565031</v>
      </c>
      <c r="H557" s="819">
        <v>1122075</v>
      </c>
      <c r="I557" s="774">
        <v>1508735.6</v>
      </c>
      <c r="J557" s="531" t="s">
        <v>1046</v>
      </c>
      <c r="K557" s="531">
        <v>5</v>
      </c>
      <c r="L557" s="531" t="s">
        <v>1047</v>
      </c>
      <c r="M557" s="196" t="s">
        <v>1533</v>
      </c>
      <c r="N557" s="533">
        <v>45027</v>
      </c>
      <c r="O557" s="533">
        <v>45027</v>
      </c>
      <c r="P557" s="433">
        <f t="shared" si="27"/>
        <v>45029</v>
      </c>
      <c r="Q557" s="191">
        <v>45042</v>
      </c>
      <c r="R557" s="195">
        <f t="shared" si="28"/>
        <v>15</v>
      </c>
      <c r="S557" s="325">
        <f t="shared" si="29"/>
        <v>10</v>
      </c>
      <c r="T557" s="325" t="s">
        <v>1270</v>
      </c>
      <c r="V557" s="534"/>
      <c r="W557" s="534"/>
      <c r="X557" s="534"/>
      <c r="Y557" s="532">
        <v>3</v>
      </c>
    </row>
    <row r="558" spans="1:25" s="193" customFormat="1" ht="14.25" x14ac:dyDescent="0.45">
      <c r="B558" s="188" t="s">
        <v>1781</v>
      </c>
      <c r="C558" s="726" t="s">
        <v>1059</v>
      </c>
      <c r="D558" s="381"/>
      <c r="E558" s="645" t="s">
        <v>1078</v>
      </c>
      <c r="F558" s="596">
        <v>1112256</v>
      </c>
      <c r="G558" s="596">
        <v>1740736.6</v>
      </c>
      <c r="H558" s="686">
        <v>1189006</v>
      </c>
      <c r="I558" s="651">
        <v>551730.6</v>
      </c>
      <c r="J558" s="193" t="s">
        <v>1046</v>
      </c>
      <c r="K558" s="193">
        <v>15</v>
      </c>
      <c r="L558" s="531" t="s">
        <v>1047</v>
      </c>
      <c r="M558" s="196" t="s">
        <v>1533</v>
      </c>
      <c r="N558" s="197">
        <v>45027</v>
      </c>
      <c r="O558" s="197">
        <v>45027</v>
      </c>
      <c r="P558" s="433">
        <f t="shared" si="27"/>
        <v>45029</v>
      </c>
      <c r="Q558" s="191">
        <v>45043</v>
      </c>
      <c r="R558" s="195">
        <f t="shared" si="28"/>
        <v>16</v>
      </c>
      <c r="S558" s="325">
        <f t="shared" si="29"/>
        <v>1</v>
      </c>
      <c r="T558" s="325" t="s">
        <v>1782</v>
      </c>
      <c r="U558" s="188"/>
      <c r="V558" s="323"/>
      <c r="W558" s="323"/>
      <c r="X558" s="412"/>
      <c r="Y558" s="469">
        <v>2</v>
      </c>
    </row>
    <row r="559" spans="1:25" s="193" customFormat="1" ht="14.25" x14ac:dyDescent="0.45">
      <c r="B559" s="418" t="s">
        <v>1783</v>
      </c>
      <c r="C559" s="726" t="s">
        <v>1059</v>
      </c>
      <c r="D559" s="765"/>
      <c r="E559" s="645" t="s">
        <v>1078</v>
      </c>
      <c r="F559" s="596">
        <v>2276238</v>
      </c>
      <c r="G559" s="596">
        <v>3147470.5</v>
      </c>
      <c r="H559" s="686">
        <v>5843356</v>
      </c>
      <c r="I559" s="651">
        <v>451585.6</v>
      </c>
      <c r="J559" s="193" t="s">
        <v>1046</v>
      </c>
      <c r="K559" s="193">
        <v>0</v>
      </c>
      <c r="L559" s="193" t="s">
        <v>1047</v>
      </c>
      <c r="M559" s="196" t="s">
        <v>1533</v>
      </c>
      <c r="N559" s="197">
        <v>45030</v>
      </c>
      <c r="O559" s="197">
        <v>45030</v>
      </c>
      <c r="P559" s="432">
        <f t="shared" si="27"/>
        <v>45032</v>
      </c>
      <c r="Q559" s="191">
        <v>45042</v>
      </c>
      <c r="R559" s="195">
        <f t="shared" si="28"/>
        <v>12</v>
      </c>
      <c r="S559" s="562">
        <f t="shared" si="29"/>
        <v>12</v>
      </c>
      <c r="T559" s="325" t="s">
        <v>1784</v>
      </c>
      <c r="V559" s="412"/>
      <c r="W559" s="412"/>
      <c r="X559" s="412"/>
      <c r="Y559" s="469">
        <v>10</v>
      </c>
    </row>
    <row r="560" spans="1:25" s="193" customFormat="1" ht="14.25" x14ac:dyDescent="0.45">
      <c r="B560" s="418" t="s">
        <v>1785</v>
      </c>
      <c r="C560" s="509" t="s">
        <v>1711</v>
      </c>
      <c r="D560" s="765"/>
      <c r="E560" s="645" t="s">
        <v>1712</v>
      </c>
      <c r="F560" s="596">
        <v>3848232</v>
      </c>
      <c r="G560" s="596">
        <v>700391</v>
      </c>
      <c r="H560" s="596">
        <v>3294502</v>
      </c>
      <c r="I560" s="597">
        <v>4548623</v>
      </c>
      <c r="J560" s="193" t="s">
        <v>1046</v>
      </c>
      <c r="K560" s="193">
        <v>0</v>
      </c>
      <c r="L560" s="193" t="s">
        <v>1047</v>
      </c>
      <c r="M560" s="196" t="s">
        <v>1533</v>
      </c>
      <c r="N560" s="197">
        <v>45030</v>
      </c>
      <c r="O560" s="197">
        <v>45030</v>
      </c>
      <c r="P560" s="191">
        <f t="shared" si="27"/>
        <v>45032</v>
      </c>
      <c r="Q560" s="191">
        <v>45044</v>
      </c>
      <c r="R560" s="195">
        <f t="shared" si="28"/>
        <v>14</v>
      </c>
      <c r="S560" s="195">
        <f t="shared" si="29"/>
        <v>14</v>
      </c>
      <c r="T560" s="325" t="s">
        <v>1786</v>
      </c>
      <c r="Y560" s="469">
        <v>30</v>
      </c>
    </row>
    <row r="561" spans="1:25" s="188" customFormat="1" ht="39.75" x14ac:dyDescent="0.45">
      <c r="B561" s="317" t="s">
        <v>1787</v>
      </c>
      <c r="C561" s="501" t="s">
        <v>1124</v>
      </c>
      <c r="D561" s="765"/>
      <c r="E561" s="646" t="s">
        <v>1067</v>
      </c>
      <c r="F561" s="596">
        <v>1088049</v>
      </c>
      <c r="G561" s="596">
        <v>524131</v>
      </c>
      <c r="H561" s="596">
        <v>1156659</v>
      </c>
      <c r="I561" s="597">
        <v>1612179.6</v>
      </c>
      <c r="J561" s="188" t="s">
        <v>1046</v>
      </c>
      <c r="K561" s="188">
        <v>7</v>
      </c>
      <c r="L561" s="188" t="s">
        <v>1047</v>
      </c>
      <c r="M561" s="198" t="s">
        <v>1533</v>
      </c>
      <c r="N561" s="224">
        <v>45031</v>
      </c>
      <c r="O561" s="224">
        <v>45031</v>
      </c>
      <c r="P561" s="212">
        <f t="shared" si="27"/>
        <v>45033</v>
      </c>
      <c r="Q561" s="533">
        <v>45042</v>
      </c>
      <c r="R561" s="218">
        <f t="shared" si="28"/>
        <v>11</v>
      </c>
      <c r="S561" s="218">
        <f t="shared" si="29"/>
        <v>4</v>
      </c>
      <c r="T561" s="218" t="s">
        <v>1788</v>
      </c>
      <c r="Y561" s="480">
        <v>0</v>
      </c>
    </row>
    <row r="562" spans="1:25" s="435" customFormat="1" ht="26.65" x14ac:dyDescent="0.45">
      <c r="B562" s="434" t="s">
        <v>1789</v>
      </c>
      <c r="C562" s="509" t="s">
        <v>1133</v>
      </c>
      <c r="D562" s="765"/>
      <c r="E562" s="380" t="s">
        <v>1712</v>
      </c>
      <c r="F562" s="381">
        <v>233750</v>
      </c>
      <c r="G562" s="682">
        <v>365274</v>
      </c>
      <c r="H562" s="682">
        <v>350950</v>
      </c>
      <c r="I562" s="797">
        <v>599024</v>
      </c>
      <c r="J562" s="435" t="s">
        <v>1046</v>
      </c>
      <c r="K562" s="435">
        <v>0</v>
      </c>
      <c r="L562" s="435" t="s">
        <v>1047</v>
      </c>
      <c r="M562" s="582" t="s">
        <v>1533</v>
      </c>
      <c r="N562" s="517">
        <v>45033</v>
      </c>
      <c r="O562" s="517">
        <v>45033</v>
      </c>
      <c r="P562" s="432">
        <f t="shared" si="27"/>
        <v>45035</v>
      </c>
      <c r="Q562" s="432">
        <v>45043</v>
      </c>
      <c r="R562" s="235">
        <f t="shared" si="28"/>
        <v>10</v>
      </c>
      <c r="S562" s="235">
        <f t="shared" si="29"/>
        <v>10</v>
      </c>
      <c r="T562" s="325" t="s">
        <v>1790</v>
      </c>
      <c r="Y562" s="493">
        <v>0</v>
      </c>
    </row>
    <row r="563" spans="1:25" s="188" customFormat="1" ht="24" x14ac:dyDescent="0.45">
      <c r="B563" s="317" t="s">
        <v>1791</v>
      </c>
      <c r="C563" s="509" t="s">
        <v>1698</v>
      </c>
      <c r="D563" s="765"/>
      <c r="E563" s="646" t="s">
        <v>1067</v>
      </c>
      <c r="F563" s="688">
        <f>5368019/3</f>
        <v>1789339.6666666667</v>
      </c>
      <c r="G563" s="688">
        <f>1176183/3</f>
        <v>392061</v>
      </c>
      <c r="H563" s="682">
        <f>4749269/3</f>
        <v>1583089.6666666667</v>
      </c>
      <c r="I563" s="774">
        <f>6544202/3</f>
        <v>2181400.6666666665</v>
      </c>
      <c r="J563" s="188" t="s">
        <v>1046</v>
      </c>
      <c r="K563" s="188">
        <v>4</v>
      </c>
      <c r="L563" s="188" t="s">
        <v>1047</v>
      </c>
      <c r="M563" s="198" t="s">
        <v>1533</v>
      </c>
      <c r="N563" s="224">
        <v>45033</v>
      </c>
      <c r="O563" s="224">
        <v>45033</v>
      </c>
      <c r="P563" s="212">
        <f t="shared" si="27"/>
        <v>45035</v>
      </c>
      <c r="Q563" s="533">
        <v>45042</v>
      </c>
      <c r="R563" s="218">
        <f t="shared" si="28"/>
        <v>9</v>
      </c>
      <c r="S563" s="218">
        <f t="shared" si="29"/>
        <v>5</v>
      </c>
      <c r="T563" s="198" t="s">
        <v>1792</v>
      </c>
      <c r="Y563" s="480">
        <v>10</v>
      </c>
    </row>
    <row r="564" spans="1:25" s="312" customFormat="1" ht="26.65" x14ac:dyDescent="0.45">
      <c r="B564" s="436" t="s">
        <v>1793</v>
      </c>
      <c r="C564" s="509" t="s">
        <v>1133</v>
      </c>
      <c r="D564" s="765"/>
      <c r="E564" s="741" t="s">
        <v>1712</v>
      </c>
      <c r="F564" s="381">
        <v>233750</v>
      </c>
      <c r="G564" s="682">
        <v>339840</v>
      </c>
      <c r="H564" s="682">
        <v>338710</v>
      </c>
      <c r="I564" s="798">
        <v>573590</v>
      </c>
      <c r="J564" s="312" t="s">
        <v>1046</v>
      </c>
      <c r="K564" s="312">
        <v>0</v>
      </c>
      <c r="L564" s="312" t="s">
        <v>1047</v>
      </c>
      <c r="M564" s="319" t="s">
        <v>1533</v>
      </c>
      <c r="N564" s="516">
        <v>45033</v>
      </c>
      <c r="O564" s="516">
        <v>45033</v>
      </c>
      <c r="P564" s="433">
        <f t="shared" si="27"/>
        <v>45035</v>
      </c>
      <c r="Q564" s="433">
        <v>45043</v>
      </c>
      <c r="R564" s="318">
        <f t="shared" si="28"/>
        <v>10</v>
      </c>
      <c r="S564" s="318">
        <f t="shared" si="29"/>
        <v>10</v>
      </c>
      <c r="T564" s="325" t="s">
        <v>1794</v>
      </c>
      <c r="Y564" s="552">
        <v>0</v>
      </c>
    </row>
    <row r="565" spans="1:25" s="557" customFormat="1" ht="14.25" x14ac:dyDescent="0.45">
      <c r="B565" s="585" t="s">
        <v>1795</v>
      </c>
      <c r="C565" s="509" t="s">
        <v>1082</v>
      </c>
      <c r="D565" s="768"/>
      <c r="E565" s="746" t="s">
        <v>1083</v>
      </c>
      <c r="F565" s="687">
        <v>1719388</v>
      </c>
      <c r="G565" s="687">
        <v>756733</v>
      </c>
      <c r="H565" s="687">
        <v>2188765</v>
      </c>
      <c r="I565" s="659">
        <v>2476121</v>
      </c>
      <c r="J565" s="537" t="s">
        <v>1046</v>
      </c>
      <c r="K565" s="312">
        <v>0</v>
      </c>
      <c r="L565" s="537" t="s">
        <v>1047</v>
      </c>
      <c r="M565" s="582" t="s">
        <v>1533</v>
      </c>
      <c r="N565" s="586">
        <v>45033</v>
      </c>
      <c r="O565" s="586">
        <v>45033</v>
      </c>
      <c r="P565" s="433">
        <f t="shared" si="27"/>
        <v>45035</v>
      </c>
      <c r="Q565" s="586">
        <v>45042</v>
      </c>
      <c r="R565" s="235">
        <f t="shared" si="28"/>
        <v>9</v>
      </c>
      <c r="S565" s="329">
        <f t="shared" si="29"/>
        <v>9</v>
      </c>
      <c r="T565" s="325" t="s">
        <v>1796</v>
      </c>
      <c r="V565" s="587"/>
      <c r="W565" s="587"/>
      <c r="X565" s="587"/>
      <c r="Y565" s="588">
        <v>12</v>
      </c>
    </row>
    <row r="566" spans="1:25" s="531" customFormat="1" ht="14.25" x14ac:dyDescent="0.45">
      <c r="B566" s="536" t="s">
        <v>1797</v>
      </c>
      <c r="C566" s="585" t="s">
        <v>1121</v>
      </c>
      <c r="D566" s="768"/>
      <c r="E566" s="746" t="s">
        <v>1078</v>
      </c>
      <c r="F566" s="693"/>
      <c r="G566" s="693"/>
      <c r="H566" s="686"/>
      <c r="I566" s="791">
        <v>0</v>
      </c>
      <c r="J566" s="531" t="s">
        <v>1046</v>
      </c>
      <c r="K566" s="188">
        <v>0</v>
      </c>
      <c r="L566" s="535" t="s">
        <v>1047</v>
      </c>
      <c r="M566" s="196" t="s">
        <v>1533</v>
      </c>
      <c r="N566" s="533">
        <v>45034</v>
      </c>
      <c r="O566" s="533">
        <v>45034</v>
      </c>
      <c r="P566" s="433">
        <f t="shared" si="27"/>
        <v>45036</v>
      </c>
      <c r="Q566" s="533">
        <v>45041</v>
      </c>
      <c r="R566" s="195">
        <f t="shared" si="28"/>
        <v>7</v>
      </c>
      <c r="S566" s="325">
        <f t="shared" si="29"/>
        <v>7</v>
      </c>
      <c r="T566" s="325" t="s">
        <v>1798</v>
      </c>
      <c r="V566" s="534"/>
      <c r="W566" s="534"/>
      <c r="X566" s="534"/>
      <c r="Y566" s="532">
        <v>0</v>
      </c>
    </row>
    <row r="567" spans="1:25" s="188" customFormat="1" ht="14.25" x14ac:dyDescent="0.45">
      <c r="B567" s="317" t="s">
        <v>1799</v>
      </c>
      <c r="C567" s="726" t="s">
        <v>1059</v>
      </c>
      <c r="D567" s="765"/>
      <c r="E567" s="646" t="s">
        <v>1078</v>
      </c>
      <c r="F567" s="596">
        <v>877520</v>
      </c>
      <c r="G567" s="596">
        <v>1245122.6000000001</v>
      </c>
      <c r="H567" s="686">
        <v>720200</v>
      </c>
      <c r="I567" s="651">
        <v>381987.6</v>
      </c>
      <c r="J567" s="193" t="s">
        <v>1046</v>
      </c>
      <c r="K567" s="188">
        <v>0</v>
      </c>
      <c r="L567" s="193" t="s">
        <v>1047</v>
      </c>
      <c r="M567" s="196" t="s">
        <v>1533</v>
      </c>
      <c r="N567" s="224">
        <v>45034</v>
      </c>
      <c r="O567" s="224">
        <v>45034</v>
      </c>
      <c r="P567" s="433">
        <f t="shared" si="27"/>
        <v>45036</v>
      </c>
      <c r="Q567" s="533">
        <v>45042</v>
      </c>
      <c r="R567" s="195">
        <f t="shared" si="28"/>
        <v>8</v>
      </c>
      <c r="S567" s="325">
        <f t="shared" si="29"/>
        <v>8</v>
      </c>
      <c r="T567" s="325" t="s">
        <v>1796</v>
      </c>
      <c r="V567" s="323"/>
      <c r="W567" s="323"/>
      <c r="X567" s="323"/>
      <c r="Y567" s="480">
        <v>6</v>
      </c>
    </row>
    <row r="568" spans="1:25" s="531" customFormat="1" ht="14.25" x14ac:dyDescent="0.45">
      <c r="B568" s="536" t="s">
        <v>1800</v>
      </c>
      <c r="C568" s="731" t="s">
        <v>1059</v>
      </c>
      <c r="D568" s="768"/>
      <c r="E568" s="745" t="s">
        <v>1078</v>
      </c>
      <c r="F568" s="693"/>
      <c r="G568" s="686"/>
      <c r="H568" s="686">
        <v>6876800</v>
      </c>
      <c r="I568" s="651">
        <v>1348992.8</v>
      </c>
      <c r="J568" s="535" t="s">
        <v>1046</v>
      </c>
      <c r="K568" s="188">
        <v>0</v>
      </c>
      <c r="L568" s="535" t="s">
        <v>1047</v>
      </c>
      <c r="M568" s="196" t="s">
        <v>1533</v>
      </c>
      <c r="N568" s="533">
        <v>45034</v>
      </c>
      <c r="O568" s="533">
        <v>45034</v>
      </c>
      <c r="P568" s="433">
        <f t="shared" si="27"/>
        <v>45036</v>
      </c>
      <c r="Q568" s="533">
        <v>45041</v>
      </c>
      <c r="R568" s="195">
        <f t="shared" si="28"/>
        <v>7</v>
      </c>
      <c r="S568" s="325">
        <f t="shared" si="29"/>
        <v>7</v>
      </c>
      <c r="T568" s="325" t="s">
        <v>1801</v>
      </c>
      <c r="V568" s="534"/>
      <c r="W568" s="534"/>
      <c r="X568" s="534"/>
      <c r="Y568" s="532">
        <v>13</v>
      </c>
    </row>
    <row r="569" spans="1:25" s="188" customFormat="1" ht="26.65" x14ac:dyDescent="0.45">
      <c r="B569" s="317" t="s">
        <v>1802</v>
      </c>
      <c r="C569" s="509" t="s">
        <v>1113</v>
      </c>
      <c r="D569" s="765"/>
      <c r="E569" s="646" t="s">
        <v>1674</v>
      </c>
      <c r="F569" s="546">
        <v>208750</v>
      </c>
      <c r="G569" s="546">
        <v>186550</v>
      </c>
      <c r="H569" s="821">
        <v>395300</v>
      </c>
      <c r="I569" s="547">
        <v>643734</v>
      </c>
      <c r="J569" s="188" t="s">
        <v>1046</v>
      </c>
      <c r="K569" s="188">
        <v>0</v>
      </c>
      <c r="L569" s="188" t="s">
        <v>1047</v>
      </c>
      <c r="M569" s="196" t="s">
        <v>1533</v>
      </c>
      <c r="N569" s="224">
        <v>45034</v>
      </c>
      <c r="O569" s="224">
        <v>45034</v>
      </c>
      <c r="P569" s="433">
        <f t="shared" si="27"/>
        <v>45036</v>
      </c>
      <c r="Q569" s="370">
        <v>45043</v>
      </c>
      <c r="R569" s="195">
        <f t="shared" si="28"/>
        <v>9</v>
      </c>
      <c r="S569" s="325">
        <f t="shared" si="29"/>
        <v>9</v>
      </c>
      <c r="T569" s="325" t="s">
        <v>1611</v>
      </c>
      <c r="V569" s="323"/>
      <c r="W569" s="323"/>
      <c r="X569" s="323"/>
      <c r="Y569" s="480">
        <v>4</v>
      </c>
    </row>
    <row r="570" spans="1:25" s="188" customFormat="1" ht="35.65" x14ac:dyDescent="0.45">
      <c r="B570" s="317" t="s">
        <v>1803</v>
      </c>
      <c r="C570" s="509" t="s">
        <v>1069</v>
      </c>
      <c r="D570" s="765"/>
      <c r="E570" s="646" t="s">
        <v>1674</v>
      </c>
      <c r="F570" s="539">
        <v>1854500</v>
      </c>
      <c r="G570" s="539">
        <v>140450</v>
      </c>
      <c r="H570" s="821">
        <v>1994950</v>
      </c>
      <c r="I570" s="540">
        <v>2821604.2</v>
      </c>
      <c r="J570" s="188" t="s">
        <v>1046</v>
      </c>
      <c r="K570" s="188">
        <v>0</v>
      </c>
      <c r="L570" s="188" t="s">
        <v>1047</v>
      </c>
      <c r="M570" s="196" t="s">
        <v>1533</v>
      </c>
      <c r="N570" s="224">
        <v>45035</v>
      </c>
      <c r="O570" s="224">
        <v>45035</v>
      </c>
      <c r="P570" s="433">
        <f t="shared" si="27"/>
        <v>45037</v>
      </c>
      <c r="Q570" s="538">
        <v>45042</v>
      </c>
      <c r="R570" s="195">
        <f t="shared" si="28"/>
        <v>7</v>
      </c>
      <c r="S570" s="325">
        <f t="shared" si="29"/>
        <v>7</v>
      </c>
      <c r="T570" s="326" t="s">
        <v>1804</v>
      </c>
      <c r="V570" s="323"/>
      <c r="W570" s="323"/>
      <c r="X570" s="323"/>
      <c r="Y570" s="480">
        <v>4</v>
      </c>
    </row>
    <row r="571" spans="1:25" s="531" customFormat="1" ht="14.25" x14ac:dyDescent="0.45">
      <c r="B571" s="536" t="s">
        <v>1805</v>
      </c>
      <c r="C571" s="509" t="s">
        <v>1121</v>
      </c>
      <c r="D571" s="768" t="s">
        <v>1806</v>
      </c>
      <c r="E571" s="745" t="s">
        <v>1674</v>
      </c>
      <c r="F571" s="539">
        <v>1326246</v>
      </c>
      <c r="G571" s="539">
        <v>157570</v>
      </c>
      <c r="H571" s="821">
        <v>1483816</v>
      </c>
      <c r="I571" s="540">
        <v>2038957.6</v>
      </c>
      <c r="J571" s="531" t="s">
        <v>1046</v>
      </c>
      <c r="K571" s="188">
        <v>0</v>
      </c>
      <c r="L571" s="535" t="s">
        <v>1047</v>
      </c>
      <c r="M571" s="196" t="s">
        <v>1533</v>
      </c>
      <c r="N571" s="533">
        <v>45034</v>
      </c>
      <c r="O571" s="533">
        <v>45034</v>
      </c>
      <c r="P571" s="433">
        <f t="shared" si="27"/>
        <v>45036</v>
      </c>
      <c r="Q571" s="533">
        <v>45041</v>
      </c>
      <c r="R571" s="195">
        <f t="shared" si="28"/>
        <v>7</v>
      </c>
      <c r="S571" s="325">
        <f t="shared" si="29"/>
        <v>7</v>
      </c>
      <c r="T571" s="325" t="s">
        <v>1807</v>
      </c>
      <c r="V571" s="534"/>
      <c r="W571" s="534"/>
      <c r="X571" s="534"/>
      <c r="Y571" s="532">
        <v>4</v>
      </c>
    </row>
    <row r="572" spans="1:25" s="188" customFormat="1" ht="26.65" x14ac:dyDescent="0.45">
      <c r="B572" s="317" t="s">
        <v>1808</v>
      </c>
      <c r="C572" s="509" t="s">
        <v>1133</v>
      </c>
      <c r="D572" s="765" t="s">
        <v>1809</v>
      </c>
      <c r="E572" s="646" t="s">
        <v>1674</v>
      </c>
      <c r="F572" s="539">
        <v>208750</v>
      </c>
      <c r="G572" s="539">
        <v>177610</v>
      </c>
      <c r="H572" s="821">
        <v>386360</v>
      </c>
      <c r="I572" s="540">
        <v>621599.6</v>
      </c>
      <c r="J572" s="188" t="s">
        <v>1046</v>
      </c>
      <c r="K572" s="188">
        <v>0</v>
      </c>
      <c r="L572" s="188" t="s">
        <v>1047</v>
      </c>
      <c r="M572" s="196" t="s">
        <v>1533</v>
      </c>
      <c r="N572" s="224">
        <v>45036</v>
      </c>
      <c r="O572" s="224">
        <v>45036</v>
      </c>
      <c r="P572" s="433">
        <f t="shared" si="27"/>
        <v>45038</v>
      </c>
      <c r="Q572" s="538">
        <v>45042</v>
      </c>
      <c r="R572" s="195">
        <f t="shared" si="28"/>
        <v>6</v>
      </c>
      <c r="S572" s="325">
        <f t="shared" si="29"/>
        <v>6</v>
      </c>
      <c r="T572" s="325" t="s">
        <v>1810</v>
      </c>
      <c r="V572" s="323"/>
      <c r="W572" s="323"/>
      <c r="X572" s="323"/>
      <c r="Y572" s="480">
        <v>5</v>
      </c>
    </row>
    <row r="573" spans="1:25" s="188" customFormat="1" ht="14.25" x14ac:dyDescent="0.45">
      <c r="B573" s="317" t="s">
        <v>1811</v>
      </c>
      <c r="C573" s="500" t="s">
        <v>1126</v>
      </c>
      <c r="D573" s="765" t="s">
        <v>1812</v>
      </c>
      <c r="E573" s="646" t="s">
        <v>1674</v>
      </c>
      <c r="F573" s="541">
        <v>208750</v>
      </c>
      <c r="G573" s="541">
        <v>219850</v>
      </c>
      <c r="H573" s="823">
        <v>428600</v>
      </c>
      <c r="I573" s="551">
        <v>663839.6</v>
      </c>
      <c r="J573" s="188" t="s">
        <v>1046</v>
      </c>
      <c r="K573" s="188">
        <v>0</v>
      </c>
      <c r="L573" s="188" t="s">
        <v>1047</v>
      </c>
      <c r="M573" s="196" t="s">
        <v>1533</v>
      </c>
      <c r="N573" s="224">
        <v>45036</v>
      </c>
      <c r="O573" s="224">
        <v>45036</v>
      </c>
      <c r="P573" s="433">
        <f t="shared" si="27"/>
        <v>45038</v>
      </c>
      <c r="Q573" s="517">
        <v>45042</v>
      </c>
      <c r="R573" s="195">
        <f t="shared" si="28"/>
        <v>6</v>
      </c>
      <c r="S573" s="325">
        <f t="shared" si="29"/>
        <v>6</v>
      </c>
      <c r="T573" s="325" t="s">
        <v>1813</v>
      </c>
      <c r="V573" s="323"/>
      <c r="W573" s="323"/>
      <c r="X573" s="323"/>
      <c r="Y573" s="480">
        <v>6</v>
      </c>
    </row>
    <row r="574" spans="1:25" s="188" customFormat="1" ht="14.25" x14ac:dyDescent="0.45">
      <c r="A574" s="435"/>
      <c r="B574" s="434" t="s">
        <v>1814</v>
      </c>
      <c r="C574" s="509" t="s">
        <v>1138</v>
      </c>
      <c r="D574" s="765" t="s">
        <v>1815</v>
      </c>
      <c r="E574" s="380" t="s">
        <v>1083</v>
      </c>
      <c r="F574" s="687">
        <v>789529</v>
      </c>
      <c r="G574" s="687">
        <v>749552</v>
      </c>
      <c r="H574" s="687">
        <v>1279578</v>
      </c>
      <c r="I574" s="654">
        <v>1539081</v>
      </c>
      <c r="J574" s="416" t="s">
        <v>1046</v>
      </c>
      <c r="K574" s="188">
        <v>0</v>
      </c>
      <c r="L574" s="435" t="s">
        <v>1047</v>
      </c>
      <c r="M574" s="196" t="s">
        <v>1533</v>
      </c>
      <c r="N574" s="517">
        <v>45036</v>
      </c>
      <c r="O574" s="517">
        <v>45036</v>
      </c>
      <c r="P574" s="433">
        <f t="shared" si="27"/>
        <v>45038</v>
      </c>
      <c r="Q574" s="212">
        <v>45044</v>
      </c>
      <c r="R574" s="195">
        <f t="shared" si="28"/>
        <v>8</v>
      </c>
      <c r="S574" s="325">
        <f t="shared" si="29"/>
        <v>8</v>
      </c>
      <c r="T574" s="325"/>
      <c r="V574" s="323"/>
      <c r="W574" s="323"/>
      <c r="X574" s="323"/>
      <c r="Y574" s="480">
        <v>5</v>
      </c>
    </row>
    <row r="575" spans="1:25" s="531" customFormat="1" ht="14.25" x14ac:dyDescent="0.45">
      <c r="A575" s="537"/>
      <c r="B575" s="555" t="s">
        <v>1816</v>
      </c>
      <c r="C575" s="509" t="s">
        <v>1082</v>
      </c>
      <c r="D575" s="768" t="s">
        <v>1817</v>
      </c>
      <c r="E575" s="745" t="s">
        <v>1083</v>
      </c>
      <c r="F575" s="687">
        <v>1721370</v>
      </c>
      <c r="G575" s="687">
        <v>657133</v>
      </c>
      <c r="H575" s="687">
        <v>2117725</v>
      </c>
      <c r="I575" s="654">
        <v>2378503</v>
      </c>
      <c r="J575" s="550" t="s">
        <v>1046</v>
      </c>
      <c r="K575" s="188">
        <v>0</v>
      </c>
      <c r="L575" s="535" t="s">
        <v>1047</v>
      </c>
      <c r="M575" s="196" t="s">
        <v>1533</v>
      </c>
      <c r="N575" s="538">
        <v>45036</v>
      </c>
      <c r="O575" s="538">
        <v>45036</v>
      </c>
      <c r="P575" s="433">
        <f t="shared" si="27"/>
        <v>45038</v>
      </c>
      <c r="Q575" s="538">
        <v>45042</v>
      </c>
      <c r="R575" s="195">
        <f t="shared" si="28"/>
        <v>6</v>
      </c>
      <c r="S575" s="325">
        <f t="shared" si="29"/>
        <v>6</v>
      </c>
      <c r="T575" s="325" t="s">
        <v>1798</v>
      </c>
      <c r="V575" s="534"/>
      <c r="W575" s="534"/>
      <c r="X575" s="534"/>
      <c r="Y575" s="532">
        <v>6</v>
      </c>
    </row>
    <row r="576" spans="1:25" s="193" customFormat="1" ht="35.65" x14ac:dyDescent="0.45">
      <c r="B576" s="418" t="s">
        <v>1818</v>
      </c>
      <c r="C576" s="326" t="s">
        <v>1079</v>
      </c>
      <c r="D576" s="765" t="s">
        <v>1819</v>
      </c>
      <c r="E576" s="380" t="s">
        <v>1083</v>
      </c>
      <c r="F576" s="687">
        <v>1987457</v>
      </c>
      <c r="G576" s="687">
        <v>704433</v>
      </c>
      <c r="H576" s="687">
        <v>2408844</v>
      </c>
      <c r="I576" s="660">
        <v>2691890</v>
      </c>
      <c r="J576" s="412" t="s">
        <v>1046</v>
      </c>
      <c r="K576" s="193">
        <v>0</v>
      </c>
      <c r="L576" s="535" t="s">
        <v>1047</v>
      </c>
      <c r="M576" s="196" t="s">
        <v>1533</v>
      </c>
      <c r="N576" s="197">
        <v>45035</v>
      </c>
      <c r="O576" s="197">
        <v>45035</v>
      </c>
      <c r="P576" s="432">
        <f t="shared" si="27"/>
        <v>45037</v>
      </c>
      <c r="Q576" s="538">
        <v>45042</v>
      </c>
      <c r="R576" s="195">
        <f t="shared" si="28"/>
        <v>7</v>
      </c>
      <c r="S576" s="562">
        <f t="shared" si="29"/>
        <v>7</v>
      </c>
      <c r="T576" s="325" t="s">
        <v>1798</v>
      </c>
      <c r="V576" s="412"/>
      <c r="W576" s="412"/>
      <c r="X576" s="412"/>
      <c r="Y576" s="469">
        <v>20</v>
      </c>
    </row>
    <row r="577" spans="2:25" s="193" customFormat="1" ht="14.25" x14ac:dyDescent="0.45">
      <c r="B577" s="418" t="s">
        <v>1820</v>
      </c>
      <c r="C577" s="509" t="s">
        <v>1711</v>
      </c>
      <c r="D577" s="765" t="s">
        <v>1821</v>
      </c>
      <c r="E577" s="645" t="s">
        <v>1712</v>
      </c>
      <c r="F577" s="381">
        <v>695982</v>
      </c>
      <c r="G577" s="682">
        <v>368252</v>
      </c>
      <c r="H577" s="682">
        <v>816160</v>
      </c>
      <c r="I577" s="799">
        <v>1064234</v>
      </c>
      <c r="J577" s="193" t="s">
        <v>1046</v>
      </c>
      <c r="K577" s="193">
        <v>0</v>
      </c>
      <c r="L577" s="535" t="s">
        <v>1047</v>
      </c>
      <c r="M577" s="196" t="s">
        <v>1533</v>
      </c>
      <c r="N577" s="197">
        <v>45040</v>
      </c>
      <c r="O577" s="197">
        <v>45040</v>
      </c>
      <c r="P577" s="191">
        <f t="shared" si="27"/>
        <v>45042</v>
      </c>
      <c r="Q577" s="191">
        <v>45043</v>
      </c>
      <c r="R577" s="195">
        <f t="shared" si="28"/>
        <v>3</v>
      </c>
      <c r="S577" s="195">
        <f t="shared" si="29"/>
        <v>3</v>
      </c>
      <c r="T577" s="195"/>
      <c r="Y577" s="469">
        <v>4</v>
      </c>
    </row>
    <row r="578" spans="2:25" s="188" customFormat="1" ht="14.25" x14ac:dyDescent="0.45">
      <c r="B578" s="317" t="s">
        <v>1822</v>
      </c>
      <c r="C578" s="509" t="s">
        <v>1698</v>
      </c>
      <c r="D578" s="765" t="s">
        <v>1823</v>
      </c>
      <c r="E578" s="646" t="s">
        <v>1067</v>
      </c>
      <c r="F578" s="688">
        <f>5368019/3</f>
        <v>1789339.6666666667</v>
      </c>
      <c r="G578" s="688">
        <f>1176183/3</f>
        <v>392061</v>
      </c>
      <c r="H578" s="682">
        <f>4749269/3</f>
        <v>1583089.6666666667</v>
      </c>
      <c r="I578" s="651">
        <f>6544202/3</f>
        <v>2181400.6666666665</v>
      </c>
      <c r="J578" s="188" t="s">
        <v>1046</v>
      </c>
      <c r="K578" s="188">
        <v>0</v>
      </c>
      <c r="L578" s="531" t="s">
        <v>1047</v>
      </c>
      <c r="M578" s="198" t="s">
        <v>1533</v>
      </c>
      <c r="N578" s="224">
        <v>45040</v>
      </c>
      <c r="O578" s="224">
        <v>45040</v>
      </c>
      <c r="P578" s="212">
        <f t="shared" si="27"/>
        <v>45042</v>
      </c>
      <c r="Q578" s="533">
        <v>45042</v>
      </c>
      <c r="R578" s="218">
        <f t="shared" si="28"/>
        <v>2</v>
      </c>
      <c r="S578" s="218">
        <f t="shared" si="29"/>
        <v>2</v>
      </c>
      <c r="T578" s="218"/>
      <c r="Y578" s="480">
        <v>10</v>
      </c>
    </row>
    <row r="579" spans="2:25" s="557" customFormat="1" ht="35.65" x14ac:dyDescent="0.45">
      <c r="B579" s="556" t="s">
        <v>1824</v>
      </c>
      <c r="C579" s="326" t="s">
        <v>1102</v>
      </c>
      <c r="D579" s="768" t="s">
        <v>1825</v>
      </c>
      <c r="E579" s="746" t="s">
        <v>1724</v>
      </c>
      <c r="F579" s="686">
        <v>0</v>
      </c>
      <c r="G579" s="691">
        <v>567218</v>
      </c>
      <c r="H579" s="691">
        <v>347031</v>
      </c>
      <c r="I579" s="598">
        <v>567218</v>
      </c>
      <c r="J579" s="537" t="s">
        <v>1046</v>
      </c>
      <c r="K579" s="312">
        <v>0</v>
      </c>
      <c r="L579" s="537" t="s">
        <v>1047</v>
      </c>
      <c r="M579" s="582" t="s">
        <v>1533</v>
      </c>
      <c r="N579" s="586">
        <v>45040</v>
      </c>
      <c r="O579" s="586">
        <v>45040</v>
      </c>
      <c r="P579" s="433">
        <f t="shared" ref="P579:P635" si="30">O579+2</f>
        <v>45042</v>
      </c>
      <c r="Q579" s="586">
        <v>45041</v>
      </c>
      <c r="R579" s="235">
        <f t="shared" si="28"/>
        <v>1</v>
      </c>
      <c r="S579" s="329">
        <f t="shared" si="29"/>
        <v>1</v>
      </c>
      <c r="T579" s="599"/>
      <c r="V579" s="587"/>
      <c r="W579" s="587"/>
      <c r="X579" s="587"/>
      <c r="Y579" s="588">
        <v>0</v>
      </c>
    </row>
    <row r="580" spans="2:25" s="193" customFormat="1" ht="14.25" x14ac:dyDescent="0.45">
      <c r="B580" s="418" t="s">
        <v>1826</v>
      </c>
      <c r="C580" s="509" t="s">
        <v>1827</v>
      </c>
      <c r="D580" s="765" t="s">
        <v>1828</v>
      </c>
      <c r="E580" s="645" t="s">
        <v>1083</v>
      </c>
      <c r="F580" s="687">
        <v>1417466</v>
      </c>
      <c r="G580" s="687">
        <v>629783</v>
      </c>
      <c r="H580" s="687">
        <v>1932004</v>
      </c>
      <c r="I580" s="660">
        <v>2147249</v>
      </c>
      <c r="J580" s="412" t="s">
        <v>1046</v>
      </c>
      <c r="K580" s="193">
        <v>0</v>
      </c>
      <c r="L580" s="193" t="s">
        <v>1047</v>
      </c>
      <c r="M580" s="196" t="s">
        <v>1533</v>
      </c>
      <c r="N580" s="197">
        <v>45040</v>
      </c>
      <c r="O580" s="197">
        <v>45040</v>
      </c>
      <c r="P580" s="432">
        <f t="shared" si="30"/>
        <v>45042</v>
      </c>
      <c r="Q580" s="191">
        <v>45044</v>
      </c>
      <c r="R580" s="195">
        <f t="shared" si="28"/>
        <v>4</v>
      </c>
      <c r="S580" s="562">
        <f t="shared" si="29"/>
        <v>4</v>
      </c>
      <c r="T580" s="562"/>
      <c r="V580" s="412"/>
      <c r="W580" s="412"/>
      <c r="X580" s="412"/>
      <c r="Y580" s="469">
        <v>6</v>
      </c>
    </row>
    <row r="581" spans="2:25" s="188" customFormat="1" ht="14.25" x14ac:dyDescent="0.45">
      <c r="B581" s="317" t="s">
        <v>1829</v>
      </c>
      <c r="C581" s="509" t="s">
        <v>1698</v>
      </c>
      <c r="D581" s="765" t="s">
        <v>1830</v>
      </c>
      <c r="E581" s="646" t="s">
        <v>1067</v>
      </c>
      <c r="F581" s="688">
        <f>5368019/3</f>
        <v>1789339.6666666667</v>
      </c>
      <c r="G581" s="688">
        <f>1176183/3</f>
        <v>392061</v>
      </c>
      <c r="H581" s="682">
        <f>4749269/3</f>
        <v>1583089.6666666667</v>
      </c>
      <c r="I581" s="651">
        <f>6544202/3</f>
        <v>2181400.6666666665</v>
      </c>
      <c r="J581" s="188" t="s">
        <v>1046</v>
      </c>
      <c r="K581" s="188">
        <v>0</v>
      </c>
      <c r="L581" s="531" t="s">
        <v>1047</v>
      </c>
      <c r="M581" s="198" t="s">
        <v>1533</v>
      </c>
      <c r="N581" s="224">
        <v>45040</v>
      </c>
      <c r="O581" s="224">
        <v>45040</v>
      </c>
      <c r="P581" s="212">
        <f t="shared" si="30"/>
        <v>45042</v>
      </c>
      <c r="Q581" s="212">
        <v>45042</v>
      </c>
      <c r="R581" s="218">
        <f t="shared" si="28"/>
        <v>2</v>
      </c>
      <c r="S581" s="218">
        <f t="shared" si="29"/>
        <v>2</v>
      </c>
      <c r="T581" s="218"/>
      <c r="Y581" s="480">
        <v>10</v>
      </c>
    </row>
    <row r="582" spans="2:25" s="537" customFormat="1" ht="35.65" x14ac:dyDescent="0.45">
      <c r="B582" s="600" t="s">
        <v>1831</v>
      </c>
      <c r="C582" s="326" t="s">
        <v>1102</v>
      </c>
      <c r="D582" s="768" t="s">
        <v>1832</v>
      </c>
      <c r="E582" s="747" t="s">
        <v>1724</v>
      </c>
      <c r="F582" s="691">
        <v>1167910</v>
      </c>
      <c r="G582" s="691">
        <v>370520</v>
      </c>
      <c r="H582" s="691">
        <v>1097112</v>
      </c>
      <c r="I582" s="598">
        <v>1538430</v>
      </c>
      <c r="J582" s="537" t="s">
        <v>1046</v>
      </c>
      <c r="K582" s="435">
        <v>0</v>
      </c>
      <c r="L582" s="537" t="s">
        <v>1047</v>
      </c>
      <c r="M582" s="582" t="s">
        <v>1533</v>
      </c>
      <c r="N582" s="538">
        <v>45040</v>
      </c>
      <c r="O582" s="538">
        <v>45040</v>
      </c>
      <c r="P582" s="432">
        <f t="shared" si="30"/>
        <v>45042</v>
      </c>
      <c r="Q582" s="538">
        <v>45041</v>
      </c>
      <c r="R582" s="235">
        <f t="shared" si="28"/>
        <v>1</v>
      </c>
      <c r="S582" s="584">
        <f t="shared" si="29"/>
        <v>1</v>
      </c>
      <c r="T582" s="599"/>
      <c r="V582" s="550"/>
      <c r="W582" s="550"/>
      <c r="X582" s="550"/>
      <c r="Y582" s="601">
        <v>0</v>
      </c>
    </row>
    <row r="583" spans="2:25" s="193" customFormat="1" ht="14.25" x14ac:dyDescent="0.45">
      <c r="B583" s="418" t="s">
        <v>1833</v>
      </c>
      <c r="C583" s="509" t="s">
        <v>1711</v>
      </c>
      <c r="D583" s="765" t="s">
        <v>1834</v>
      </c>
      <c r="E583" s="645" t="s">
        <v>1712</v>
      </c>
      <c r="F583" s="381">
        <v>794376</v>
      </c>
      <c r="G583" s="682">
        <v>410642</v>
      </c>
      <c r="H583" s="682">
        <v>628246</v>
      </c>
      <c r="I583" s="799">
        <v>1205018</v>
      </c>
      <c r="J583" s="193" t="s">
        <v>1046</v>
      </c>
      <c r="K583" s="193">
        <v>0</v>
      </c>
      <c r="L583" s="535" t="s">
        <v>1047</v>
      </c>
      <c r="M583" s="196" t="s">
        <v>1533</v>
      </c>
      <c r="N583" s="197">
        <v>45040</v>
      </c>
      <c r="O583" s="197">
        <v>45040</v>
      </c>
      <c r="P583" s="191">
        <f t="shared" si="30"/>
        <v>45042</v>
      </c>
      <c r="Q583" s="191">
        <v>45042</v>
      </c>
      <c r="R583" s="195">
        <f t="shared" si="28"/>
        <v>2</v>
      </c>
      <c r="S583" s="195">
        <f t="shared" si="29"/>
        <v>2</v>
      </c>
      <c r="T583" s="195"/>
      <c r="Y583" s="469">
        <v>4</v>
      </c>
    </row>
    <row r="584" spans="2:25" s="188" customFormat="1" ht="14.25" x14ac:dyDescent="0.45">
      <c r="B584" s="317" t="s">
        <v>1835</v>
      </c>
      <c r="C584" s="509" t="s">
        <v>1698</v>
      </c>
      <c r="D584" s="765" t="s">
        <v>1836</v>
      </c>
      <c r="E584" s="646" t="s">
        <v>1067</v>
      </c>
      <c r="F584" s="688">
        <v>0</v>
      </c>
      <c r="G584" s="688">
        <v>1295515</v>
      </c>
      <c r="H584" s="682">
        <v>1066449</v>
      </c>
      <c r="I584" s="651">
        <v>1295514.6000000001</v>
      </c>
      <c r="J584" s="188" t="s">
        <v>1046</v>
      </c>
      <c r="K584" s="188">
        <v>0</v>
      </c>
      <c r="L584" s="531" t="s">
        <v>1047</v>
      </c>
      <c r="M584" s="198" t="s">
        <v>1533</v>
      </c>
      <c r="N584" s="224">
        <v>45040</v>
      </c>
      <c r="O584" s="224">
        <v>45040</v>
      </c>
      <c r="P584" s="212">
        <f t="shared" si="30"/>
        <v>45042</v>
      </c>
      <c r="Q584" s="212">
        <v>45042</v>
      </c>
      <c r="R584" s="218">
        <f t="shared" si="28"/>
        <v>2</v>
      </c>
      <c r="S584" s="218">
        <f t="shared" si="29"/>
        <v>2</v>
      </c>
      <c r="T584" s="218"/>
      <c r="Y584" s="480">
        <v>12</v>
      </c>
    </row>
    <row r="585" spans="2:25" s="188" customFormat="1" ht="14.25" x14ac:dyDescent="0.45">
      <c r="B585" s="317" t="s">
        <v>1837</v>
      </c>
      <c r="C585" s="509" t="s">
        <v>1698</v>
      </c>
      <c r="D585" s="765" t="s">
        <v>1838</v>
      </c>
      <c r="E585" s="646" t="s">
        <v>1067</v>
      </c>
      <c r="F585" s="688">
        <v>0</v>
      </c>
      <c r="G585" s="688">
        <v>1200124</v>
      </c>
      <c r="H585" s="682">
        <v>1007649</v>
      </c>
      <c r="I585" s="651">
        <v>1221321.6000000001</v>
      </c>
      <c r="J585" s="188" t="s">
        <v>1046</v>
      </c>
      <c r="K585" s="188">
        <v>0</v>
      </c>
      <c r="L585" s="531" t="s">
        <v>1047</v>
      </c>
      <c r="M585" s="198" t="s">
        <v>1533</v>
      </c>
      <c r="N585" s="224">
        <v>45040</v>
      </c>
      <c r="O585" s="224">
        <v>45040</v>
      </c>
      <c r="P585" s="212">
        <f t="shared" si="30"/>
        <v>45042</v>
      </c>
      <c r="Q585" s="224">
        <v>45041</v>
      </c>
      <c r="R585" s="218">
        <f t="shared" si="28"/>
        <v>1</v>
      </c>
      <c r="S585" s="218">
        <f t="shared" si="29"/>
        <v>1</v>
      </c>
      <c r="T585" s="218"/>
      <c r="Y585" s="480">
        <v>4</v>
      </c>
    </row>
    <row r="586" spans="2:25" s="312" customFormat="1" ht="14.25" x14ac:dyDescent="0.45">
      <c r="B586" s="436" t="s">
        <v>1839</v>
      </c>
      <c r="C586" s="509" t="s">
        <v>1711</v>
      </c>
      <c r="D586" s="765" t="s">
        <v>1840</v>
      </c>
      <c r="E586" s="741" t="s">
        <v>1712</v>
      </c>
      <c r="F586" s="381">
        <v>424506</v>
      </c>
      <c r="G586" s="682">
        <v>373752</v>
      </c>
      <c r="H586" s="682">
        <v>545786</v>
      </c>
      <c r="I586" s="798">
        <v>798258</v>
      </c>
      <c r="J586" s="312" t="s">
        <v>1046</v>
      </c>
      <c r="K586" s="312">
        <v>0</v>
      </c>
      <c r="L586" s="557" t="s">
        <v>1047</v>
      </c>
      <c r="M586" s="319" t="s">
        <v>1533</v>
      </c>
      <c r="N586" s="516">
        <v>45041</v>
      </c>
      <c r="O586" s="516">
        <v>45041</v>
      </c>
      <c r="P586" s="433">
        <f t="shared" si="30"/>
        <v>45043</v>
      </c>
      <c r="Q586" s="516">
        <v>45041</v>
      </c>
      <c r="R586" s="318">
        <f t="shared" si="28"/>
        <v>0</v>
      </c>
      <c r="S586" s="318">
        <f t="shared" si="29"/>
        <v>0</v>
      </c>
      <c r="T586" s="318"/>
      <c r="Y586" s="552">
        <v>1</v>
      </c>
    </row>
    <row r="587" spans="2:25" s="312" customFormat="1" ht="35.65" x14ac:dyDescent="0.45">
      <c r="B587" s="436" t="s">
        <v>1841</v>
      </c>
      <c r="C587" s="326" t="s">
        <v>1081</v>
      </c>
      <c r="D587" s="765" t="s">
        <v>1842</v>
      </c>
      <c r="E587" s="741" t="s">
        <v>1724</v>
      </c>
      <c r="F587" s="686">
        <v>0</v>
      </c>
      <c r="G587" s="691">
        <v>581304.19999999995</v>
      </c>
      <c r="H587" s="694">
        <v>341685</v>
      </c>
      <c r="I587" s="590">
        <v>581304.19999999995</v>
      </c>
      <c r="J587" s="435" t="s">
        <v>1046</v>
      </c>
      <c r="K587" s="312">
        <v>0</v>
      </c>
      <c r="L587" s="537" t="s">
        <v>1047</v>
      </c>
      <c r="M587" s="582" t="s">
        <v>1533</v>
      </c>
      <c r="N587" s="516">
        <v>45041</v>
      </c>
      <c r="O587" s="516">
        <v>45041</v>
      </c>
      <c r="P587" s="433">
        <f t="shared" si="30"/>
        <v>45043</v>
      </c>
      <c r="Q587" s="433">
        <v>45042</v>
      </c>
      <c r="R587" s="235">
        <f t="shared" si="28"/>
        <v>1</v>
      </c>
      <c r="S587" s="329">
        <f t="shared" si="29"/>
        <v>1</v>
      </c>
      <c r="T587" s="584"/>
      <c r="V587" s="511"/>
      <c r="W587" s="511"/>
      <c r="X587" s="511"/>
      <c r="Y587" s="552">
        <v>0</v>
      </c>
    </row>
    <row r="588" spans="2:25" s="193" customFormat="1" ht="35.65" x14ac:dyDescent="0.45">
      <c r="B588" s="418" t="s">
        <v>1843</v>
      </c>
      <c r="C588" s="326" t="s">
        <v>1079</v>
      </c>
      <c r="D588" s="765" t="s">
        <v>1844</v>
      </c>
      <c r="E588" s="645" t="s">
        <v>1083</v>
      </c>
      <c r="F588" s="687">
        <v>861180</v>
      </c>
      <c r="G588" s="687">
        <v>709394</v>
      </c>
      <c r="H588" s="687">
        <v>1309796</v>
      </c>
      <c r="I588" s="660">
        <v>1570574</v>
      </c>
      <c r="J588" s="412" t="s">
        <v>1046</v>
      </c>
      <c r="K588" s="193">
        <v>0</v>
      </c>
      <c r="L588" s="535" t="s">
        <v>1047</v>
      </c>
      <c r="M588" s="196" t="s">
        <v>1533</v>
      </c>
      <c r="N588" s="197">
        <v>45041</v>
      </c>
      <c r="O588" s="197">
        <v>45041</v>
      </c>
      <c r="P588" s="432">
        <f t="shared" si="30"/>
        <v>45043</v>
      </c>
      <c r="Q588" s="191">
        <v>45042</v>
      </c>
      <c r="R588" s="195">
        <f t="shared" si="28"/>
        <v>1</v>
      </c>
      <c r="S588" s="562">
        <f t="shared" si="29"/>
        <v>1</v>
      </c>
      <c r="T588" s="562"/>
      <c r="V588" s="412"/>
      <c r="W588" s="412"/>
      <c r="X588" s="412"/>
      <c r="Y588" s="469">
        <v>19</v>
      </c>
    </row>
    <row r="589" spans="2:25" s="188" customFormat="1" ht="14.25" x14ac:dyDescent="0.45">
      <c r="B589" s="317" t="s">
        <v>1845</v>
      </c>
      <c r="C589" s="509" t="s">
        <v>1711</v>
      </c>
      <c r="D589" s="765" t="s">
        <v>1846</v>
      </c>
      <c r="E589" s="646" t="s">
        <v>1712</v>
      </c>
      <c r="F589" s="381">
        <v>618266</v>
      </c>
      <c r="G589" s="682">
        <v>376730</v>
      </c>
      <c r="H589" s="682">
        <v>619586</v>
      </c>
      <c r="I589" s="795">
        <v>994996</v>
      </c>
      <c r="J589" s="188" t="s">
        <v>1046</v>
      </c>
      <c r="K589" s="188">
        <v>0</v>
      </c>
      <c r="L589" s="531" t="s">
        <v>1047</v>
      </c>
      <c r="M589" s="198" t="s">
        <v>1533</v>
      </c>
      <c r="N589" s="224">
        <v>45040</v>
      </c>
      <c r="O589" s="224">
        <v>45040</v>
      </c>
      <c r="P589" s="212">
        <f t="shared" si="30"/>
        <v>45042</v>
      </c>
      <c r="Q589" s="212">
        <v>45043</v>
      </c>
      <c r="R589" s="218">
        <f t="shared" si="28"/>
        <v>3</v>
      </c>
      <c r="S589" s="218">
        <f t="shared" si="29"/>
        <v>3</v>
      </c>
      <c r="T589" s="218"/>
      <c r="Y589" s="480">
        <v>8</v>
      </c>
    </row>
    <row r="590" spans="2:25" s="312" customFormat="1" ht="14.25" x14ac:dyDescent="0.45">
      <c r="B590" s="436" t="s">
        <v>1847</v>
      </c>
      <c r="C590" s="500" t="s">
        <v>1126</v>
      </c>
      <c r="D590" s="765" t="s">
        <v>1848</v>
      </c>
      <c r="E590" s="741" t="s">
        <v>1674</v>
      </c>
      <c r="F590" s="546">
        <v>208750</v>
      </c>
      <c r="G590" s="546">
        <v>181470</v>
      </c>
      <c r="H590" s="821">
        <v>390220</v>
      </c>
      <c r="I590" s="589">
        <v>623261</v>
      </c>
      <c r="J590" s="312" t="s">
        <v>1046</v>
      </c>
      <c r="K590" s="312">
        <v>0</v>
      </c>
      <c r="L590" s="537" t="s">
        <v>1047</v>
      </c>
      <c r="M590" s="582" t="s">
        <v>1533</v>
      </c>
      <c r="N590" s="516">
        <v>45040</v>
      </c>
      <c r="O590" s="516">
        <v>45040</v>
      </c>
      <c r="P590" s="433">
        <f t="shared" si="30"/>
        <v>45042</v>
      </c>
      <c r="Q590" s="433">
        <v>45043</v>
      </c>
      <c r="R590" s="235">
        <f t="shared" si="28"/>
        <v>3</v>
      </c>
      <c r="S590" s="329">
        <f t="shared" si="29"/>
        <v>3</v>
      </c>
      <c r="T590" s="329"/>
      <c r="V590" s="511"/>
      <c r="W590" s="511"/>
      <c r="X590" s="511"/>
      <c r="Y590" s="552">
        <v>12</v>
      </c>
    </row>
    <row r="591" spans="2:25" s="188" customFormat="1" ht="26.65" x14ac:dyDescent="0.45">
      <c r="B591" s="317" t="s">
        <v>1849</v>
      </c>
      <c r="C591" s="509" t="s">
        <v>1133</v>
      </c>
      <c r="D591" s="765" t="s">
        <v>1850</v>
      </c>
      <c r="E591" s="646" t="s">
        <v>1674</v>
      </c>
      <c r="F591" s="541">
        <v>208750</v>
      </c>
      <c r="G591" s="541">
        <v>162810</v>
      </c>
      <c r="H591" s="823">
        <v>371560</v>
      </c>
      <c r="I591" s="542">
        <v>606800</v>
      </c>
      <c r="J591" s="188" t="s">
        <v>1046</v>
      </c>
      <c r="K591" s="188">
        <v>0</v>
      </c>
      <c r="L591" s="188" t="s">
        <v>1047</v>
      </c>
      <c r="M591" s="196" t="s">
        <v>1533</v>
      </c>
      <c r="N591" s="224">
        <v>45041</v>
      </c>
      <c r="O591" s="224">
        <v>45041</v>
      </c>
      <c r="P591" s="433">
        <f t="shared" si="30"/>
        <v>45043</v>
      </c>
      <c r="Q591" s="212">
        <v>45044</v>
      </c>
      <c r="R591" s="195">
        <f t="shared" si="28"/>
        <v>3</v>
      </c>
      <c r="S591" s="325">
        <f t="shared" si="29"/>
        <v>3</v>
      </c>
      <c r="T591" s="325"/>
      <c r="V591" s="323"/>
      <c r="W591" s="323"/>
      <c r="X591" s="323"/>
      <c r="Y591" s="480">
        <v>5</v>
      </c>
    </row>
    <row r="592" spans="2:25" s="188" customFormat="1" ht="26.65" x14ac:dyDescent="0.45">
      <c r="B592" s="317" t="s">
        <v>1851</v>
      </c>
      <c r="C592" s="509" t="s">
        <v>1133</v>
      </c>
      <c r="D592" s="765" t="s">
        <v>1852</v>
      </c>
      <c r="E592" s="646" t="s">
        <v>1674</v>
      </c>
      <c r="F592" s="381">
        <v>208750</v>
      </c>
      <c r="G592" s="381">
        <v>389572</v>
      </c>
      <c r="H592" s="381">
        <v>367480</v>
      </c>
      <c r="I592" s="651">
        <v>598322</v>
      </c>
      <c r="J592" s="188" t="s">
        <v>1046</v>
      </c>
      <c r="K592" s="188">
        <v>0</v>
      </c>
      <c r="L592" s="188" t="s">
        <v>1047</v>
      </c>
      <c r="M592" s="196" t="s">
        <v>1533</v>
      </c>
      <c r="N592" s="224">
        <v>45041</v>
      </c>
      <c r="O592" s="224">
        <v>45041</v>
      </c>
      <c r="P592" s="433">
        <f t="shared" si="30"/>
        <v>45043</v>
      </c>
      <c r="Q592" s="212">
        <v>45044</v>
      </c>
      <c r="R592" s="195">
        <f t="shared" si="28"/>
        <v>3</v>
      </c>
      <c r="S592" s="325">
        <f t="shared" si="29"/>
        <v>3</v>
      </c>
      <c r="T592" s="325"/>
      <c r="V592" s="323"/>
      <c r="W592" s="323"/>
      <c r="X592" s="323"/>
      <c r="Y592" s="480">
        <v>0</v>
      </c>
    </row>
    <row r="593" spans="1:27" s="188" customFormat="1" ht="39.75" x14ac:dyDescent="0.45">
      <c r="B593" s="317" t="s">
        <v>1853</v>
      </c>
      <c r="C593" s="509" t="s">
        <v>1066</v>
      </c>
      <c r="D593" s="765" t="s">
        <v>1854</v>
      </c>
      <c r="E593" s="646" t="s">
        <v>1724</v>
      </c>
      <c r="F593" s="686">
        <v>0</v>
      </c>
      <c r="G593" s="691">
        <v>543690.80000000005</v>
      </c>
      <c r="H593" s="691">
        <v>319623</v>
      </c>
      <c r="I593" s="590">
        <v>543690.80000000005</v>
      </c>
      <c r="J593" s="188" t="s">
        <v>1046</v>
      </c>
      <c r="K593" s="188">
        <v>0</v>
      </c>
      <c r="L593" s="188" t="s">
        <v>1047</v>
      </c>
      <c r="M593" s="196" t="s">
        <v>1533</v>
      </c>
      <c r="N593" s="224">
        <v>45042</v>
      </c>
      <c r="O593" s="224">
        <v>45042</v>
      </c>
      <c r="P593" s="433">
        <f t="shared" si="30"/>
        <v>45044</v>
      </c>
      <c r="Q593" s="212">
        <v>45043</v>
      </c>
      <c r="R593" s="195">
        <f t="shared" si="28"/>
        <v>1</v>
      </c>
      <c r="S593" s="325">
        <f t="shared" si="29"/>
        <v>1</v>
      </c>
      <c r="T593" s="325"/>
      <c r="V593" s="323"/>
      <c r="W593" s="323"/>
      <c r="X593" s="323"/>
      <c r="Y593" s="480">
        <v>0</v>
      </c>
    </row>
    <row r="594" spans="1:27" s="193" customFormat="1" ht="14.25" x14ac:dyDescent="0.45">
      <c r="B594" s="418" t="s">
        <v>1855</v>
      </c>
      <c r="C594" s="726" t="s">
        <v>1059</v>
      </c>
      <c r="D594" s="765" t="s">
        <v>1856</v>
      </c>
      <c r="E594" s="645" t="s">
        <v>1078</v>
      </c>
      <c r="F594" s="381"/>
      <c r="G594" s="686"/>
      <c r="H594" s="686">
        <v>909846</v>
      </c>
      <c r="I594" s="661">
        <v>454625.6</v>
      </c>
      <c r="J594" s="193" t="s">
        <v>1046</v>
      </c>
      <c r="K594" s="193">
        <v>0</v>
      </c>
      <c r="L594" s="193" t="s">
        <v>1047</v>
      </c>
      <c r="M594" s="196" t="s">
        <v>1533</v>
      </c>
      <c r="N594" s="197">
        <v>45042</v>
      </c>
      <c r="O594" s="197">
        <v>45042</v>
      </c>
      <c r="P594" s="432">
        <f t="shared" si="30"/>
        <v>45044</v>
      </c>
      <c r="Q594" s="191">
        <v>45044</v>
      </c>
      <c r="R594" s="195">
        <f t="shared" si="28"/>
        <v>2</v>
      </c>
      <c r="S594" s="562">
        <f t="shared" si="29"/>
        <v>2</v>
      </c>
      <c r="T594" s="562"/>
      <c r="V594" s="412"/>
      <c r="W594" s="412"/>
      <c r="X594" s="412"/>
      <c r="Y594" s="469">
        <v>3</v>
      </c>
    </row>
    <row r="595" spans="1:27" s="188" customFormat="1" ht="14.25" x14ac:dyDescent="0.45">
      <c r="B595" s="317" t="s">
        <v>1857</v>
      </c>
      <c r="C595" s="509" t="s">
        <v>1072</v>
      </c>
      <c r="D595" s="765" t="s">
        <v>1858</v>
      </c>
      <c r="E595" s="646" t="s">
        <v>1067</v>
      </c>
      <c r="F595" s="688">
        <v>0</v>
      </c>
      <c r="G595" s="688">
        <v>816140.6</v>
      </c>
      <c r="H595" s="682">
        <v>587075</v>
      </c>
      <c r="I595" s="651">
        <v>816140.6</v>
      </c>
      <c r="J595" s="188" t="s">
        <v>1046</v>
      </c>
      <c r="K595" s="188">
        <v>0</v>
      </c>
      <c r="L595" s="531" t="s">
        <v>1047</v>
      </c>
      <c r="M595" s="198" t="s">
        <v>1533</v>
      </c>
      <c r="N595" s="224">
        <v>45042</v>
      </c>
      <c r="O595" s="224">
        <v>45042</v>
      </c>
      <c r="P595" s="212">
        <f t="shared" si="30"/>
        <v>45044</v>
      </c>
      <c r="Q595" s="212">
        <v>45043</v>
      </c>
      <c r="R595" s="218">
        <f t="shared" si="28"/>
        <v>1</v>
      </c>
      <c r="S595" s="218">
        <f t="shared" si="29"/>
        <v>1</v>
      </c>
      <c r="T595" s="218"/>
      <c r="Y595" s="480">
        <v>2</v>
      </c>
    </row>
    <row r="596" spans="1:27" s="605" customFormat="1" ht="14.25" x14ac:dyDescent="0.45">
      <c r="A596" s="602"/>
      <c r="B596" s="603" t="s">
        <v>1859</v>
      </c>
      <c r="C596" s="509" t="s">
        <v>1711</v>
      </c>
      <c r="D596" s="766" t="s">
        <v>1860</v>
      </c>
      <c r="E596" s="451" t="s">
        <v>1712</v>
      </c>
      <c r="F596" s="381">
        <v>424506</v>
      </c>
      <c r="G596" s="682">
        <v>369513</v>
      </c>
      <c r="H596" s="682">
        <v>543746</v>
      </c>
      <c r="I596" s="797">
        <v>794019</v>
      </c>
      <c r="J596" s="435" t="s">
        <v>1046</v>
      </c>
      <c r="K596" s="435">
        <v>0</v>
      </c>
      <c r="L596" s="537" t="s">
        <v>1047</v>
      </c>
      <c r="M596" s="582" t="s">
        <v>1533</v>
      </c>
      <c r="N596" s="517">
        <v>45041</v>
      </c>
      <c r="O596" s="517">
        <v>45041</v>
      </c>
      <c r="P596" s="432">
        <f t="shared" si="30"/>
        <v>45043</v>
      </c>
      <c r="Q596" s="517">
        <v>45042</v>
      </c>
      <c r="R596" s="235">
        <f t="shared" si="28"/>
        <v>1</v>
      </c>
      <c r="S596" s="235">
        <f t="shared" si="29"/>
        <v>1</v>
      </c>
      <c r="T596" s="603"/>
      <c r="U596" s="603"/>
      <c r="V596" s="603"/>
      <c r="W596" s="604"/>
      <c r="X596" s="604"/>
      <c r="Y596" s="603">
        <v>0</v>
      </c>
      <c r="Z596" s="603"/>
      <c r="AA596" s="603"/>
    </row>
    <row r="597" spans="1:27" s="188" customFormat="1" ht="14.25" x14ac:dyDescent="0.45">
      <c r="B597" s="188" t="s">
        <v>1861</v>
      </c>
      <c r="C597" s="509" t="s">
        <v>1044</v>
      </c>
      <c r="D597" s="381" t="s">
        <v>1862</v>
      </c>
      <c r="E597" s="646" t="s">
        <v>1067</v>
      </c>
      <c r="F597" s="688">
        <v>559502</v>
      </c>
      <c r="G597" s="688">
        <v>639411</v>
      </c>
      <c r="H597" s="682">
        <v>549510</v>
      </c>
      <c r="I597" s="651">
        <v>1198912.8</v>
      </c>
      <c r="J597" s="188" t="s">
        <v>1046</v>
      </c>
      <c r="K597" s="188">
        <v>0</v>
      </c>
      <c r="L597" s="188" t="s">
        <v>1047</v>
      </c>
      <c r="M597" s="198" t="s">
        <v>1533</v>
      </c>
      <c r="N597" s="212">
        <v>45030</v>
      </c>
      <c r="O597" s="212">
        <v>45035</v>
      </c>
      <c r="P597" s="212">
        <f t="shared" si="30"/>
        <v>45037</v>
      </c>
      <c r="Q597" s="212">
        <v>45044</v>
      </c>
      <c r="R597" s="218">
        <f t="shared" si="28"/>
        <v>14</v>
      </c>
      <c r="S597" s="218">
        <f t="shared" si="29"/>
        <v>9</v>
      </c>
      <c r="T597" s="325" t="s">
        <v>1863</v>
      </c>
      <c r="Y597" s="480">
        <v>11</v>
      </c>
    </row>
    <row r="598" spans="1:27" s="435" customFormat="1" ht="39.75" x14ac:dyDescent="0.45">
      <c r="B598" s="435" t="s">
        <v>1864</v>
      </c>
      <c r="C598" s="509" t="s">
        <v>1066</v>
      </c>
      <c r="D598" s="381" t="s">
        <v>1865</v>
      </c>
      <c r="E598" s="380" t="s">
        <v>1724</v>
      </c>
      <c r="F598" s="691">
        <v>1815201</v>
      </c>
      <c r="G598" s="691">
        <v>388610</v>
      </c>
      <c r="H598" s="694">
        <v>1509936</v>
      </c>
      <c r="I598" s="590">
        <v>2203811</v>
      </c>
      <c r="J598" s="435" t="s">
        <v>1046</v>
      </c>
      <c r="K598" s="312">
        <v>0</v>
      </c>
      <c r="L598" s="537" t="s">
        <v>1047</v>
      </c>
      <c r="M598" s="582" t="s">
        <v>1533</v>
      </c>
      <c r="N598" s="517">
        <v>45041</v>
      </c>
      <c r="O598" s="517">
        <v>45041</v>
      </c>
      <c r="P598" s="433">
        <f t="shared" si="30"/>
        <v>45043</v>
      </c>
      <c r="Q598" s="517">
        <v>45042</v>
      </c>
      <c r="R598" s="235">
        <f t="shared" si="28"/>
        <v>1</v>
      </c>
      <c r="S598" s="329">
        <f t="shared" si="29"/>
        <v>1</v>
      </c>
      <c r="T598" s="549"/>
      <c r="U598" s="312"/>
      <c r="V598" s="511"/>
      <c r="W598" s="511"/>
      <c r="X598" s="416"/>
      <c r="Y598" s="493">
        <v>0</v>
      </c>
    </row>
    <row r="599" spans="1:27" s="193" customFormat="1" ht="35.65" x14ac:dyDescent="0.45">
      <c r="B599" s="193" t="s">
        <v>1866</v>
      </c>
      <c r="C599" s="326" t="s">
        <v>1079</v>
      </c>
      <c r="D599" s="381" t="s">
        <v>1867</v>
      </c>
      <c r="E599" s="645" t="s">
        <v>1083</v>
      </c>
      <c r="F599" s="687">
        <v>887819</v>
      </c>
      <c r="G599" s="687">
        <v>649895</v>
      </c>
      <c r="H599" s="687">
        <v>1251825</v>
      </c>
      <c r="I599" s="654">
        <v>1537714</v>
      </c>
      <c r="J599" s="412" t="s">
        <v>1046</v>
      </c>
      <c r="K599" s="188">
        <v>0</v>
      </c>
      <c r="L599" s="535" t="s">
        <v>1047</v>
      </c>
      <c r="M599" s="196" t="s">
        <v>1533</v>
      </c>
      <c r="N599" s="191">
        <v>45006</v>
      </c>
      <c r="O599" s="191">
        <v>45031</v>
      </c>
      <c r="P599" s="433">
        <f t="shared" si="30"/>
        <v>45033</v>
      </c>
      <c r="Q599" s="197">
        <v>45042</v>
      </c>
      <c r="R599" s="195">
        <f t="shared" si="28"/>
        <v>36</v>
      </c>
      <c r="S599" s="325">
        <f t="shared" si="29"/>
        <v>11</v>
      </c>
      <c r="T599" s="325"/>
      <c r="U599" s="188"/>
      <c r="V599" s="323"/>
      <c r="W599" s="323"/>
      <c r="X599" s="412"/>
      <c r="Y599" s="469">
        <v>15</v>
      </c>
    </row>
    <row r="600" spans="1:27" s="193" customFormat="1" ht="14.25" x14ac:dyDescent="0.45">
      <c r="B600" s="193" t="s">
        <v>1868</v>
      </c>
      <c r="C600" s="726" t="s">
        <v>1059</v>
      </c>
      <c r="D600" s="381" t="s">
        <v>1869</v>
      </c>
      <c r="E600" s="645" t="s">
        <v>1078</v>
      </c>
      <c r="F600" s="686">
        <v>867700</v>
      </c>
      <c r="G600" s="686">
        <v>815326.6</v>
      </c>
      <c r="H600" s="686">
        <v>1011306</v>
      </c>
      <c r="I600" s="661">
        <v>1683026.6</v>
      </c>
      <c r="J600" s="193" t="s">
        <v>1046</v>
      </c>
      <c r="K600" s="193">
        <v>0</v>
      </c>
      <c r="L600" s="535" t="s">
        <v>1047</v>
      </c>
      <c r="M600" s="196" t="s">
        <v>1533</v>
      </c>
      <c r="N600" s="191">
        <v>45034</v>
      </c>
      <c r="O600" s="191">
        <v>45034</v>
      </c>
      <c r="P600" s="432">
        <f t="shared" si="30"/>
        <v>45036</v>
      </c>
      <c r="Q600" s="197">
        <v>45041</v>
      </c>
      <c r="R600" s="195">
        <f t="shared" si="28"/>
        <v>7</v>
      </c>
      <c r="S600" s="562">
        <f t="shared" si="29"/>
        <v>7</v>
      </c>
      <c r="T600" s="325" t="s">
        <v>1870</v>
      </c>
      <c r="V600" s="412"/>
      <c r="W600" s="412"/>
      <c r="X600" s="412"/>
      <c r="Y600" s="469">
        <v>2</v>
      </c>
    </row>
    <row r="601" spans="1:27" s="188" customFormat="1" ht="14.25" x14ac:dyDescent="0.45">
      <c r="B601" s="317" t="s">
        <v>1871</v>
      </c>
      <c r="C601" s="509" t="s">
        <v>1192</v>
      </c>
      <c r="D601" s="765" t="s">
        <v>1872</v>
      </c>
      <c r="E601" s="646" t="s">
        <v>1067</v>
      </c>
      <c r="F601" s="688">
        <f>3048158/2</f>
        <v>1524079</v>
      </c>
      <c r="G601" s="688">
        <f>873741/2</f>
        <v>436870.5</v>
      </c>
      <c r="H601" s="682">
        <f>3048158/2</f>
        <v>1524079</v>
      </c>
      <c r="I601" s="651">
        <f>3921899/2</f>
        <v>1960949.5</v>
      </c>
      <c r="J601" s="188" t="s">
        <v>1046</v>
      </c>
      <c r="K601" s="188">
        <v>0</v>
      </c>
      <c r="L601" s="188" t="s">
        <v>1047</v>
      </c>
      <c r="M601" s="198" t="s">
        <v>1533</v>
      </c>
      <c r="N601" s="224">
        <v>45042</v>
      </c>
      <c r="O601" s="224">
        <v>45042</v>
      </c>
      <c r="P601" s="212">
        <f t="shared" si="30"/>
        <v>45044</v>
      </c>
      <c r="Q601" s="212">
        <v>45044</v>
      </c>
      <c r="R601" s="218">
        <f t="shared" ref="R601:R635" si="31">Q601-N601</f>
        <v>2</v>
      </c>
      <c r="S601" s="218">
        <f t="shared" ref="S601:S635" si="32">Q601-O601-K601</f>
        <v>2</v>
      </c>
      <c r="T601" s="218"/>
      <c r="Y601" s="480">
        <v>3</v>
      </c>
    </row>
    <row r="602" spans="1:27" s="312" customFormat="1" ht="14.25" x14ac:dyDescent="0.45">
      <c r="B602" s="436" t="s">
        <v>1873</v>
      </c>
      <c r="C602" s="509" t="s">
        <v>1827</v>
      </c>
      <c r="D602" s="765" t="s">
        <v>1874</v>
      </c>
      <c r="E602" s="741" t="s">
        <v>1083</v>
      </c>
      <c r="F602" s="686">
        <v>0</v>
      </c>
      <c r="G602" s="686">
        <v>0</v>
      </c>
      <c r="H602" s="686">
        <v>0</v>
      </c>
      <c r="I602" s="659">
        <v>0</v>
      </c>
      <c r="J602" s="312" t="s">
        <v>1046</v>
      </c>
      <c r="K602" s="312">
        <v>0</v>
      </c>
      <c r="L602" s="312" t="s">
        <v>1047</v>
      </c>
      <c r="M602" s="582" t="s">
        <v>1533</v>
      </c>
      <c r="N602" s="516">
        <v>45043</v>
      </c>
      <c r="O602" s="516">
        <v>45043</v>
      </c>
      <c r="P602" s="433">
        <f t="shared" si="30"/>
        <v>45045</v>
      </c>
      <c r="Q602" s="433">
        <v>45044</v>
      </c>
      <c r="R602" s="235">
        <f t="shared" si="31"/>
        <v>1</v>
      </c>
      <c r="S602" s="329">
        <f t="shared" si="32"/>
        <v>1</v>
      </c>
      <c r="T602" s="329"/>
      <c r="V602" s="511"/>
      <c r="W602" s="511"/>
      <c r="X602" s="511"/>
      <c r="Y602" s="552">
        <v>10</v>
      </c>
    </row>
    <row r="603" spans="1:27" s="193" customFormat="1" ht="39.75" x14ac:dyDescent="0.45">
      <c r="B603" s="418" t="s">
        <v>1875</v>
      </c>
      <c r="C603" s="501" t="s">
        <v>1124</v>
      </c>
      <c r="D603" s="765" t="s">
        <v>1876</v>
      </c>
      <c r="E603" s="645" t="s">
        <v>1724</v>
      </c>
      <c r="F603" s="686">
        <v>0</v>
      </c>
      <c r="G603" s="691">
        <v>5651455.5999999996</v>
      </c>
      <c r="H603" s="691">
        <v>338891</v>
      </c>
      <c r="I603" s="590">
        <v>5651455.5999999996</v>
      </c>
      <c r="J603" s="193" t="s">
        <v>1046</v>
      </c>
      <c r="K603" s="193">
        <v>0</v>
      </c>
      <c r="L603" s="193" t="s">
        <v>1047</v>
      </c>
      <c r="M603" s="196" t="s">
        <v>1533</v>
      </c>
      <c r="N603" s="197">
        <v>45043</v>
      </c>
      <c r="O603" s="197">
        <v>45043</v>
      </c>
      <c r="P603" s="432">
        <f t="shared" si="30"/>
        <v>45045</v>
      </c>
      <c r="Q603" s="191">
        <v>45044</v>
      </c>
      <c r="R603" s="195">
        <f t="shared" si="31"/>
        <v>1</v>
      </c>
      <c r="S603" s="562">
        <f t="shared" si="32"/>
        <v>1</v>
      </c>
      <c r="T603" s="562"/>
      <c r="V603" s="412"/>
      <c r="W603" s="412"/>
      <c r="X603" s="412"/>
      <c r="Y603" s="469">
        <v>13</v>
      </c>
    </row>
    <row r="604" spans="1:27" s="188" customFormat="1" ht="14.25" x14ac:dyDescent="0.45">
      <c r="B604" s="188" t="s">
        <v>1877</v>
      </c>
      <c r="C604" s="509" t="s">
        <v>1878</v>
      </c>
      <c r="D604" s="381" t="s">
        <v>1879</v>
      </c>
      <c r="E604" s="646" t="s">
        <v>1712</v>
      </c>
      <c r="F604" s="381">
        <v>819376</v>
      </c>
      <c r="G604" s="682">
        <v>385208</v>
      </c>
      <c r="H604" s="682">
        <v>641006</v>
      </c>
      <c r="I604" s="795">
        <v>1204584</v>
      </c>
      <c r="J604" s="188" t="s">
        <v>1046</v>
      </c>
      <c r="K604" s="188">
        <v>0</v>
      </c>
      <c r="L604" s="531" t="s">
        <v>1047</v>
      </c>
      <c r="M604" s="198" t="s">
        <v>1533</v>
      </c>
      <c r="N604" s="212">
        <v>45036</v>
      </c>
      <c r="O604" s="224">
        <v>45043</v>
      </c>
      <c r="P604" s="212">
        <f t="shared" si="30"/>
        <v>45045</v>
      </c>
      <c r="Q604" s="224">
        <v>45043</v>
      </c>
      <c r="R604" s="218">
        <f t="shared" si="31"/>
        <v>7</v>
      </c>
      <c r="S604" s="218">
        <f t="shared" si="32"/>
        <v>0</v>
      </c>
      <c r="Y604" s="480">
        <v>23</v>
      </c>
    </row>
    <row r="605" spans="1:27" s="435" customFormat="1" ht="14.25" x14ac:dyDescent="0.45">
      <c r="B605" s="435" t="s">
        <v>1880</v>
      </c>
      <c r="C605" s="509" t="s">
        <v>1061</v>
      </c>
      <c r="D605" s="381" t="s">
        <v>1881</v>
      </c>
      <c r="E605" s="380" t="s">
        <v>1083</v>
      </c>
      <c r="F605" s="687">
        <v>1461076</v>
      </c>
      <c r="G605" s="687">
        <v>563894</v>
      </c>
      <c r="H605" s="687">
        <v>1805415</v>
      </c>
      <c r="I605" s="662">
        <v>2024970</v>
      </c>
      <c r="J605" s="416" t="s">
        <v>1046</v>
      </c>
      <c r="K605" s="435">
        <v>0</v>
      </c>
      <c r="L605" s="435" t="s">
        <v>1047</v>
      </c>
      <c r="M605" s="198" t="s">
        <v>1533</v>
      </c>
      <c r="N605" s="432">
        <v>45001</v>
      </c>
      <c r="O605" s="432">
        <v>45042</v>
      </c>
      <c r="P605" s="432">
        <f t="shared" si="30"/>
        <v>45044</v>
      </c>
      <c r="Q605" s="517">
        <v>45043</v>
      </c>
      <c r="R605" s="235">
        <f t="shared" si="31"/>
        <v>42</v>
      </c>
      <c r="S605" s="584">
        <f t="shared" si="32"/>
        <v>1</v>
      </c>
      <c r="T605" s="549"/>
      <c r="V605" s="416"/>
      <c r="W605" s="416"/>
      <c r="X605" s="416"/>
      <c r="Y605" s="493">
        <v>5</v>
      </c>
    </row>
    <row r="606" spans="1:27" s="188" customFormat="1" ht="47.25" x14ac:dyDescent="0.45">
      <c r="B606" s="188" t="s">
        <v>1882</v>
      </c>
      <c r="C606" s="501" t="s">
        <v>1124</v>
      </c>
      <c r="D606" s="381" t="s">
        <v>1883</v>
      </c>
      <c r="E606" s="646" t="s">
        <v>1067</v>
      </c>
      <c r="F606" s="688">
        <v>2425309</v>
      </c>
      <c r="G606" s="688">
        <v>524131</v>
      </c>
      <c r="H606" s="824">
        <v>1819949</v>
      </c>
      <c r="I606" s="651">
        <v>2949440</v>
      </c>
      <c r="J606" s="188" t="s">
        <v>1046</v>
      </c>
      <c r="K606" s="188">
        <v>0</v>
      </c>
      <c r="L606" s="188" t="s">
        <v>1047</v>
      </c>
      <c r="M606" s="198" t="s">
        <v>1533</v>
      </c>
      <c r="N606" s="212">
        <v>44873</v>
      </c>
      <c r="O606" s="212">
        <v>45033</v>
      </c>
      <c r="P606" s="212">
        <f t="shared" si="30"/>
        <v>45035</v>
      </c>
      <c r="Q606" s="224">
        <v>45043</v>
      </c>
      <c r="R606" s="218">
        <f t="shared" si="31"/>
        <v>170</v>
      </c>
      <c r="S606" s="218">
        <f t="shared" si="32"/>
        <v>10</v>
      </c>
      <c r="T606" s="326" t="s">
        <v>1884</v>
      </c>
      <c r="Y606" s="480">
        <v>14</v>
      </c>
    </row>
    <row r="607" spans="1:27" s="606" customFormat="1" ht="35.65" x14ac:dyDescent="0.45">
      <c r="B607" s="312" t="s">
        <v>1885</v>
      </c>
      <c r="C607" s="326" t="s">
        <v>1102</v>
      </c>
      <c r="D607" s="765" t="s">
        <v>1886</v>
      </c>
      <c r="E607" s="741" t="s">
        <v>1724</v>
      </c>
      <c r="F607" s="694">
        <v>0</v>
      </c>
      <c r="G607" s="691">
        <v>568959.80000000005</v>
      </c>
      <c r="H607" s="691">
        <v>326910</v>
      </c>
      <c r="I607" s="590">
        <v>568959.80000000005</v>
      </c>
      <c r="J607" s="312" t="s">
        <v>1046</v>
      </c>
      <c r="K607" s="312">
        <v>0</v>
      </c>
      <c r="L607" s="312" t="s">
        <v>1047</v>
      </c>
      <c r="M607" s="198" t="s">
        <v>1533</v>
      </c>
      <c r="N607" s="607">
        <v>45042</v>
      </c>
      <c r="O607" s="607">
        <v>45042</v>
      </c>
      <c r="P607" s="433">
        <f t="shared" si="30"/>
        <v>45044</v>
      </c>
      <c r="Q607" s="607">
        <v>45042</v>
      </c>
      <c r="R607" s="318">
        <f t="shared" si="31"/>
        <v>0</v>
      </c>
      <c r="S607" s="318">
        <f t="shared" si="32"/>
        <v>0</v>
      </c>
      <c r="T607" s="608"/>
      <c r="V607" s="527"/>
      <c r="W607" s="527"/>
      <c r="X607" s="527"/>
      <c r="Y607" s="609">
        <v>2</v>
      </c>
    </row>
    <row r="608" spans="1:27" s="188" customFormat="1" ht="14.25" x14ac:dyDescent="0.45">
      <c r="B608" s="188" t="s">
        <v>1887</v>
      </c>
      <c r="C608" s="726" t="s">
        <v>1059</v>
      </c>
      <c r="D608" s="381" t="s">
        <v>1888</v>
      </c>
      <c r="E608" s="646" t="s">
        <v>1078</v>
      </c>
      <c r="F608" s="381"/>
      <c r="G608" s="782">
        <v>5843356</v>
      </c>
      <c r="H608" s="686">
        <v>451585.6</v>
      </c>
      <c r="I608" s="791">
        <v>0</v>
      </c>
      <c r="J608" s="188" t="s">
        <v>1046</v>
      </c>
      <c r="K608" s="188">
        <v>0</v>
      </c>
      <c r="L608" s="188" t="s">
        <v>1047</v>
      </c>
      <c r="M608" s="198" t="s">
        <v>1533</v>
      </c>
      <c r="N608" s="212">
        <v>45031</v>
      </c>
      <c r="O608" s="212">
        <v>45035</v>
      </c>
      <c r="P608" s="433">
        <f t="shared" si="30"/>
        <v>45037</v>
      </c>
      <c r="Q608" s="212">
        <v>45044</v>
      </c>
      <c r="R608" s="218">
        <f t="shared" si="31"/>
        <v>13</v>
      </c>
      <c r="S608" s="218">
        <f t="shared" si="32"/>
        <v>9</v>
      </c>
      <c r="T608" s="325" t="s">
        <v>1889</v>
      </c>
      <c r="V608" s="323"/>
      <c r="W608" s="323"/>
      <c r="X608" s="323"/>
      <c r="Y608" s="480">
        <v>0</v>
      </c>
    </row>
    <row r="609" spans="2:25" s="188" customFormat="1" ht="35.25" x14ac:dyDescent="0.4">
      <c r="B609" s="188" t="s">
        <v>1890</v>
      </c>
      <c r="C609" s="326" t="s">
        <v>1079</v>
      </c>
      <c r="D609" s="381" t="s">
        <v>1891</v>
      </c>
      <c r="E609" s="646" t="s">
        <v>1083</v>
      </c>
      <c r="F609" s="687">
        <v>789529</v>
      </c>
      <c r="G609" s="687">
        <v>781798</v>
      </c>
      <c r="H609" s="687">
        <v>1323552</v>
      </c>
      <c r="I609" s="654">
        <v>1571327</v>
      </c>
      <c r="J609" s="188" t="s">
        <v>1046</v>
      </c>
      <c r="K609" s="188">
        <v>0</v>
      </c>
      <c r="L609" s="188" t="s">
        <v>1047</v>
      </c>
      <c r="M609" s="198" t="s">
        <v>1533</v>
      </c>
      <c r="N609" s="212">
        <v>45028</v>
      </c>
      <c r="O609" s="212">
        <v>45041</v>
      </c>
      <c r="P609" s="433">
        <f t="shared" si="30"/>
        <v>45043</v>
      </c>
      <c r="Q609" s="212">
        <v>45044</v>
      </c>
      <c r="R609" s="218">
        <f t="shared" si="31"/>
        <v>16</v>
      </c>
      <c r="S609" s="218">
        <f t="shared" si="32"/>
        <v>3</v>
      </c>
      <c r="T609" s="358"/>
      <c r="V609" s="323"/>
      <c r="W609" s="323"/>
      <c r="X609" s="323"/>
      <c r="Y609" s="480">
        <v>8</v>
      </c>
    </row>
    <row r="610" spans="2:25" s="188" customFormat="1" x14ac:dyDescent="0.4">
      <c r="B610" s="188" t="s">
        <v>1892</v>
      </c>
      <c r="C610" s="509" t="s">
        <v>1135</v>
      </c>
      <c r="D610" s="381"/>
      <c r="E610" s="646" t="s">
        <v>1083</v>
      </c>
      <c r="F610" s="381"/>
      <c r="G610" s="381"/>
      <c r="H610" s="381"/>
      <c r="I610" s="791">
        <v>0</v>
      </c>
      <c r="J610" s="188" t="s">
        <v>1046</v>
      </c>
      <c r="L610" s="188" t="s">
        <v>1047</v>
      </c>
      <c r="M610" s="198" t="s">
        <v>1533</v>
      </c>
      <c r="N610" s="212">
        <v>45014</v>
      </c>
      <c r="O610" s="212">
        <v>45014</v>
      </c>
      <c r="P610" s="433">
        <f t="shared" si="30"/>
        <v>45016</v>
      </c>
      <c r="Q610" s="212">
        <v>45045</v>
      </c>
      <c r="R610" s="218">
        <f t="shared" si="31"/>
        <v>31</v>
      </c>
      <c r="S610" s="218">
        <f t="shared" si="32"/>
        <v>31</v>
      </c>
      <c r="T610" s="325" t="s">
        <v>1171</v>
      </c>
      <c r="V610" s="323"/>
      <c r="W610" s="323"/>
      <c r="X610" s="323"/>
      <c r="Y610" s="266">
        <v>7</v>
      </c>
    </row>
    <row r="611" spans="2:25" s="188" customFormat="1" ht="14.25" x14ac:dyDescent="0.45">
      <c r="B611" s="188" t="s">
        <v>1893</v>
      </c>
      <c r="C611" s="358" t="s">
        <v>1069</v>
      </c>
      <c r="D611" s="381"/>
      <c r="E611" s="646" t="s">
        <v>1078</v>
      </c>
      <c r="F611" s="690">
        <v>1341300</v>
      </c>
      <c r="G611" s="690">
        <v>902479</v>
      </c>
      <c r="H611" s="381">
        <v>2243779</v>
      </c>
      <c r="I611" s="651">
        <v>2582794.6</v>
      </c>
      <c r="J611" s="188" t="s">
        <v>1046</v>
      </c>
      <c r="K611" s="188">
        <v>14</v>
      </c>
      <c r="L611" s="188" t="s">
        <v>1047</v>
      </c>
      <c r="M611" s="198" t="s">
        <v>1533</v>
      </c>
      <c r="N611" s="224">
        <v>45028</v>
      </c>
      <c r="O611" s="224">
        <v>45028</v>
      </c>
      <c r="P611" s="433">
        <f t="shared" si="30"/>
        <v>45030</v>
      </c>
      <c r="Q611" s="212">
        <v>45048</v>
      </c>
      <c r="R611" s="218">
        <f t="shared" si="31"/>
        <v>20</v>
      </c>
      <c r="S611" s="218">
        <f t="shared" si="32"/>
        <v>6</v>
      </c>
      <c r="T611" s="325" t="s">
        <v>1894</v>
      </c>
      <c r="V611" s="323"/>
      <c r="W611" s="323"/>
      <c r="X611" s="323"/>
      <c r="Y611" s="480">
        <v>6</v>
      </c>
    </row>
    <row r="612" spans="2:25" s="188" customFormat="1" ht="35.65" x14ac:dyDescent="0.45">
      <c r="B612" s="317" t="s">
        <v>1895</v>
      </c>
      <c r="C612" s="725" t="s">
        <v>1896</v>
      </c>
      <c r="D612" s="765"/>
      <c r="E612" s="646" t="s">
        <v>1078</v>
      </c>
      <c r="F612" s="381">
        <f>6876800/3</f>
        <v>2292266.6666666665</v>
      </c>
      <c r="G612" s="381">
        <f>1348992/3</f>
        <v>449664</v>
      </c>
      <c r="H612" s="686">
        <f>6490581/3</f>
        <v>2163527</v>
      </c>
      <c r="I612" s="651">
        <f>8225792/3</f>
        <v>2741930.6666666665</v>
      </c>
      <c r="J612" s="188" t="s">
        <v>1046</v>
      </c>
      <c r="K612" s="188">
        <v>8</v>
      </c>
      <c r="L612" s="188" t="s">
        <v>1047</v>
      </c>
      <c r="M612" s="198" t="s">
        <v>1533</v>
      </c>
      <c r="N612" s="224">
        <v>45033</v>
      </c>
      <c r="O612" s="224">
        <v>45033</v>
      </c>
      <c r="P612" s="433">
        <f t="shared" si="30"/>
        <v>45035</v>
      </c>
      <c r="Q612" s="212">
        <v>45044</v>
      </c>
      <c r="R612" s="218">
        <f t="shared" si="31"/>
        <v>11</v>
      </c>
      <c r="S612" s="218">
        <f t="shared" si="32"/>
        <v>3</v>
      </c>
      <c r="T612" s="326" t="s">
        <v>1897</v>
      </c>
      <c r="V612" s="323"/>
      <c r="W612" s="323"/>
      <c r="X612" s="323"/>
      <c r="Y612" s="480">
        <v>32</v>
      </c>
    </row>
    <row r="613" spans="2:25" s="188" customFormat="1" ht="35.65" x14ac:dyDescent="0.45">
      <c r="B613" s="317" t="s">
        <v>1898</v>
      </c>
      <c r="C613" s="326" t="s">
        <v>1079</v>
      </c>
      <c r="D613" s="765"/>
      <c r="E613" s="646" t="s">
        <v>1083</v>
      </c>
      <c r="F613" s="687">
        <v>1637479</v>
      </c>
      <c r="G613" s="687">
        <v>814061</v>
      </c>
      <c r="H613" s="825">
        <v>2186173</v>
      </c>
      <c r="I613" s="667">
        <v>2451540</v>
      </c>
      <c r="J613" s="188" t="s">
        <v>1046</v>
      </c>
      <c r="K613" s="188">
        <v>0</v>
      </c>
      <c r="L613" s="188" t="s">
        <v>1047</v>
      </c>
      <c r="M613" s="198" t="s">
        <v>1533</v>
      </c>
      <c r="N613" s="224">
        <v>45033</v>
      </c>
      <c r="O613" s="224">
        <v>45033</v>
      </c>
      <c r="P613" s="433">
        <f t="shared" si="30"/>
        <v>45035</v>
      </c>
      <c r="Q613" s="212">
        <v>45045</v>
      </c>
      <c r="R613" s="218">
        <f t="shared" si="31"/>
        <v>12</v>
      </c>
      <c r="S613" s="218">
        <f t="shared" si="32"/>
        <v>12</v>
      </c>
      <c r="T613" s="325" t="s">
        <v>1899</v>
      </c>
      <c r="V613" s="323"/>
      <c r="W613" s="323"/>
      <c r="X613" s="323"/>
      <c r="Y613" s="480">
        <v>6</v>
      </c>
    </row>
    <row r="614" spans="2:25" s="188" customFormat="1" ht="14.25" x14ac:dyDescent="0.45">
      <c r="B614" s="317" t="s">
        <v>1900</v>
      </c>
      <c r="C614" s="509" t="s">
        <v>1082</v>
      </c>
      <c r="D614" s="765"/>
      <c r="E614" s="646" t="s">
        <v>1083</v>
      </c>
      <c r="F614" s="695">
        <v>1906427</v>
      </c>
      <c r="G614" s="687">
        <v>714760</v>
      </c>
      <c r="H614" s="687">
        <v>2391370</v>
      </c>
      <c r="I614" s="667">
        <v>2621186</v>
      </c>
      <c r="J614" s="188" t="s">
        <v>1046</v>
      </c>
      <c r="K614" s="188">
        <v>0</v>
      </c>
      <c r="L614" s="188" t="s">
        <v>1047</v>
      </c>
      <c r="M614" s="198" t="s">
        <v>1533</v>
      </c>
      <c r="N614" s="224">
        <v>45034</v>
      </c>
      <c r="O614" s="224">
        <v>45034</v>
      </c>
      <c r="P614" s="433">
        <f t="shared" si="30"/>
        <v>45036</v>
      </c>
      <c r="Q614" s="212">
        <v>45047</v>
      </c>
      <c r="R614" s="218">
        <f t="shared" si="31"/>
        <v>13</v>
      </c>
      <c r="S614" s="218">
        <f t="shared" si="32"/>
        <v>13</v>
      </c>
      <c r="T614" s="325" t="s">
        <v>1901</v>
      </c>
      <c r="V614" s="323"/>
      <c r="W614" s="323"/>
      <c r="X614" s="323"/>
      <c r="Y614" s="480">
        <v>8</v>
      </c>
    </row>
    <row r="615" spans="2:25" s="188" customFormat="1" ht="14.25" x14ac:dyDescent="0.45">
      <c r="B615" s="317" t="s">
        <v>1902</v>
      </c>
      <c r="C615" s="509" t="s">
        <v>1903</v>
      </c>
      <c r="D615" s="765" t="s">
        <v>1904</v>
      </c>
      <c r="E615" s="646" t="s">
        <v>1724</v>
      </c>
      <c r="F615" s="541">
        <v>208750</v>
      </c>
      <c r="G615" s="541">
        <v>177090</v>
      </c>
      <c r="H615" s="823">
        <v>385840</v>
      </c>
      <c r="I615" s="664">
        <v>636473</v>
      </c>
      <c r="J615" s="188" t="s">
        <v>1046</v>
      </c>
      <c r="K615" s="188">
        <v>0</v>
      </c>
      <c r="L615" s="188" t="s">
        <v>1047</v>
      </c>
      <c r="M615" s="198" t="s">
        <v>1533</v>
      </c>
      <c r="N615" s="224">
        <v>45035</v>
      </c>
      <c r="O615" s="224">
        <v>45035</v>
      </c>
      <c r="P615" s="433">
        <f t="shared" si="30"/>
        <v>45037</v>
      </c>
      <c r="Q615" s="212">
        <v>45045</v>
      </c>
      <c r="R615" s="218">
        <f t="shared" si="31"/>
        <v>10</v>
      </c>
      <c r="S615" s="218">
        <f t="shared" si="32"/>
        <v>10</v>
      </c>
      <c r="T615" s="325" t="s">
        <v>1611</v>
      </c>
      <c r="V615" s="323"/>
      <c r="W615" s="323"/>
      <c r="X615" s="323"/>
      <c r="Y615" s="480">
        <v>0</v>
      </c>
    </row>
    <row r="616" spans="2:25" s="188" customFormat="1" ht="14.25" x14ac:dyDescent="0.45">
      <c r="B616" s="317" t="s">
        <v>1905</v>
      </c>
      <c r="C616" s="509" t="s">
        <v>1082</v>
      </c>
      <c r="D616" s="765" t="s">
        <v>1906</v>
      </c>
      <c r="E616" s="646" t="s">
        <v>1083</v>
      </c>
      <c r="F616" s="687">
        <v>1851370</v>
      </c>
      <c r="G616" s="687">
        <v>767621</v>
      </c>
      <c r="H616" s="687">
        <v>2358213</v>
      </c>
      <c r="I616" s="654">
        <v>2618991</v>
      </c>
      <c r="J616" s="188" t="s">
        <v>1046</v>
      </c>
      <c r="K616" s="188">
        <v>0</v>
      </c>
      <c r="L616" s="188" t="s">
        <v>1047</v>
      </c>
      <c r="M616" s="198" t="s">
        <v>1533</v>
      </c>
      <c r="N616" s="224">
        <v>45037</v>
      </c>
      <c r="O616" s="224">
        <v>45037</v>
      </c>
      <c r="P616" s="433">
        <f t="shared" si="30"/>
        <v>45039</v>
      </c>
      <c r="Q616" s="212">
        <v>45045</v>
      </c>
      <c r="R616" s="218">
        <f t="shared" si="31"/>
        <v>8</v>
      </c>
      <c r="S616" s="218">
        <f t="shared" si="32"/>
        <v>8</v>
      </c>
      <c r="T616" s="325" t="s">
        <v>1907</v>
      </c>
      <c r="V616" s="323"/>
      <c r="W616" s="323"/>
      <c r="X616" s="323"/>
      <c r="Y616" s="480">
        <v>8</v>
      </c>
    </row>
    <row r="617" spans="2:25" s="193" customFormat="1" ht="35.65" x14ac:dyDescent="0.45">
      <c r="B617" s="418" t="s">
        <v>1908</v>
      </c>
      <c r="C617" s="326" t="s">
        <v>1081</v>
      </c>
      <c r="D617" s="765" t="s">
        <v>1909</v>
      </c>
      <c r="E617" s="645" t="s">
        <v>1724</v>
      </c>
      <c r="F617" s="691">
        <v>1190040</v>
      </c>
      <c r="G617" s="691">
        <v>373922</v>
      </c>
      <c r="H617" s="691">
        <v>1079742</v>
      </c>
      <c r="I617" s="590">
        <v>1563962</v>
      </c>
      <c r="J617" s="193" t="s">
        <v>1046</v>
      </c>
      <c r="K617" s="193">
        <v>0</v>
      </c>
      <c r="L617" s="193" t="s">
        <v>1047</v>
      </c>
      <c r="M617" s="198" t="s">
        <v>1533</v>
      </c>
      <c r="N617" s="197">
        <v>45038</v>
      </c>
      <c r="O617" s="197">
        <v>45038</v>
      </c>
      <c r="P617" s="432">
        <f t="shared" si="30"/>
        <v>45040</v>
      </c>
      <c r="Q617" s="191">
        <v>45044</v>
      </c>
      <c r="R617" s="195">
        <f t="shared" si="31"/>
        <v>6</v>
      </c>
      <c r="S617" s="195">
        <f t="shared" si="32"/>
        <v>6</v>
      </c>
      <c r="T617" s="325" t="s">
        <v>1910</v>
      </c>
      <c r="V617" s="412"/>
      <c r="W617" s="412"/>
      <c r="X617" s="412"/>
      <c r="Y617" s="469">
        <v>1</v>
      </c>
    </row>
    <row r="618" spans="2:25" s="193" customFormat="1" ht="14.25" x14ac:dyDescent="0.45">
      <c r="B618" s="418" t="s">
        <v>1911</v>
      </c>
      <c r="C618" s="509" t="s">
        <v>1912</v>
      </c>
      <c r="D618" s="765" t="s">
        <v>1913</v>
      </c>
      <c r="E618" s="645" t="s">
        <v>1712</v>
      </c>
      <c r="F618" s="381">
        <v>233750</v>
      </c>
      <c r="G618" s="682">
        <v>416645</v>
      </c>
      <c r="H618" s="682">
        <v>404520</v>
      </c>
      <c r="I618" s="799">
        <v>650395</v>
      </c>
      <c r="J618" s="193" t="s">
        <v>1046</v>
      </c>
      <c r="K618" s="193">
        <v>0</v>
      </c>
      <c r="L618" s="193" t="s">
        <v>1047</v>
      </c>
      <c r="M618" s="198" t="s">
        <v>1533</v>
      </c>
      <c r="N618" s="197">
        <v>45040</v>
      </c>
      <c r="O618" s="197">
        <v>45040</v>
      </c>
      <c r="P618" s="191">
        <f t="shared" si="30"/>
        <v>45042</v>
      </c>
      <c r="Q618" s="191">
        <v>45046</v>
      </c>
      <c r="R618" s="195">
        <f t="shared" si="31"/>
        <v>6</v>
      </c>
      <c r="S618" s="195">
        <f t="shared" si="32"/>
        <v>6</v>
      </c>
      <c r="T618" s="325" t="s">
        <v>1914</v>
      </c>
      <c r="Y618" s="469">
        <v>1</v>
      </c>
    </row>
    <row r="619" spans="2:25" s="188" customFormat="1" ht="14.25" x14ac:dyDescent="0.45">
      <c r="B619" s="317" t="s">
        <v>1915</v>
      </c>
      <c r="C619" s="509" t="s">
        <v>1128</v>
      </c>
      <c r="D619" s="765" t="s">
        <v>1916</v>
      </c>
      <c r="E619" s="646" t="s">
        <v>1067</v>
      </c>
      <c r="F619" s="682">
        <v>1126371</v>
      </c>
      <c r="G619" s="682">
        <v>414130.6</v>
      </c>
      <c r="H619" s="682">
        <v>1064849</v>
      </c>
      <c r="I619" s="505">
        <v>1540501.6</v>
      </c>
      <c r="J619" s="188" t="s">
        <v>1046</v>
      </c>
      <c r="K619" s="188">
        <v>0</v>
      </c>
      <c r="L619" s="188" t="s">
        <v>1047</v>
      </c>
      <c r="M619" s="198" t="s">
        <v>1533</v>
      </c>
      <c r="N619" s="224">
        <v>45041</v>
      </c>
      <c r="O619" s="224">
        <v>45041</v>
      </c>
      <c r="P619" s="212">
        <f t="shared" si="30"/>
        <v>45043</v>
      </c>
      <c r="Q619" s="212">
        <v>45044</v>
      </c>
      <c r="R619" s="218">
        <f t="shared" si="31"/>
        <v>3</v>
      </c>
      <c r="S619" s="218">
        <f t="shared" si="32"/>
        <v>3</v>
      </c>
      <c r="T619" s="218"/>
      <c r="Y619" s="480">
        <v>14</v>
      </c>
    </row>
    <row r="620" spans="2:25" s="435" customFormat="1" ht="14.25" x14ac:dyDescent="0.45">
      <c r="B620" s="434" t="s">
        <v>1917</v>
      </c>
      <c r="C620" s="509" t="s">
        <v>1138</v>
      </c>
      <c r="D620" s="765" t="s">
        <v>1918</v>
      </c>
      <c r="E620" s="380" t="s">
        <v>1401</v>
      </c>
      <c r="F620" s="696">
        <v>789529</v>
      </c>
      <c r="G620" s="696">
        <v>703001</v>
      </c>
      <c r="H620" s="696">
        <v>1209572</v>
      </c>
      <c r="I620" s="665">
        <v>1492530</v>
      </c>
      <c r="J620" s="435" t="s">
        <v>1046</v>
      </c>
      <c r="K620" s="435">
        <v>0</v>
      </c>
      <c r="L620" s="435" t="s">
        <v>1047</v>
      </c>
      <c r="M620" s="198" t="s">
        <v>1533</v>
      </c>
      <c r="N620" s="517">
        <v>45041</v>
      </c>
      <c r="O620" s="517">
        <v>45041</v>
      </c>
      <c r="P620" s="432">
        <f t="shared" si="30"/>
        <v>45043</v>
      </c>
      <c r="Q620" s="432">
        <v>45047</v>
      </c>
      <c r="R620" s="235">
        <f t="shared" si="31"/>
        <v>6</v>
      </c>
      <c r="S620" s="235">
        <f t="shared" si="32"/>
        <v>6</v>
      </c>
      <c r="T620" s="325" t="s">
        <v>1577</v>
      </c>
      <c r="V620" s="416"/>
      <c r="W620" s="416"/>
      <c r="X620" s="416"/>
      <c r="Y620" s="493">
        <v>10</v>
      </c>
    </row>
    <row r="621" spans="2:25" s="188" customFormat="1" ht="14.25" x14ac:dyDescent="0.45">
      <c r="B621" s="317" t="s">
        <v>1919</v>
      </c>
      <c r="C621" s="509" t="s">
        <v>1711</v>
      </c>
      <c r="D621" s="765" t="s">
        <v>1920</v>
      </c>
      <c r="E621" s="646" t="s">
        <v>1712</v>
      </c>
      <c r="F621" s="381">
        <v>2527442</v>
      </c>
      <c r="G621" s="682">
        <v>505558</v>
      </c>
      <c r="H621" s="682">
        <v>2447802</v>
      </c>
      <c r="I621" s="795">
        <v>3033000</v>
      </c>
      <c r="J621" s="188" t="s">
        <v>1046</v>
      </c>
      <c r="K621" s="188">
        <v>0</v>
      </c>
      <c r="L621" s="188" t="s">
        <v>1047</v>
      </c>
      <c r="M621" s="198" t="s">
        <v>1533</v>
      </c>
      <c r="N621" s="224">
        <v>45041</v>
      </c>
      <c r="O621" s="224">
        <v>45041</v>
      </c>
      <c r="P621" s="212">
        <f t="shared" si="30"/>
        <v>45043</v>
      </c>
      <c r="Q621" s="212">
        <v>45047</v>
      </c>
      <c r="R621" s="218">
        <f t="shared" si="31"/>
        <v>6</v>
      </c>
      <c r="S621" s="218">
        <f t="shared" si="32"/>
        <v>6</v>
      </c>
      <c r="T621" s="325" t="s">
        <v>1921</v>
      </c>
      <c r="Y621" s="480">
        <v>3</v>
      </c>
    </row>
    <row r="622" spans="2:25" s="312" customFormat="1" ht="39.75" x14ac:dyDescent="0.45">
      <c r="B622" s="436" t="s">
        <v>1922</v>
      </c>
      <c r="C622" s="501" t="s">
        <v>1124</v>
      </c>
      <c r="D622" s="765" t="s">
        <v>1923</v>
      </c>
      <c r="E622" s="741" t="s">
        <v>1724</v>
      </c>
      <c r="F622" s="697">
        <f>4512779/3</f>
        <v>1504259.6666666667</v>
      </c>
      <c r="G622" s="783">
        <f>767880/3</f>
        <v>255960</v>
      </c>
      <c r="H622" s="783">
        <f>3637804/3</f>
        <v>1212601.3333333333</v>
      </c>
      <c r="I622" s="800">
        <f>5280659/3</f>
        <v>1760219.6666666667</v>
      </c>
      <c r="J622" s="312" t="s">
        <v>1046</v>
      </c>
      <c r="K622" s="312">
        <v>0</v>
      </c>
      <c r="L622" s="312" t="s">
        <v>1047</v>
      </c>
      <c r="M622" s="198" t="s">
        <v>1533</v>
      </c>
      <c r="N622" s="516">
        <v>45042</v>
      </c>
      <c r="O622" s="516">
        <v>45042</v>
      </c>
      <c r="P622" s="433">
        <f t="shared" si="30"/>
        <v>45044</v>
      </c>
      <c r="Q622" s="433">
        <v>45045</v>
      </c>
      <c r="R622" s="318">
        <f t="shared" si="31"/>
        <v>3</v>
      </c>
      <c r="S622" s="318">
        <f t="shared" si="32"/>
        <v>3</v>
      </c>
      <c r="T622" s="329"/>
      <c r="V622" s="511"/>
      <c r="W622" s="511"/>
      <c r="X622" s="511"/>
      <c r="Y622" s="552">
        <v>0</v>
      </c>
    </row>
    <row r="623" spans="2:25" s="188" customFormat="1" ht="39.75" x14ac:dyDescent="0.45">
      <c r="B623" s="317" t="s">
        <v>1924</v>
      </c>
      <c r="C623" s="501" t="s">
        <v>1124</v>
      </c>
      <c r="D623" s="765" t="s">
        <v>1925</v>
      </c>
      <c r="E623" s="646" t="s">
        <v>1724</v>
      </c>
      <c r="F623" s="697">
        <f>4512779/3</f>
        <v>1504259.6666666667</v>
      </c>
      <c r="G623" s="783">
        <f>767880/3</f>
        <v>255960</v>
      </c>
      <c r="H623" s="783">
        <f>3637804/3</f>
        <v>1212601.3333333333</v>
      </c>
      <c r="I623" s="800">
        <f>5280659/3</f>
        <v>1760219.6666666667</v>
      </c>
      <c r="J623" s="188" t="s">
        <v>1046</v>
      </c>
      <c r="K623" s="188">
        <v>0</v>
      </c>
      <c r="L623" s="188" t="s">
        <v>1047</v>
      </c>
      <c r="M623" s="198" t="s">
        <v>1533</v>
      </c>
      <c r="N623" s="224">
        <v>45042</v>
      </c>
      <c r="O623" s="224">
        <v>45042</v>
      </c>
      <c r="P623" s="433">
        <f t="shared" si="30"/>
        <v>45044</v>
      </c>
      <c r="Q623" s="212">
        <v>45046</v>
      </c>
      <c r="R623" s="218">
        <f t="shared" si="31"/>
        <v>4</v>
      </c>
      <c r="S623" s="218">
        <f t="shared" si="32"/>
        <v>4</v>
      </c>
      <c r="T623" s="325"/>
      <c r="V623" s="323"/>
      <c r="W623" s="323"/>
      <c r="X623" s="323"/>
      <c r="Y623" s="480">
        <v>8</v>
      </c>
    </row>
    <row r="624" spans="2:25" s="193" customFormat="1" ht="39.75" x14ac:dyDescent="0.45">
      <c r="B624" s="418" t="s">
        <v>1926</v>
      </c>
      <c r="C624" s="509" t="s">
        <v>1066</v>
      </c>
      <c r="D624" s="765" t="s">
        <v>1927</v>
      </c>
      <c r="E624" s="645" t="s">
        <v>1724</v>
      </c>
      <c r="F624" s="694">
        <v>0</v>
      </c>
      <c r="G624" s="691">
        <v>551283.80000000005</v>
      </c>
      <c r="H624" s="691">
        <v>322113</v>
      </c>
      <c r="I624" s="590">
        <v>551283.80000000005</v>
      </c>
      <c r="J624" s="193" t="s">
        <v>1046</v>
      </c>
      <c r="K624" s="193">
        <v>0</v>
      </c>
      <c r="L624" s="193" t="s">
        <v>1047</v>
      </c>
      <c r="M624" s="198" t="s">
        <v>1533</v>
      </c>
      <c r="N624" s="197">
        <v>45043</v>
      </c>
      <c r="O624" s="197">
        <v>45043</v>
      </c>
      <c r="P624" s="432">
        <f t="shared" si="30"/>
        <v>45045</v>
      </c>
      <c r="Q624" s="191">
        <v>45044</v>
      </c>
      <c r="R624" s="195">
        <f t="shared" si="31"/>
        <v>1</v>
      </c>
      <c r="S624" s="195">
        <f t="shared" si="32"/>
        <v>1</v>
      </c>
      <c r="T624" s="562"/>
      <c r="V624" s="412"/>
      <c r="W624" s="412"/>
      <c r="X624" s="412"/>
      <c r="Y624" s="469">
        <v>0</v>
      </c>
    </row>
    <row r="625" spans="2:25" s="188" customFormat="1" ht="14.25" x14ac:dyDescent="0.45">
      <c r="B625" s="317" t="s">
        <v>1928</v>
      </c>
      <c r="C625" s="509" t="s">
        <v>1711</v>
      </c>
      <c r="D625" s="765" t="s">
        <v>1929</v>
      </c>
      <c r="E625" s="646" t="s">
        <v>1712</v>
      </c>
      <c r="F625" s="381">
        <v>2521326</v>
      </c>
      <c r="G625" s="682">
        <v>355535</v>
      </c>
      <c r="H625" s="682">
        <v>2004376</v>
      </c>
      <c r="I625" s="795">
        <v>2876861</v>
      </c>
      <c r="J625" s="188" t="s">
        <v>1046</v>
      </c>
      <c r="K625" s="188">
        <v>0</v>
      </c>
      <c r="L625" s="188" t="s">
        <v>1047</v>
      </c>
      <c r="M625" s="198" t="s">
        <v>1533</v>
      </c>
      <c r="N625" s="224">
        <v>45043</v>
      </c>
      <c r="O625" s="224">
        <v>45043</v>
      </c>
      <c r="P625" s="212">
        <f t="shared" si="30"/>
        <v>45045</v>
      </c>
      <c r="Q625" s="212">
        <v>45045</v>
      </c>
      <c r="R625" s="218">
        <f t="shared" si="31"/>
        <v>2</v>
      </c>
      <c r="S625" s="218">
        <f t="shared" si="32"/>
        <v>2</v>
      </c>
      <c r="T625" s="218"/>
      <c r="Y625" s="480">
        <v>9</v>
      </c>
    </row>
    <row r="626" spans="2:25" s="435" customFormat="1" ht="14.25" x14ac:dyDescent="0.45">
      <c r="B626" s="434" t="s">
        <v>1930</v>
      </c>
      <c r="C626" s="509" t="s">
        <v>1453</v>
      </c>
      <c r="D626" s="765" t="s">
        <v>1931</v>
      </c>
      <c r="E626" s="380" t="s">
        <v>1724</v>
      </c>
      <c r="F626" s="694">
        <v>1404819</v>
      </c>
      <c r="G626" s="691">
        <v>402614</v>
      </c>
      <c r="H626" s="691">
        <v>1558093</v>
      </c>
      <c r="I626" s="610">
        <v>1807433</v>
      </c>
      <c r="J626" s="435" t="s">
        <v>1046</v>
      </c>
      <c r="K626" s="435">
        <v>0</v>
      </c>
      <c r="L626" s="435" t="s">
        <v>1047</v>
      </c>
      <c r="M626" s="198" t="s">
        <v>1533</v>
      </c>
      <c r="N626" s="517">
        <v>45043</v>
      </c>
      <c r="O626" s="517">
        <v>45043</v>
      </c>
      <c r="P626" s="432">
        <f t="shared" si="30"/>
        <v>45045</v>
      </c>
      <c r="Q626" s="432">
        <v>45045</v>
      </c>
      <c r="R626" s="235">
        <f t="shared" si="31"/>
        <v>2</v>
      </c>
      <c r="S626" s="235">
        <f t="shared" si="32"/>
        <v>2</v>
      </c>
      <c r="T626" s="584"/>
      <c r="V626" s="416"/>
      <c r="W626" s="416"/>
      <c r="X626" s="416"/>
      <c r="Y626" s="493">
        <v>2</v>
      </c>
    </row>
    <row r="627" spans="2:25" s="188" customFormat="1" ht="14.25" x14ac:dyDescent="0.45">
      <c r="B627" s="317" t="s">
        <v>1932</v>
      </c>
      <c r="C627" s="509" t="s">
        <v>1711</v>
      </c>
      <c r="D627" s="765" t="s">
        <v>1933</v>
      </c>
      <c r="E627" s="646" t="s">
        <v>1712</v>
      </c>
      <c r="F627" s="381">
        <v>233750</v>
      </c>
      <c r="G627" s="682">
        <v>407285</v>
      </c>
      <c r="H627" s="682">
        <v>395160</v>
      </c>
      <c r="I627" s="795">
        <v>641035</v>
      </c>
      <c r="J627" s="188" t="s">
        <v>1046</v>
      </c>
      <c r="K627" s="188">
        <v>0</v>
      </c>
      <c r="L627" s="188" t="s">
        <v>1047</v>
      </c>
      <c r="M627" s="198" t="s">
        <v>1533</v>
      </c>
      <c r="N627" s="224">
        <v>45044</v>
      </c>
      <c r="O627" s="224">
        <v>45044</v>
      </c>
      <c r="P627" s="212">
        <f t="shared" si="30"/>
        <v>45046</v>
      </c>
      <c r="Q627" s="212">
        <v>45045</v>
      </c>
      <c r="R627" s="218">
        <f t="shared" si="31"/>
        <v>1</v>
      </c>
      <c r="S627" s="218">
        <f t="shared" si="32"/>
        <v>1</v>
      </c>
      <c r="T627" s="218"/>
      <c r="Y627" s="480">
        <v>13</v>
      </c>
    </row>
    <row r="628" spans="2:25" s="188" customFormat="1" ht="14.25" x14ac:dyDescent="0.45">
      <c r="B628" s="317" t="s">
        <v>1934</v>
      </c>
      <c r="C628" s="509" t="s">
        <v>1711</v>
      </c>
      <c r="D628" s="765" t="s">
        <v>1935</v>
      </c>
      <c r="E628" s="646" t="s">
        <v>1712</v>
      </c>
      <c r="F628" s="381">
        <v>662070</v>
      </c>
      <c r="G628" s="682">
        <v>397925</v>
      </c>
      <c r="H628" s="682">
        <v>814120</v>
      </c>
      <c r="I628" s="795">
        <v>1212045</v>
      </c>
      <c r="J628" s="188" t="s">
        <v>1046</v>
      </c>
      <c r="K628" s="188">
        <v>0</v>
      </c>
      <c r="L628" s="188" t="s">
        <v>1047</v>
      </c>
      <c r="M628" s="198" t="s">
        <v>1533</v>
      </c>
      <c r="N628" s="224">
        <v>45044</v>
      </c>
      <c r="O628" s="224">
        <v>45044</v>
      </c>
      <c r="P628" s="212">
        <f t="shared" si="30"/>
        <v>45046</v>
      </c>
      <c r="Q628" s="212">
        <v>45045</v>
      </c>
      <c r="R628" s="218">
        <f t="shared" si="31"/>
        <v>1</v>
      </c>
      <c r="S628" s="218">
        <f t="shared" si="32"/>
        <v>1</v>
      </c>
      <c r="T628" s="218"/>
      <c r="Y628" s="480">
        <v>2</v>
      </c>
    </row>
    <row r="629" spans="2:25" s="435" customFormat="1" ht="52.9" x14ac:dyDescent="0.45">
      <c r="B629" s="507" t="s">
        <v>1936</v>
      </c>
      <c r="C629" s="726" t="s">
        <v>1059</v>
      </c>
      <c r="D629" s="381" t="s">
        <v>1937</v>
      </c>
      <c r="E629" s="380" t="s">
        <v>1078</v>
      </c>
      <c r="F629" s="381"/>
      <c r="G629" s="381"/>
      <c r="H629" s="686">
        <v>399506</v>
      </c>
      <c r="I629" s="651">
        <v>448220.6</v>
      </c>
      <c r="J629" s="435" t="s">
        <v>1046</v>
      </c>
      <c r="K629" s="435">
        <v>0</v>
      </c>
      <c r="L629" s="435" t="s">
        <v>1047</v>
      </c>
      <c r="M629" s="198" t="s">
        <v>1533</v>
      </c>
      <c r="N629" s="517">
        <v>45045</v>
      </c>
      <c r="O629" s="517">
        <v>45045</v>
      </c>
      <c r="P629" s="432">
        <f t="shared" si="30"/>
        <v>45047</v>
      </c>
      <c r="Q629" s="432">
        <v>45046</v>
      </c>
      <c r="R629" s="235">
        <f t="shared" si="31"/>
        <v>1</v>
      </c>
      <c r="S629" s="235">
        <f t="shared" si="32"/>
        <v>1</v>
      </c>
      <c r="T629" s="549"/>
      <c r="V629" s="416"/>
      <c r="W629" s="416"/>
      <c r="X629" s="416"/>
      <c r="Y629" s="493">
        <v>2</v>
      </c>
    </row>
    <row r="630" spans="2:25" s="188" customFormat="1" ht="14.25" x14ac:dyDescent="0.45">
      <c r="B630" s="188" t="s">
        <v>1938</v>
      </c>
      <c r="C630" s="509" t="s">
        <v>1711</v>
      </c>
      <c r="D630" s="381" t="s">
        <v>1939</v>
      </c>
      <c r="E630" s="646" t="s">
        <v>1712</v>
      </c>
      <c r="F630" s="381">
        <v>233750</v>
      </c>
      <c r="G630" s="682">
        <v>407285</v>
      </c>
      <c r="H630" s="682">
        <v>395160</v>
      </c>
      <c r="I630" s="795">
        <v>641035</v>
      </c>
      <c r="J630" s="188" t="s">
        <v>1046</v>
      </c>
      <c r="K630" s="188">
        <v>0</v>
      </c>
      <c r="L630" s="188" t="s">
        <v>1047</v>
      </c>
      <c r="M630" s="198" t="s">
        <v>1533</v>
      </c>
      <c r="N630" s="224">
        <v>45035</v>
      </c>
      <c r="O630" s="212">
        <v>45043</v>
      </c>
      <c r="P630" s="212">
        <f t="shared" si="30"/>
        <v>45045</v>
      </c>
      <c r="Q630" s="212">
        <v>45045</v>
      </c>
      <c r="R630" s="218">
        <f t="shared" si="31"/>
        <v>10</v>
      </c>
      <c r="S630" s="218">
        <f t="shared" si="32"/>
        <v>2</v>
      </c>
      <c r="Y630" s="480">
        <v>1</v>
      </c>
    </row>
    <row r="631" spans="2:25" s="188" customFormat="1" ht="14.25" x14ac:dyDescent="0.45">
      <c r="B631" s="317" t="s">
        <v>1940</v>
      </c>
      <c r="C631" s="509" t="s">
        <v>1878</v>
      </c>
      <c r="D631" s="765" t="s">
        <v>1941</v>
      </c>
      <c r="E631" s="646" t="s">
        <v>1712</v>
      </c>
      <c r="F631" s="381">
        <v>233750</v>
      </c>
      <c r="G631" s="682">
        <v>360656</v>
      </c>
      <c r="H631" s="682">
        <v>372720</v>
      </c>
      <c r="I631" s="795">
        <v>594406</v>
      </c>
      <c r="J631" s="188" t="s">
        <v>1046</v>
      </c>
      <c r="K631" s="188">
        <v>0</v>
      </c>
      <c r="L631" s="188" t="s">
        <v>1047</v>
      </c>
      <c r="M631" s="198" t="s">
        <v>1533</v>
      </c>
      <c r="N631" s="224">
        <v>45046</v>
      </c>
      <c r="O631" s="224">
        <v>45046</v>
      </c>
      <c r="P631" s="212">
        <f t="shared" si="30"/>
        <v>45048</v>
      </c>
      <c r="Q631" s="212">
        <v>45047</v>
      </c>
      <c r="R631" s="218">
        <f t="shared" si="31"/>
        <v>1</v>
      </c>
      <c r="S631" s="218">
        <f t="shared" si="32"/>
        <v>1</v>
      </c>
      <c r="T631" s="218"/>
      <c r="Y631" s="480">
        <v>1</v>
      </c>
    </row>
    <row r="632" spans="2:25" s="312" customFormat="1" ht="39.75" x14ac:dyDescent="0.45">
      <c r="B632" s="436" t="s">
        <v>1942</v>
      </c>
      <c r="C632" s="509" t="s">
        <v>1066</v>
      </c>
      <c r="D632" s="765" t="s">
        <v>1943</v>
      </c>
      <c r="E632" s="741" t="s">
        <v>1724</v>
      </c>
      <c r="F632" s="686">
        <v>0</v>
      </c>
      <c r="G632" s="686">
        <v>0</v>
      </c>
      <c r="H632" s="686">
        <v>0</v>
      </c>
      <c r="I632" s="653">
        <v>0</v>
      </c>
      <c r="J632" s="312" t="s">
        <v>1046</v>
      </c>
      <c r="K632" s="312">
        <v>0</v>
      </c>
      <c r="L632" s="312" t="s">
        <v>1047</v>
      </c>
      <c r="M632" s="198" t="s">
        <v>1533</v>
      </c>
      <c r="N632" s="516">
        <v>45047</v>
      </c>
      <c r="O632" s="516">
        <v>45047</v>
      </c>
      <c r="P632" s="433">
        <f t="shared" si="30"/>
        <v>45049</v>
      </c>
      <c r="Q632" s="433">
        <v>45048</v>
      </c>
      <c r="R632" s="318">
        <f t="shared" si="31"/>
        <v>1</v>
      </c>
      <c r="S632" s="318">
        <f t="shared" si="32"/>
        <v>1</v>
      </c>
      <c r="T632" s="329"/>
      <c r="V632" s="511"/>
      <c r="W632" s="511"/>
      <c r="X632" s="511"/>
      <c r="Y632" s="552">
        <v>0</v>
      </c>
    </row>
    <row r="633" spans="2:25" s="188" customFormat="1" ht="14.25" x14ac:dyDescent="0.45">
      <c r="B633" s="317" t="s">
        <v>1944</v>
      </c>
      <c r="C633" s="509" t="s">
        <v>1061</v>
      </c>
      <c r="D633" s="765" t="s">
        <v>1945</v>
      </c>
      <c r="E633" s="646" t="s">
        <v>1401</v>
      </c>
      <c r="F633" s="698">
        <v>0</v>
      </c>
      <c r="G633" s="695">
        <v>1124537</v>
      </c>
      <c r="H633" s="695">
        <v>1124537</v>
      </c>
      <c r="I633" s="667">
        <v>1366448</v>
      </c>
      <c r="J633" s="188" t="s">
        <v>1046</v>
      </c>
      <c r="K633" s="188">
        <v>0</v>
      </c>
      <c r="L633" s="188" t="s">
        <v>1047</v>
      </c>
      <c r="M633" s="198" t="s">
        <v>1533</v>
      </c>
      <c r="N633" s="224">
        <v>45047</v>
      </c>
      <c r="O633" s="224">
        <v>45047</v>
      </c>
      <c r="P633" s="433">
        <f t="shared" si="30"/>
        <v>45049</v>
      </c>
      <c r="Q633" s="212">
        <v>45048</v>
      </c>
      <c r="R633" s="218">
        <f t="shared" si="31"/>
        <v>1</v>
      </c>
      <c r="S633" s="218">
        <f t="shared" si="32"/>
        <v>1</v>
      </c>
      <c r="T633" s="325"/>
      <c r="V633" s="323"/>
      <c r="W633" s="323"/>
      <c r="X633" s="323"/>
      <c r="Y633" s="480">
        <v>15</v>
      </c>
    </row>
    <row r="634" spans="2:25" s="188" customFormat="1" ht="39.4" x14ac:dyDescent="0.4">
      <c r="B634" s="188" t="s">
        <v>1946</v>
      </c>
      <c r="C634" s="509" t="s">
        <v>1066</v>
      </c>
      <c r="D634" s="381" t="s">
        <v>1947</v>
      </c>
      <c r="E634" s="646" t="s">
        <v>1724</v>
      </c>
      <c r="F634" s="686">
        <v>0</v>
      </c>
      <c r="G634" s="686">
        <v>0</v>
      </c>
      <c r="H634" s="686">
        <v>0</v>
      </c>
      <c r="I634" s="671">
        <v>0</v>
      </c>
      <c r="J634" s="188" t="s">
        <v>1046</v>
      </c>
      <c r="K634" s="188">
        <v>0</v>
      </c>
      <c r="L634" s="188" t="s">
        <v>1047</v>
      </c>
      <c r="M634" s="198" t="s">
        <v>1533</v>
      </c>
      <c r="N634" s="212">
        <v>45040</v>
      </c>
      <c r="O634" s="212">
        <v>45044</v>
      </c>
      <c r="P634" s="433">
        <f t="shared" si="30"/>
        <v>45046</v>
      </c>
      <c r="Q634" s="212">
        <v>45048</v>
      </c>
      <c r="R634" s="218">
        <f t="shared" si="31"/>
        <v>8</v>
      </c>
      <c r="S634" s="218">
        <f t="shared" si="32"/>
        <v>4</v>
      </c>
      <c r="T634" s="358"/>
      <c r="V634" s="323"/>
      <c r="W634" s="323"/>
      <c r="X634" s="323"/>
      <c r="Y634" s="480">
        <v>3</v>
      </c>
    </row>
    <row r="635" spans="2:25" s="188" customFormat="1" ht="39.4" x14ac:dyDescent="0.4">
      <c r="B635" s="188" t="s">
        <v>1948</v>
      </c>
      <c r="C635" s="509" t="s">
        <v>1066</v>
      </c>
      <c r="D635" s="381" t="s">
        <v>1949</v>
      </c>
      <c r="E635" s="646" t="s">
        <v>1724</v>
      </c>
      <c r="F635" s="686">
        <v>0</v>
      </c>
      <c r="G635" s="784">
        <v>584266.9</v>
      </c>
      <c r="H635" s="784">
        <v>359277</v>
      </c>
      <c r="I635" s="580">
        <v>584266.9</v>
      </c>
      <c r="J635" s="188" t="s">
        <v>1046</v>
      </c>
      <c r="K635" s="188">
        <v>0</v>
      </c>
      <c r="L635" s="188" t="s">
        <v>1047</v>
      </c>
      <c r="M635" s="198" t="s">
        <v>1533</v>
      </c>
      <c r="N635" s="212">
        <v>45047</v>
      </c>
      <c r="O635" s="212">
        <v>45047</v>
      </c>
      <c r="P635" s="433">
        <f t="shared" si="30"/>
        <v>45049</v>
      </c>
      <c r="Q635" s="212">
        <v>45047</v>
      </c>
      <c r="R635" s="218">
        <f t="shared" si="31"/>
        <v>0</v>
      </c>
      <c r="S635" s="218">
        <f t="shared" si="32"/>
        <v>0</v>
      </c>
      <c r="T635" s="358"/>
      <c r="V635" s="323"/>
      <c r="W635" s="323"/>
      <c r="X635" s="323"/>
      <c r="Y635" s="480">
        <v>0</v>
      </c>
    </row>
    <row r="636" spans="2:25" s="188" customFormat="1" ht="14.25" x14ac:dyDescent="0.45">
      <c r="B636" s="188" t="s">
        <v>1950</v>
      </c>
      <c r="C636" s="509" t="s">
        <v>1453</v>
      </c>
      <c r="D636" s="381"/>
      <c r="E636" s="646" t="s">
        <v>1067</v>
      </c>
      <c r="F636" s="381"/>
      <c r="G636" s="381"/>
      <c r="H636" s="381"/>
      <c r="I636" s="801">
        <f>4594334/2</f>
        <v>2297167</v>
      </c>
      <c r="J636" s="188" t="s">
        <v>1046</v>
      </c>
      <c r="K636" s="188">
        <v>25</v>
      </c>
      <c r="L636" s="188" t="s">
        <v>1047</v>
      </c>
      <c r="M636" s="198" t="s">
        <v>1533</v>
      </c>
      <c r="N636" s="224">
        <v>45013</v>
      </c>
      <c r="O636" s="224">
        <v>45013</v>
      </c>
      <c r="P636" s="433">
        <f t="shared" ref="P636:P663" si="33">O636+2</f>
        <v>45015</v>
      </c>
      <c r="Q636" s="212">
        <v>45050</v>
      </c>
      <c r="R636" s="218">
        <f t="shared" ref="R636:R677" si="34">Q636-N636</f>
        <v>37</v>
      </c>
      <c r="S636" s="218">
        <f t="shared" ref="S636:S677" si="35">Q636-O636-K636</f>
        <v>12</v>
      </c>
      <c r="T636" s="325" t="s">
        <v>1951</v>
      </c>
      <c r="V636" s="323"/>
      <c r="W636" s="323"/>
      <c r="X636" s="323"/>
      <c r="Y636" s="480">
        <v>4</v>
      </c>
    </row>
    <row r="637" spans="2:25" s="188" customFormat="1" ht="14.25" x14ac:dyDescent="0.45">
      <c r="B637" s="317" t="s">
        <v>1952</v>
      </c>
      <c r="C637" s="509" t="s">
        <v>1953</v>
      </c>
      <c r="D637" s="765"/>
      <c r="E637" s="646" t="s">
        <v>1674</v>
      </c>
      <c r="F637" s="699">
        <v>208750</v>
      </c>
      <c r="G637" s="699">
        <v>465025</v>
      </c>
      <c r="H637" s="699">
        <v>427540</v>
      </c>
      <c r="I637" s="802">
        <v>673774</v>
      </c>
      <c r="J637" s="188" t="s">
        <v>1046</v>
      </c>
      <c r="K637" s="188">
        <v>13</v>
      </c>
      <c r="L637" s="188" t="s">
        <v>1047</v>
      </c>
      <c r="M637" s="198" t="s">
        <v>1533</v>
      </c>
      <c r="N637" s="224">
        <v>45028</v>
      </c>
      <c r="O637" s="224">
        <v>45028</v>
      </c>
      <c r="P637" s="433">
        <f t="shared" si="33"/>
        <v>45030</v>
      </c>
      <c r="Q637" s="212">
        <v>45050</v>
      </c>
      <c r="R637" s="218">
        <f t="shared" si="34"/>
        <v>22</v>
      </c>
      <c r="S637" s="218">
        <f t="shared" si="35"/>
        <v>9</v>
      </c>
      <c r="T637" s="325" t="s">
        <v>1954</v>
      </c>
      <c r="V637" s="323"/>
      <c r="W637" s="323"/>
      <c r="X637" s="323"/>
      <c r="Y637" s="480">
        <v>5</v>
      </c>
    </row>
    <row r="638" spans="2:25" s="188" customFormat="1" ht="14.25" x14ac:dyDescent="0.45">
      <c r="B638" s="317" t="s">
        <v>1955</v>
      </c>
      <c r="C638" s="509" t="s">
        <v>1069</v>
      </c>
      <c r="D638" s="765" t="s">
        <v>1956</v>
      </c>
      <c r="E638" s="646" t="s">
        <v>1674</v>
      </c>
      <c r="F638" s="541">
        <v>1190066</v>
      </c>
      <c r="G638" s="541">
        <v>366734</v>
      </c>
      <c r="H638" s="823">
        <v>1049296</v>
      </c>
      <c r="I638" s="543">
        <v>1556799.6</v>
      </c>
      <c r="J638" s="188" t="s">
        <v>1046</v>
      </c>
      <c r="K638" s="188">
        <v>0</v>
      </c>
      <c r="L638" s="188" t="s">
        <v>1047</v>
      </c>
      <c r="M638" s="198" t="s">
        <v>1533</v>
      </c>
      <c r="N638" s="224">
        <v>45036</v>
      </c>
      <c r="O638" s="224">
        <v>45036</v>
      </c>
      <c r="P638" s="433">
        <f t="shared" si="33"/>
        <v>45038</v>
      </c>
      <c r="Q638" s="370">
        <v>45050</v>
      </c>
      <c r="R638" s="218">
        <f t="shared" si="34"/>
        <v>14</v>
      </c>
      <c r="S638" s="218">
        <f t="shared" si="35"/>
        <v>14</v>
      </c>
      <c r="T638" s="325" t="s">
        <v>1260</v>
      </c>
      <c r="V638" s="323"/>
      <c r="W638" s="323"/>
      <c r="X638" s="323"/>
      <c r="Y638" s="480">
        <v>3</v>
      </c>
    </row>
    <row r="639" spans="2:25" s="188" customFormat="1" ht="26.65" x14ac:dyDescent="0.45">
      <c r="B639" s="317" t="s">
        <v>1957</v>
      </c>
      <c r="C639" s="509" t="s">
        <v>1133</v>
      </c>
      <c r="D639" s="765" t="s">
        <v>1958</v>
      </c>
      <c r="E639" s="646" t="s">
        <v>1674</v>
      </c>
      <c r="F639" s="541">
        <v>208750</v>
      </c>
      <c r="G639" s="541">
        <v>341195</v>
      </c>
      <c r="H639" s="823">
        <v>325700</v>
      </c>
      <c r="I639" s="543">
        <v>549944</v>
      </c>
      <c r="J639" s="188" t="s">
        <v>1046</v>
      </c>
      <c r="K639" s="188">
        <v>8</v>
      </c>
      <c r="L639" s="188" t="s">
        <v>1047</v>
      </c>
      <c r="M639" s="198" t="s">
        <v>1533</v>
      </c>
      <c r="N639" s="224">
        <v>45036</v>
      </c>
      <c r="O639" s="224">
        <v>45036</v>
      </c>
      <c r="P639" s="433">
        <f t="shared" si="33"/>
        <v>45038</v>
      </c>
      <c r="Q639" s="370">
        <v>45049</v>
      </c>
      <c r="R639" s="218">
        <f t="shared" si="34"/>
        <v>13</v>
      </c>
      <c r="S639" s="218">
        <f t="shared" si="35"/>
        <v>5</v>
      </c>
      <c r="T639" s="325" t="s">
        <v>1959</v>
      </c>
      <c r="V639" s="323"/>
      <c r="W639" s="323"/>
      <c r="X639" s="323"/>
      <c r="Y639" s="480">
        <v>10</v>
      </c>
    </row>
    <row r="640" spans="2:25" s="188" customFormat="1" ht="14.25" x14ac:dyDescent="0.45">
      <c r="B640" s="317" t="s">
        <v>1960</v>
      </c>
      <c r="C640" s="509" t="s">
        <v>1082</v>
      </c>
      <c r="D640" s="765" t="s">
        <v>1961</v>
      </c>
      <c r="E640" s="646" t="s">
        <v>1083</v>
      </c>
      <c r="F640" s="696">
        <v>1281963</v>
      </c>
      <c r="G640" s="696">
        <v>600245</v>
      </c>
      <c r="H640" s="696">
        <v>1640855</v>
      </c>
      <c r="I640" s="669">
        <v>1882209</v>
      </c>
      <c r="J640" s="188" t="s">
        <v>1046</v>
      </c>
      <c r="K640" s="188">
        <v>0</v>
      </c>
      <c r="L640" s="188" t="s">
        <v>1047</v>
      </c>
      <c r="M640" s="198" t="s">
        <v>1533</v>
      </c>
      <c r="N640" s="224">
        <v>45038</v>
      </c>
      <c r="O640" s="212">
        <v>45040</v>
      </c>
      <c r="P640" s="433">
        <f t="shared" si="33"/>
        <v>45042</v>
      </c>
      <c r="Q640" s="212">
        <v>45049</v>
      </c>
      <c r="R640" s="218">
        <f t="shared" si="34"/>
        <v>11</v>
      </c>
      <c r="S640" s="218">
        <f t="shared" si="35"/>
        <v>9</v>
      </c>
      <c r="T640" s="325"/>
      <c r="V640" s="323"/>
      <c r="W640" s="323"/>
      <c r="X640" s="323"/>
      <c r="Y640" s="480">
        <v>15</v>
      </c>
    </row>
    <row r="641" spans="2:25" s="188" customFormat="1" ht="14.25" x14ac:dyDescent="0.45">
      <c r="B641" s="317" t="s">
        <v>1962</v>
      </c>
      <c r="C641" s="509" t="s">
        <v>1953</v>
      </c>
      <c r="D641" s="765" t="s">
        <v>1963</v>
      </c>
      <c r="E641" s="646" t="s">
        <v>1674</v>
      </c>
      <c r="F641" s="541">
        <v>1825256</v>
      </c>
      <c r="G641" s="541">
        <v>370812</v>
      </c>
      <c r="H641" s="823">
        <v>1965226</v>
      </c>
      <c r="I641" s="542">
        <v>2196067</v>
      </c>
      <c r="J641" s="193" t="s">
        <v>1046</v>
      </c>
      <c r="K641" s="188">
        <v>0</v>
      </c>
      <c r="L641" s="188" t="s">
        <v>1047</v>
      </c>
      <c r="M641" s="198" t="s">
        <v>1533</v>
      </c>
      <c r="N641" s="224">
        <v>45040</v>
      </c>
      <c r="O641" s="224">
        <v>45040</v>
      </c>
      <c r="P641" s="433">
        <f t="shared" si="33"/>
        <v>45042</v>
      </c>
      <c r="Q641" s="212">
        <v>45050</v>
      </c>
      <c r="R641" s="218">
        <f t="shared" si="34"/>
        <v>10</v>
      </c>
      <c r="S641" s="218">
        <f t="shared" si="35"/>
        <v>10</v>
      </c>
      <c r="T641" s="562"/>
      <c r="V641" s="323"/>
      <c r="W641" s="323"/>
      <c r="X641" s="323"/>
      <c r="Y641" s="480">
        <v>3</v>
      </c>
    </row>
    <row r="642" spans="2:25" s="188" customFormat="1" ht="14.25" x14ac:dyDescent="0.45">
      <c r="B642" s="317" t="s">
        <v>1964</v>
      </c>
      <c r="C642" s="509" t="s">
        <v>1138</v>
      </c>
      <c r="D642" s="765" t="s">
        <v>1965</v>
      </c>
      <c r="E642" s="646" t="s">
        <v>1401</v>
      </c>
      <c r="F642" s="696">
        <v>2131859</v>
      </c>
      <c r="G642" s="696">
        <v>769302</v>
      </c>
      <c r="H642" s="696">
        <v>2611884</v>
      </c>
      <c r="I642" s="669">
        <v>2901161</v>
      </c>
      <c r="J642" s="188" t="s">
        <v>1046</v>
      </c>
      <c r="K642" s="188">
        <v>0</v>
      </c>
      <c r="L642" s="188" t="s">
        <v>1047</v>
      </c>
      <c r="M642" s="198" t="s">
        <v>1533</v>
      </c>
      <c r="N642" s="224">
        <v>45035</v>
      </c>
      <c r="O642" s="224">
        <v>45035</v>
      </c>
      <c r="P642" s="433">
        <f t="shared" si="33"/>
        <v>45037</v>
      </c>
      <c r="Q642" s="212">
        <v>45048</v>
      </c>
      <c r="R642" s="218">
        <f t="shared" si="34"/>
        <v>13</v>
      </c>
      <c r="S642" s="218">
        <f t="shared" si="35"/>
        <v>13</v>
      </c>
      <c r="T642" s="325"/>
      <c r="V642" s="323"/>
      <c r="W642" s="323"/>
      <c r="X642" s="323"/>
      <c r="Y642" s="480">
        <v>13</v>
      </c>
    </row>
    <row r="643" spans="2:25" s="188" customFormat="1" ht="14.25" x14ac:dyDescent="0.45">
      <c r="B643" s="317" t="s">
        <v>1966</v>
      </c>
      <c r="C643" s="509" t="s">
        <v>1138</v>
      </c>
      <c r="D643" s="765" t="s">
        <v>1967</v>
      </c>
      <c r="E643" s="646" t="s">
        <v>1401</v>
      </c>
      <c r="F643" s="696">
        <v>1336924</v>
      </c>
      <c r="G643" s="696">
        <v>666709</v>
      </c>
      <c r="H643" s="696">
        <v>1701455</v>
      </c>
      <c r="I643" s="669">
        <v>2003633</v>
      </c>
      <c r="J643" s="188" t="s">
        <v>1046</v>
      </c>
      <c r="K643" s="188">
        <v>0</v>
      </c>
      <c r="L643" s="188" t="s">
        <v>1047</v>
      </c>
      <c r="M643" s="198" t="s">
        <v>1533</v>
      </c>
      <c r="N643" s="224">
        <v>45041</v>
      </c>
      <c r="O643" s="224">
        <v>45041</v>
      </c>
      <c r="P643" s="433">
        <f t="shared" si="33"/>
        <v>45043</v>
      </c>
      <c r="Q643" s="212">
        <v>45049</v>
      </c>
      <c r="R643" s="218">
        <f t="shared" si="34"/>
        <v>8</v>
      </c>
      <c r="S643" s="218">
        <f t="shared" si="35"/>
        <v>8</v>
      </c>
      <c r="T643" s="325"/>
      <c r="V643" s="323"/>
      <c r="W643" s="323"/>
      <c r="X643" s="323"/>
      <c r="Y643" s="480">
        <v>10</v>
      </c>
    </row>
    <row r="644" spans="2:25" s="188" customFormat="1" ht="14.25" x14ac:dyDescent="0.45">
      <c r="B644" s="317" t="s">
        <v>1968</v>
      </c>
      <c r="C644" s="509" t="s">
        <v>1128</v>
      </c>
      <c r="D644" s="765" t="s">
        <v>1969</v>
      </c>
      <c r="E644" s="646" t="s">
        <v>1067</v>
      </c>
      <c r="F644" s="381">
        <v>3546548</v>
      </c>
      <c r="G644" s="381">
        <v>436120.6</v>
      </c>
      <c r="H644" s="381">
        <v>915620</v>
      </c>
      <c r="I644" s="323">
        <v>3982668.6</v>
      </c>
      <c r="J644" s="188" t="s">
        <v>1046</v>
      </c>
      <c r="K644" s="188">
        <v>0</v>
      </c>
      <c r="L644" s="188" t="s">
        <v>1047</v>
      </c>
      <c r="M644" s="198" t="s">
        <v>1533</v>
      </c>
      <c r="N644" s="224">
        <v>45042</v>
      </c>
      <c r="O644" s="224">
        <v>45042</v>
      </c>
      <c r="P644" s="433">
        <f t="shared" si="33"/>
        <v>45044</v>
      </c>
      <c r="Q644" s="191">
        <v>45051</v>
      </c>
      <c r="R644" s="218">
        <f t="shared" si="34"/>
        <v>9</v>
      </c>
      <c r="S644" s="218">
        <f t="shared" si="35"/>
        <v>9</v>
      </c>
      <c r="T644" s="325"/>
      <c r="V644" s="323"/>
      <c r="W644" s="323"/>
      <c r="X644" s="323"/>
      <c r="Y644" s="480">
        <v>4</v>
      </c>
    </row>
    <row r="645" spans="2:25" s="193" customFormat="1" ht="14.25" x14ac:dyDescent="0.45">
      <c r="B645" s="418" t="s">
        <v>1970</v>
      </c>
      <c r="C645" s="509" t="s">
        <v>1953</v>
      </c>
      <c r="D645" s="765" t="s">
        <v>1971</v>
      </c>
      <c r="E645" s="645" t="s">
        <v>1674</v>
      </c>
      <c r="F645" s="699">
        <v>208750</v>
      </c>
      <c r="G645" s="699">
        <v>402650</v>
      </c>
      <c r="H645" s="826">
        <v>376160</v>
      </c>
      <c r="I645" s="802">
        <v>611399</v>
      </c>
      <c r="J645" s="193" t="s">
        <v>1046</v>
      </c>
      <c r="K645" s="188">
        <v>0</v>
      </c>
      <c r="L645" s="188" t="s">
        <v>1047</v>
      </c>
      <c r="M645" s="198" t="s">
        <v>1533</v>
      </c>
      <c r="N645" s="197">
        <v>45042</v>
      </c>
      <c r="O645" s="197">
        <v>45042</v>
      </c>
      <c r="P645" s="433">
        <f t="shared" si="33"/>
        <v>45044</v>
      </c>
      <c r="Q645" s="191">
        <v>45051</v>
      </c>
      <c r="R645" s="218">
        <f t="shared" si="34"/>
        <v>9</v>
      </c>
      <c r="S645" s="218">
        <f t="shared" si="35"/>
        <v>9</v>
      </c>
      <c r="T645" s="562"/>
      <c r="U645" s="188"/>
      <c r="V645" s="323"/>
      <c r="W645" s="323"/>
      <c r="X645" s="412"/>
      <c r="Y645" s="469">
        <v>5</v>
      </c>
    </row>
    <row r="646" spans="2:25" s="188" customFormat="1" ht="14.25" x14ac:dyDescent="0.45">
      <c r="B646" s="317" t="s">
        <v>1972</v>
      </c>
      <c r="C646" s="509" t="s">
        <v>1138</v>
      </c>
      <c r="D646" s="765" t="s">
        <v>1973</v>
      </c>
      <c r="E646" s="646" t="s">
        <v>1083</v>
      </c>
      <c r="F646" s="699">
        <f>2084883/2</f>
        <v>1042441.5</v>
      </c>
      <c r="G646" s="699">
        <f>681962/2</f>
        <v>340981</v>
      </c>
      <c r="H646" s="699">
        <f>2539594/2</f>
        <v>1269797</v>
      </c>
      <c r="I646" s="668">
        <f>2766845/2</f>
        <v>1383422.5</v>
      </c>
      <c r="J646" s="188" t="s">
        <v>1046</v>
      </c>
      <c r="K646" s="188">
        <v>0</v>
      </c>
      <c r="L646" s="188" t="s">
        <v>1047</v>
      </c>
      <c r="M646" s="198" t="s">
        <v>1533</v>
      </c>
      <c r="N646" s="224">
        <v>45042</v>
      </c>
      <c r="O646" s="224">
        <v>45042</v>
      </c>
      <c r="P646" s="433">
        <f t="shared" si="33"/>
        <v>45044</v>
      </c>
      <c r="Q646" s="191">
        <v>45051</v>
      </c>
      <c r="R646" s="218">
        <f t="shared" si="34"/>
        <v>9</v>
      </c>
      <c r="S646" s="218">
        <f t="shared" si="35"/>
        <v>9</v>
      </c>
      <c r="T646" s="325"/>
      <c r="V646" s="323"/>
      <c r="W646" s="323"/>
      <c r="X646" s="323"/>
      <c r="Y646" s="480">
        <v>13</v>
      </c>
    </row>
    <row r="647" spans="2:25" s="188" customFormat="1" ht="35.65" x14ac:dyDescent="0.45">
      <c r="B647" s="317" t="s">
        <v>1974</v>
      </c>
      <c r="C647" s="326" t="s">
        <v>1102</v>
      </c>
      <c r="D647" s="765" t="s">
        <v>1975</v>
      </c>
      <c r="E647" s="646" t="s">
        <v>1724</v>
      </c>
      <c r="F647" s="381"/>
      <c r="G647" s="381"/>
      <c r="H647" s="381"/>
      <c r="I647" s="791">
        <v>0</v>
      </c>
      <c r="J647" s="188" t="s">
        <v>1046</v>
      </c>
      <c r="K647" s="188">
        <v>0</v>
      </c>
      <c r="L647" s="188" t="s">
        <v>1047</v>
      </c>
      <c r="M647" s="198" t="s">
        <v>1533</v>
      </c>
      <c r="N647" s="224">
        <v>45043</v>
      </c>
      <c r="O647" s="224">
        <v>45043</v>
      </c>
      <c r="P647" s="433">
        <f t="shared" si="33"/>
        <v>45045</v>
      </c>
      <c r="Q647" s="212">
        <v>45049</v>
      </c>
      <c r="R647" s="218">
        <f t="shared" si="34"/>
        <v>6</v>
      </c>
      <c r="S647" s="218">
        <f t="shared" si="35"/>
        <v>6</v>
      </c>
      <c r="T647" s="325"/>
      <c r="V647" s="323"/>
      <c r="W647" s="323"/>
      <c r="X647" s="323"/>
      <c r="Y647" s="480">
        <v>4</v>
      </c>
    </row>
    <row r="648" spans="2:25" s="188" customFormat="1" ht="14.25" x14ac:dyDescent="0.45">
      <c r="B648" s="317" t="s">
        <v>1976</v>
      </c>
      <c r="C648" s="725" t="s">
        <v>1130</v>
      </c>
      <c r="D648" s="765" t="s">
        <v>1977</v>
      </c>
      <c r="E648" s="646" t="s">
        <v>1078</v>
      </c>
      <c r="F648" s="381"/>
      <c r="G648" s="381"/>
      <c r="H648" s="381"/>
      <c r="I648" s="791">
        <v>0</v>
      </c>
      <c r="J648" s="188" t="s">
        <v>1046</v>
      </c>
      <c r="K648" s="188">
        <v>0</v>
      </c>
      <c r="L648" s="188" t="s">
        <v>1047</v>
      </c>
      <c r="M648" s="198" t="s">
        <v>1533</v>
      </c>
      <c r="N648" s="224">
        <v>45043</v>
      </c>
      <c r="O648" s="224">
        <v>45043</v>
      </c>
      <c r="P648" s="433">
        <f t="shared" si="33"/>
        <v>45045</v>
      </c>
      <c r="Q648" s="212">
        <v>45048</v>
      </c>
      <c r="R648" s="218">
        <f t="shared" si="34"/>
        <v>5</v>
      </c>
      <c r="S648" s="218">
        <f t="shared" si="35"/>
        <v>5</v>
      </c>
      <c r="T648" s="325"/>
      <c r="V648" s="323"/>
      <c r="W648" s="323"/>
      <c r="X648" s="323"/>
      <c r="Y648" s="480">
        <v>8</v>
      </c>
    </row>
    <row r="649" spans="2:25" s="193" customFormat="1" ht="35.65" x14ac:dyDescent="0.45">
      <c r="B649" s="418" t="s">
        <v>1978</v>
      </c>
      <c r="C649" s="326" t="s">
        <v>1081</v>
      </c>
      <c r="D649" s="765" t="s">
        <v>1979</v>
      </c>
      <c r="E649" s="645" t="s">
        <v>1724</v>
      </c>
      <c r="F649" s="381"/>
      <c r="G649" s="381"/>
      <c r="H649" s="381"/>
      <c r="I649" s="791">
        <v>0</v>
      </c>
      <c r="J649" s="193" t="s">
        <v>1046</v>
      </c>
      <c r="K649" s="188">
        <v>0</v>
      </c>
      <c r="L649" s="188" t="s">
        <v>1047</v>
      </c>
      <c r="M649" s="198" t="s">
        <v>1533</v>
      </c>
      <c r="N649" s="197">
        <v>45045</v>
      </c>
      <c r="O649" s="197">
        <v>45045</v>
      </c>
      <c r="P649" s="433">
        <f t="shared" si="33"/>
        <v>45047</v>
      </c>
      <c r="Q649" s="433">
        <f>P649+2</f>
        <v>45049</v>
      </c>
      <c r="R649" s="218">
        <f t="shared" si="34"/>
        <v>4</v>
      </c>
      <c r="S649" s="218">
        <f t="shared" si="35"/>
        <v>4</v>
      </c>
      <c r="T649" s="562"/>
      <c r="U649" s="188"/>
      <c r="V649" s="323"/>
      <c r="W649" s="323"/>
      <c r="X649" s="412"/>
      <c r="Y649" s="469">
        <v>15</v>
      </c>
    </row>
    <row r="650" spans="2:25" s="188" customFormat="1" ht="14.25" x14ac:dyDescent="0.45">
      <c r="B650" s="317" t="s">
        <v>1980</v>
      </c>
      <c r="C650" s="509" t="s">
        <v>1069</v>
      </c>
      <c r="D650" s="765" t="s">
        <v>1981</v>
      </c>
      <c r="E650" s="646" t="s">
        <v>1674</v>
      </c>
      <c r="F650" s="699">
        <v>922046</v>
      </c>
      <c r="G650" s="699">
        <v>690538</v>
      </c>
      <c r="H650" s="699">
        <v>1435176</v>
      </c>
      <c r="I650" s="802">
        <v>1612584</v>
      </c>
      <c r="J650" s="188" t="s">
        <v>1046</v>
      </c>
      <c r="K650" s="188">
        <v>0</v>
      </c>
      <c r="L650" s="188" t="s">
        <v>1047</v>
      </c>
      <c r="M650" s="198" t="s">
        <v>1533</v>
      </c>
      <c r="N650" s="224">
        <v>45045</v>
      </c>
      <c r="O650" s="224">
        <v>45045</v>
      </c>
      <c r="P650" s="433">
        <f t="shared" si="33"/>
        <v>45047</v>
      </c>
      <c r="Q650" s="212">
        <v>45051</v>
      </c>
      <c r="R650" s="218">
        <f t="shared" si="34"/>
        <v>6</v>
      </c>
      <c r="S650" s="218">
        <f t="shared" si="35"/>
        <v>6</v>
      </c>
      <c r="T650" s="325"/>
      <c r="V650" s="323"/>
      <c r="W650" s="323"/>
      <c r="X650" s="323"/>
      <c r="Y650" s="480">
        <v>2</v>
      </c>
    </row>
    <row r="651" spans="2:25" s="188" customFormat="1" ht="14.25" x14ac:dyDescent="0.45">
      <c r="B651" s="317" t="s">
        <v>1982</v>
      </c>
      <c r="C651" s="509" t="s">
        <v>1983</v>
      </c>
      <c r="D651" s="765" t="s">
        <v>1984</v>
      </c>
      <c r="E651" s="646" t="s">
        <v>1712</v>
      </c>
      <c r="F651" s="700">
        <v>233750</v>
      </c>
      <c r="G651" s="700">
        <v>382733</v>
      </c>
      <c r="H651" s="700">
        <v>388200</v>
      </c>
      <c r="I651" s="670">
        <v>616483</v>
      </c>
      <c r="J651" s="323" t="s">
        <v>1046</v>
      </c>
      <c r="K651" s="188">
        <v>0</v>
      </c>
      <c r="L651" s="188" t="s">
        <v>1047</v>
      </c>
      <c r="M651" s="198" t="s">
        <v>1533</v>
      </c>
      <c r="N651" s="224">
        <v>45045</v>
      </c>
      <c r="O651" s="224">
        <v>45045</v>
      </c>
      <c r="P651" s="433">
        <f t="shared" si="33"/>
        <v>45047</v>
      </c>
      <c r="Q651" s="212">
        <v>45049</v>
      </c>
      <c r="R651" s="218">
        <f t="shared" si="34"/>
        <v>4</v>
      </c>
      <c r="S651" s="218">
        <f t="shared" si="35"/>
        <v>4</v>
      </c>
      <c r="T651" s="325"/>
      <c r="V651" s="323"/>
      <c r="W651" s="323"/>
      <c r="X651" s="323"/>
      <c r="Y651" s="480">
        <v>0</v>
      </c>
    </row>
    <row r="652" spans="2:25" s="188" customFormat="1" ht="14.25" x14ac:dyDescent="0.45">
      <c r="B652" s="317" t="s">
        <v>1985</v>
      </c>
      <c r="C652" s="509" t="s">
        <v>1128</v>
      </c>
      <c r="D652" s="765" t="s">
        <v>1986</v>
      </c>
      <c r="E652" s="646" t="s">
        <v>1067</v>
      </c>
      <c r="F652" s="698">
        <v>0</v>
      </c>
      <c r="G652" s="381">
        <f>873741/2</f>
        <v>436870.5</v>
      </c>
      <c r="H652" s="381">
        <f>3048158/2</f>
        <v>1524079</v>
      </c>
      <c r="I652" s="653">
        <f>3921899/2</f>
        <v>1960949.5</v>
      </c>
      <c r="J652" s="188" t="s">
        <v>1046</v>
      </c>
      <c r="K652" s="188">
        <v>0</v>
      </c>
      <c r="L652" s="188" t="s">
        <v>1047</v>
      </c>
      <c r="M652" s="198" t="s">
        <v>1533</v>
      </c>
      <c r="N652" s="224">
        <v>45045</v>
      </c>
      <c r="O652" s="224">
        <v>45045</v>
      </c>
      <c r="P652" s="433">
        <f t="shared" si="33"/>
        <v>45047</v>
      </c>
      <c r="Q652" s="212">
        <v>45048</v>
      </c>
      <c r="R652" s="218">
        <f t="shared" si="34"/>
        <v>3</v>
      </c>
      <c r="S652" s="218">
        <f t="shared" si="35"/>
        <v>3</v>
      </c>
      <c r="T652" s="325"/>
      <c r="V652" s="323"/>
      <c r="W652" s="323"/>
      <c r="X652" s="323"/>
      <c r="Y652" s="480">
        <v>4</v>
      </c>
    </row>
    <row r="653" spans="2:25" s="188" customFormat="1" ht="14.25" x14ac:dyDescent="0.45">
      <c r="B653" s="317" t="s">
        <v>1987</v>
      </c>
      <c r="C653" s="726" t="s">
        <v>1059</v>
      </c>
      <c r="D653" s="765" t="s">
        <v>1988</v>
      </c>
      <c r="E653" s="646" t="s">
        <v>1078</v>
      </c>
      <c r="F653" s="698">
        <v>0</v>
      </c>
      <c r="G653" s="381"/>
      <c r="H653" s="381"/>
      <c r="I653" s="651">
        <v>0</v>
      </c>
      <c r="J653" s="188" t="s">
        <v>1046</v>
      </c>
      <c r="K653" s="188">
        <v>0</v>
      </c>
      <c r="L653" s="188" t="s">
        <v>1047</v>
      </c>
      <c r="M653" s="198" t="s">
        <v>1533</v>
      </c>
      <c r="N653" s="224">
        <v>45046</v>
      </c>
      <c r="O653" s="224">
        <v>45046</v>
      </c>
      <c r="P653" s="433">
        <f t="shared" si="33"/>
        <v>45048</v>
      </c>
      <c r="Q653" s="433">
        <f>P653+2</f>
        <v>45050</v>
      </c>
      <c r="R653" s="218">
        <f t="shared" si="34"/>
        <v>4</v>
      </c>
      <c r="S653" s="218">
        <f t="shared" si="35"/>
        <v>4</v>
      </c>
      <c r="T653" s="325"/>
      <c r="V653" s="323"/>
      <c r="W653" s="323"/>
      <c r="X653" s="323"/>
      <c r="Y653" s="480">
        <v>2</v>
      </c>
    </row>
    <row r="654" spans="2:25" s="188" customFormat="1" ht="14.25" x14ac:dyDescent="0.45">
      <c r="B654" s="188" t="s">
        <v>1989</v>
      </c>
      <c r="C654" s="509" t="s">
        <v>1082</v>
      </c>
      <c r="D654" s="765" t="s">
        <v>1990</v>
      </c>
      <c r="E654" s="646" t="s">
        <v>1083</v>
      </c>
      <c r="F654" s="698">
        <v>0</v>
      </c>
      <c r="G654" s="698">
        <v>0</v>
      </c>
      <c r="H654" s="698">
        <v>0</v>
      </c>
      <c r="I654" s="671">
        <v>0</v>
      </c>
      <c r="J654" s="188" t="s">
        <v>1046</v>
      </c>
      <c r="K654" s="188">
        <v>0</v>
      </c>
      <c r="L654" s="188" t="s">
        <v>1047</v>
      </c>
      <c r="M654" s="198" t="s">
        <v>1533</v>
      </c>
      <c r="N654" s="224">
        <v>45047</v>
      </c>
      <c r="O654" s="224">
        <v>45047</v>
      </c>
      <c r="P654" s="433">
        <f t="shared" si="33"/>
        <v>45049</v>
      </c>
      <c r="Q654" s="212">
        <v>45050</v>
      </c>
      <c r="R654" s="218">
        <f t="shared" si="34"/>
        <v>3</v>
      </c>
      <c r="S654" s="218">
        <f t="shared" si="35"/>
        <v>3</v>
      </c>
      <c r="T654" s="325"/>
      <c r="V654" s="323"/>
      <c r="W654" s="323"/>
      <c r="X654" s="323"/>
      <c r="Y654" s="480">
        <v>15</v>
      </c>
    </row>
    <row r="655" spans="2:25" s="188" customFormat="1" ht="35.65" x14ac:dyDescent="0.45">
      <c r="B655" s="188" t="s">
        <v>1991</v>
      </c>
      <c r="C655" s="326" t="s">
        <v>1102</v>
      </c>
      <c r="D655" s="765" t="s">
        <v>1992</v>
      </c>
      <c r="E655" s="646" t="s">
        <v>1724</v>
      </c>
      <c r="F655" s="381"/>
      <c r="G655" s="381"/>
      <c r="H655" s="381"/>
      <c r="I655" s="791">
        <v>0</v>
      </c>
      <c r="J655" s="188" t="s">
        <v>1046</v>
      </c>
      <c r="K655" s="188">
        <v>0</v>
      </c>
      <c r="L655" s="188" t="s">
        <v>1047</v>
      </c>
      <c r="M655" s="198" t="s">
        <v>1533</v>
      </c>
      <c r="N655" s="224">
        <v>45047</v>
      </c>
      <c r="O655" s="224">
        <v>45047</v>
      </c>
      <c r="P655" s="433">
        <f t="shared" si="33"/>
        <v>45049</v>
      </c>
      <c r="Q655" s="212">
        <v>45051</v>
      </c>
      <c r="R655" s="218">
        <f t="shared" si="34"/>
        <v>4</v>
      </c>
      <c r="S655" s="218">
        <f t="shared" si="35"/>
        <v>4</v>
      </c>
      <c r="T655" s="325"/>
      <c r="V655" s="323"/>
      <c r="W655" s="323"/>
      <c r="X655" s="323"/>
      <c r="Y655" s="480">
        <v>5</v>
      </c>
    </row>
    <row r="656" spans="2:25" s="188" customFormat="1" ht="14.25" x14ac:dyDescent="0.45">
      <c r="B656" s="188" t="s">
        <v>1993</v>
      </c>
      <c r="C656" s="509" t="s">
        <v>1878</v>
      </c>
      <c r="D656" s="765" t="s">
        <v>1994</v>
      </c>
      <c r="E656" s="646" t="s">
        <v>1712</v>
      </c>
      <c r="F656" s="381"/>
      <c r="G656" s="381"/>
      <c r="H656" s="381"/>
      <c r="I656" s="791">
        <v>0</v>
      </c>
      <c r="J656" s="188" t="s">
        <v>1046</v>
      </c>
      <c r="K656" s="188">
        <v>0</v>
      </c>
      <c r="L656" s="188" t="s">
        <v>1047</v>
      </c>
      <c r="M656" s="198" t="s">
        <v>1533</v>
      </c>
      <c r="N656" s="224">
        <v>45047</v>
      </c>
      <c r="O656" s="224">
        <v>45047</v>
      </c>
      <c r="P656" s="433">
        <f t="shared" si="33"/>
        <v>45049</v>
      </c>
      <c r="Q656" s="212">
        <v>45050</v>
      </c>
      <c r="R656" s="218">
        <f t="shared" si="34"/>
        <v>3</v>
      </c>
      <c r="S656" s="218">
        <f t="shared" si="35"/>
        <v>3</v>
      </c>
      <c r="T656" s="325"/>
      <c r="V656" s="323"/>
      <c r="W656" s="323"/>
      <c r="X656" s="323"/>
      <c r="Y656" s="480">
        <v>0</v>
      </c>
    </row>
    <row r="657" spans="2:25" s="189" customFormat="1" ht="14.25" x14ac:dyDescent="0.45">
      <c r="B657" s="188" t="s">
        <v>1995</v>
      </c>
      <c r="C657" s="509" t="s">
        <v>1878</v>
      </c>
      <c r="D657" s="765" t="s">
        <v>1996</v>
      </c>
      <c r="E657" s="646" t="s">
        <v>1712</v>
      </c>
      <c r="F657" s="698">
        <v>0</v>
      </c>
      <c r="G657" s="698">
        <v>0</v>
      </c>
      <c r="H657" s="698">
        <v>0</v>
      </c>
      <c r="I657" s="671">
        <v>0</v>
      </c>
      <c r="J657" s="188" t="s">
        <v>1046</v>
      </c>
      <c r="K657" s="188">
        <v>0</v>
      </c>
      <c r="L657" s="188" t="s">
        <v>1047</v>
      </c>
      <c r="M657" s="198" t="s">
        <v>1533</v>
      </c>
      <c r="N657" s="224">
        <v>45048</v>
      </c>
      <c r="O657" s="224">
        <v>45048</v>
      </c>
      <c r="P657" s="433">
        <f t="shared" si="33"/>
        <v>45050</v>
      </c>
      <c r="Q657" s="433">
        <v>45049</v>
      </c>
      <c r="R657" s="218">
        <f t="shared" si="34"/>
        <v>1</v>
      </c>
      <c r="S657" s="218">
        <f t="shared" si="35"/>
        <v>1</v>
      </c>
      <c r="T657" s="218"/>
      <c r="Y657" s="563">
        <v>2</v>
      </c>
    </row>
    <row r="658" spans="2:25" s="189" customFormat="1" ht="14.25" x14ac:dyDescent="0.45">
      <c r="B658" s="188" t="s">
        <v>1997</v>
      </c>
      <c r="C658" s="509" t="s">
        <v>1453</v>
      </c>
      <c r="D658" s="765" t="s">
        <v>1998</v>
      </c>
      <c r="E658" s="646" t="s">
        <v>1724</v>
      </c>
      <c r="F658" s="698">
        <v>0</v>
      </c>
      <c r="G658" s="698">
        <v>0</v>
      </c>
      <c r="H658" s="698">
        <v>0</v>
      </c>
      <c r="I658" s="671">
        <v>0</v>
      </c>
      <c r="J658" s="188" t="s">
        <v>1046</v>
      </c>
      <c r="K658" s="188">
        <v>0</v>
      </c>
      <c r="L658" s="188" t="s">
        <v>1047</v>
      </c>
      <c r="M658" s="198" t="s">
        <v>1533</v>
      </c>
      <c r="N658" s="224">
        <v>45048</v>
      </c>
      <c r="O658" s="224">
        <v>45048</v>
      </c>
      <c r="P658" s="433">
        <f t="shared" si="33"/>
        <v>45050</v>
      </c>
      <c r="Q658" s="433">
        <v>45049</v>
      </c>
      <c r="R658" s="218">
        <f t="shared" si="34"/>
        <v>1</v>
      </c>
      <c r="S658" s="218">
        <f t="shared" si="35"/>
        <v>1</v>
      </c>
      <c r="T658" s="218"/>
      <c r="Y658" s="563">
        <v>0</v>
      </c>
    </row>
    <row r="659" spans="2:25" s="189" customFormat="1" ht="14.25" x14ac:dyDescent="0.45">
      <c r="B659" s="188" t="s">
        <v>1999</v>
      </c>
      <c r="C659" s="509" t="s">
        <v>1983</v>
      </c>
      <c r="D659" s="765" t="s">
        <v>2000</v>
      </c>
      <c r="E659" s="646" t="s">
        <v>1712</v>
      </c>
      <c r="F659" s="698">
        <v>0</v>
      </c>
      <c r="G659" s="698">
        <v>0</v>
      </c>
      <c r="H659" s="698">
        <v>0</v>
      </c>
      <c r="I659" s="671">
        <v>0</v>
      </c>
      <c r="J659" s="188" t="s">
        <v>1046</v>
      </c>
      <c r="K659" s="188">
        <v>0</v>
      </c>
      <c r="L659" s="188" t="s">
        <v>1047</v>
      </c>
      <c r="M659" s="198" t="s">
        <v>1533</v>
      </c>
      <c r="N659" s="224">
        <v>45048</v>
      </c>
      <c r="O659" s="224">
        <v>45048</v>
      </c>
      <c r="P659" s="433">
        <f t="shared" si="33"/>
        <v>45050</v>
      </c>
      <c r="Q659" s="433">
        <v>45049</v>
      </c>
      <c r="R659" s="218">
        <f t="shared" si="34"/>
        <v>1</v>
      </c>
      <c r="S659" s="218">
        <f t="shared" si="35"/>
        <v>1</v>
      </c>
      <c r="T659" s="218"/>
      <c r="Y659" s="563">
        <v>0</v>
      </c>
    </row>
    <row r="660" spans="2:25" s="189" customFormat="1" ht="14.25" x14ac:dyDescent="0.45">
      <c r="B660" s="188" t="s">
        <v>2001</v>
      </c>
      <c r="C660" s="509" t="s">
        <v>1698</v>
      </c>
      <c r="D660" s="765" t="s">
        <v>2002</v>
      </c>
      <c r="E660" s="646" t="s">
        <v>1067</v>
      </c>
      <c r="F660" s="690">
        <v>1199129</v>
      </c>
      <c r="G660" s="690">
        <v>457523.6</v>
      </c>
      <c r="H660" s="690">
        <v>1445179</v>
      </c>
      <c r="I660" s="663">
        <v>1656652.6</v>
      </c>
      <c r="J660" s="188" t="s">
        <v>1046</v>
      </c>
      <c r="K660" s="188">
        <v>0</v>
      </c>
      <c r="L660" s="188" t="s">
        <v>1047</v>
      </c>
      <c r="M660" s="198" t="s">
        <v>1533</v>
      </c>
      <c r="N660" s="224">
        <v>45048</v>
      </c>
      <c r="O660" s="224">
        <v>45048</v>
      </c>
      <c r="P660" s="433">
        <f t="shared" si="33"/>
        <v>45050</v>
      </c>
      <c r="Q660" s="433">
        <v>45050</v>
      </c>
      <c r="R660" s="218">
        <f t="shared" si="34"/>
        <v>2</v>
      </c>
      <c r="S660" s="218">
        <f t="shared" si="35"/>
        <v>2</v>
      </c>
      <c r="T660" s="218"/>
      <c r="Y660" s="563">
        <v>7</v>
      </c>
    </row>
    <row r="661" spans="2:25" s="189" customFormat="1" ht="14.25" x14ac:dyDescent="0.45">
      <c r="B661" s="188" t="s">
        <v>2003</v>
      </c>
      <c r="C661" s="509" t="s">
        <v>1711</v>
      </c>
      <c r="D661" s="765" t="s">
        <v>2004</v>
      </c>
      <c r="E661" s="646" t="s">
        <v>1712</v>
      </c>
      <c r="F661" s="690">
        <v>2495436</v>
      </c>
      <c r="G661" s="690">
        <v>385874</v>
      </c>
      <c r="H661" s="690">
        <v>2039056</v>
      </c>
      <c r="I661" s="663">
        <v>2881310</v>
      </c>
      <c r="J661" s="188" t="s">
        <v>1046</v>
      </c>
      <c r="K661" s="188">
        <v>0</v>
      </c>
      <c r="L661" s="188" t="s">
        <v>1047</v>
      </c>
      <c r="M661" s="198" t="s">
        <v>1533</v>
      </c>
      <c r="N661" s="224">
        <v>45048</v>
      </c>
      <c r="O661" s="224">
        <v>45048</v>
      </c>
      <c r="P661" s="433">
        <f t="shared" si="33"/>
        <v>45050</v>
      </c>
      <c r="Q661" s="433">
        <v>45051</v>
      </c>
      <c r="R661" s="218">
        <f t="shared" si="34"/>
        <v>3</v>
      </c>
      <c r="S661" s="218">
        <f t="shared" si="35"/>
        <v>3</v>
      </c>
      <c r="T661" s="218"/>
      <c r="Y661" s="563">
        <v>9</v>
      </c>
    </row>
    <row r="662" spans="2:25" s="189" customFormat="1" ht="14.25" x14ac:dyDescent="0.45">
      <c r="B662" s="188" t="s">
        <v>2005</v>
      </c>
      <c r="C662" s="509" t="s">
        <v>1192</v>
      </c>
      <c r="D662" s="765" t="s">
        <v>2006</v>
      </c>
      <c r="E662" s="646" t="s">
        <v>1067</v>
      </c>
      <c r="F662" s="700">
        <v>1385709</v>
      </c>
      <c r="G662" s="702">
        <v>481722.6</v>
      </c>
      <c r="H662" s="702">
        <v>1372699</v>
      </c>
      <c r="I662" s="672">
        <v>1867431.6</v>
      </c>
      <c r="J662" s="323" t="s">
        <v>1046</v>
      </c>
      <c r="K662" s="188">
        <v>0</v>
      </c>
      <c r="L662" s="188" t="s">
        <v>1047</v>
      </c>
      <c r="M662" s="198" t="s">
        <v>1533</v>
      </c>
      <c r="N662" s="224">
        <v>45048</v>
      </c>
      <c r="O662" s="224">
        <v>45048</v>
      </c>
      <c r="P662" s="433">
        <f t="shared" si="33"/>
        <v>45050</v>
      </c>
      <c r="Q662" s="433">
        <v>45051</v>
      </c>
      <c r="R662" s="218">
        <f t="shared" si="34"/>
        <v>3</v>
      </c>
      <c r="S662" s="218">
        <f t="shared" si="35"/>
        <v>3</v>
      </c>
      <c r="T662" s="218"/>
      <c r="Y662" s="563">
        <v>3</v>
      </c>
    </row>
    <row r="663" spans="2:25" s="364" customFormat="1" ht="14.25" x14ac:dyDescent="0.45">
      <c r="B663" s="193" t="s">
        <v>2007</v>
      </c>
      <c r="C663" s="509" t="s">
        <v>1878</v>
      </c>
      <c r="D663" s="765" t="s">
        <v>2008</v>
      </c>
      <c r="E663" s="645" t="s">
        <v>1712</v>
      </c>
      <c r="F663" s="698">
        <v>0</v>
      </c>
      <c r="G663" s="698">
        <v>0</v>
      </c>
      <c r="H663" s="698">
        <v>0</v>
      </c>
      <c r="I663" s="671">
        <v>0</v>
      </c>
      <c r="J663" s="412" t="s">
        <v>1046</v>
      </c>
      <c r="K663" s="188">
        <v>0</v>
      </c>
      <c r="L663" s="188" t="s">
        <v>1047</v>
      </c>
      <c r="M663" s="198" t="s">
        <v>1533</v>
      </c>
      <c r="N663" s="197">
        <v>45049</v>
      </c>
      <c r="O663" s="197">
        <v>45049</v>
      </c>
      <c r="P663" s="432">
        <f t="shared" si="33"/>
        <v>45051</v>
      </c>
      <c r="Q663" s="433">
        <v>45049</v>
      </c>
      <c r="R663" s="218">
        <f t="shared" si="34"/>
        <v>0</v>
      </c>
      <c r="S663" s="218">
        <f t="shared" si="35"/>
        <v>0</v>
      </c>
      <c r="T663" s="195"/>
      <c r="Y663" s="591">
        <v>2</v>
      </c>
    </row>
    <row r="664" spans="2:25" s="188" customFormat="1" ht="14.25" x14ac:dyDescent="0.45">
      <c r="B664" s="611" t="s">
        <v>2009</v>
      </c>
      <c r="C664" s="509" t="s">
        <v>1878</v>
      </c>
      <c r="D664" s="381" t="s">
        <v>2010</v>
      </c>
      <c r="E664" s="646" t="s">
        <v>1712</v>
      </c>
      <c r="F664" s="687">
        <f>3016732/2</f>
        <v>1508366</v>
      </c>
      <c r="G664" s="687">
        <f>645447/2</f>
        <v>322723.5</v>
      </c>
      <c r="H664" s="687">
        <f>2669512/2</f>
        <v>1334756</v>
      </c>
      <c r="I664" s="654">
        <f>3662179/2</f>
        <v>1831089.5</v>
      </c>
      <c r="J664" s="412" t="s">
        <v>1046</v>
      </c>
      <c r="K664" s="188">
        <v>0</v>
      </c>
      <c r="L664" s="188" t="s">
        <v>1047</v>
      </c>
      <c r="M664" s="198" t="s">
        <v>1533</v>
      </c>
      <c r="N664" s="212">
        <v>45048</v>
      </c>
      <c r="O664" s="212">
        <v>45049</v>
      </c>
      <c r="P664" s="212">
        <v>45050</v>
      </c>
      <c r="Q664" s="212">
        <v>45049</v>
      </c>
      <c r="R664" s="218">
        <f t="shared" si="34"/>
        <v>1</v>
      </c>
      <c r="S664" s="218">
        <f t="shared" si="35"/>
        <v>0</v>
      </c>
      <c r="T664" s="195"/>
      <c r="Y664" s="480">
        <v>17</v>
      </c>
    </row>
    <row r="665" spans="2:25" s="193" customFormat="1" ht="14.25" x14ac:dyDescent="0.45">
      <c r="B665" s="592" t="s">
        <v>2011</v>
      </c>
      <c r="C665" s="509" t="s">
        <v>1878</v>
      </c>
      <c r="D665" s="381" t="s">
        <v>2012</v>
      </c>
      <c r="E665" s="645" t="s">
        <v>1712</v>
      </c>
      <c r="F665" s="687">
        <f>3016732/2</f>
        <v>1508366</v>
      </c>
      <c r="G665" s="687">
        <f>645447/2</f>
        <v>322723.5</v>
      </c>
      <c r="H665" s="687">
        <f>2669512/2</f>
        <v>1334756</v>
      </c>
      <c r="I665" s="654">
        <f>3662179/2</f>
        <v>1831089.5</v>
      </c>
      <c r="J665" s="412" t="s">
        <v>1046</v>
      </c>
      <c r="K665" s="188">
        <v>0</v>
      </c>
      <c r="L665" s="188" t="s">
        <v>1047</v>
      </c>
      <c r="M665" s="198" t="s">
        <v>1533</v>
      </c>
      <c r="N665" s="191">
        <v>45047</v>
      </c>
      <c r="O665" s="212">
        <v>45049</v>
      </c>
      <c r="P665" s="212">
        <v>45050</v>
      </c>
      <c r="Q665" s="433">
        <v>45049</v>
      </c>
      <c r="R665" s="218">
        <f t="shared" si="34"/>
        <v>2</v>
      </c>
      <c r="S665" s="218">
        <f t="shared" si="35"/>
        <v>0</v>
      </c>
      <c r="T665" s="195"/>
      <c r="Y665" s="469">
        <v>17</v>
      </c>
    </row>
    <row r="666" spans="2:25" s="188" customFormat="1" ht="14.25" x14ac:dyDescent="0.45">
      <c r="B666" s="317" t="s">
        <v>2013</v>
      </c>
      <c r="C666" s="509" t="s">
        <v>1698</v>
      </c>
      <c r="D666" s="765" t="s">
        <v>2014</v>
      </c>
      <c r="E666" s="646" t="s">
        <v>1067</v>
      </c>
      <c r="F666" s="697">
        <v>1199129</v>
      </c>
      <c r="G666" s="702">
        <v>457523.6</v>
      </c>
      <c r="H666" s="702">
        <v>1445179</v>
      </c>
      <c r="I666" s="672">
        <v>1656652.6</v>
      </c>
      <c r="J666" s="323" t="s">
        <v>1046</v>
      </c>
      <c r="K666" s="188">
        <v>0</v>
      </c>
      <c r="L666" s="188" t="s">
        <v>1047</v>
      </c>
      <c r="M666" s="198" t="s">
        <v>1533</v>
      </c>
      <c r="N666" s="224">
        <v>45047</v>
      </c>
      <c r="O666" s="224">
        <v>45047</v>
      </c>
      <c r="P666" s="212">
        <f t="shared" ref="P666:P671" si="36">O666+2</f>
        <v>45049</v>
      </c>
      <c r="Q666" s="212">
        <v>45051</v>
      </c>
      <c r="R666" s="218">
        <f t="shared" si="34"/>
        <v>4</v>
      </c>
      <c r="S666" s="218">
        <f t="shared" si="35"/>
        <v>4</v>
      </c>
      <c r="T666" s="218"/>
      <c r="Y666" s="480">
        <v>22</v>
      </c>
    </row>
    <row r="667" spans="2:25" s="188" customFormat="1" ht="14.25" x14ac:dyDescent="0.45">
      <c r="B667" s="317" t="s">
        <v>2015</v>
      </c>
      <c r="C667" s="500" t="s">
        <v>1126</v>
      </c>
      <c r="D667" s="765" t="s">
        <v>2016</v>
      </c>
      <c r="E667" s="646" t="s">
        <v>1674</v>
      </c>
      <c r="F667" s="701">
        <v>208750</v>
      </c>
      <c r="G667" s="706">
        <v>425650</v>
      </c>
      <c r="H667" s="701">
        <v>399160</v>
      </c>
      <c r="I667" s="776">
        <v>634399</v>
      </c>
      <c r="J667" s="188" t="s">
        <v>1046</v>
      </c>
      <c r="K667" s="188">
        <v>0</v>
      </c>
      <c r="L667" s="188" t="s">
        <v>1047</v>
      </c>
      <c r="M667" s="198" t="s">
        <v>1533</v>
      </c>
      <c r="N667" s="224">
        <v>45049</v>
      </c>
      <c r="O667" s="224">
        <v>45049</v>
      </c>
      <c r="P667" s="212">
        <f t="shared" si="36"/>
        <v>45051</v>
      </c>
      <c r="Q667" s="212">
        <v>45050</v>
      </c>
      <c r="R667" s="218">
        <f t="shared" si="34"/>
        <v>1</v>
      </c>
      <c r="S667" s="218">
        <f t="shared" si="35"/>
        <v>1</v>
      </c>
      <c r="T667" s="218"/>
      <c r="Y667" s="480">
        <v>2</v>
      </c>
    </row>
    <row r="668" spans="2:25" s="188" customFormat="1" ht="14.25" x14ac:dyDescent="0.45">
      <c r="B668" s="317" t="s">
        <v>2017</v>
      </c>
      <c r="C668" s="509" t="s">
        <v>2018</v>
      </c>
      <c r="D668" s="765" t="s">
        <v>2019</v>
      </c>
      <c r="E668" s="646" t="s">
        <v>1712</v>
      </c>
      <c r="F668" s="698">
        <v>0</v>
      </c>
      <c r="G668" s="698">
        <v>0</v>
      </c>
      <c r="H668" s="698">
        <v>0</v>
      </c>
      <c r="I668" s="671">
        <v>0</v>
      </c>
      <c r="J668" s="188" t="s">
        <v>1046</v>
      </c>
      <c r="K668" s="188">
        <v>0</v>
      </c>
      <c r="L668" s="188" t="s">
        <v>1047</v>
      </c>
      <c r="M668" s="198" t="s">
        <v>1533</v>
      </c>
      <c r="N668" s="224">
        <v>45049</v>
      </c>
      <c r="O668" s="224">
        <v>45049</v>
      </c>
      <c r="P668" s="212">
        <f t="shared" si="36"/>
        <v>45051</v>
      </c>
      <c r="Q668" s="212">
        <v>45050</v>
      </c>
      <c r="R668" s="218">
        <f t="shared" si="34"/>
        <v>1</v>
      </c>
      <c r="S668" s="218">
        <f t="shared" si="35"/>
        <v>1</v>
      </c>
      <c r="T668" s="218"/>
      <c r="Y668" s="480">
        <v>18</v>
      </c>
    </row>
    <row r="669" spans="2:25" s="188" customFormat="1" ht="14.25" x14ac:dyDescent="0.45">
      <c r="B669" s="317" t="s">
        <v>2020</v>
      </c>
      <c r="C669" s="509" t="s">
        <v>1192</v>
      </c>
      <c r="D669" s="765" t="s">
        <v>2021</v>
      </c>
      <c r="E669" s="646" t="s">
        <v>1067</v>
      </c>
      <c r="F669" s="697">
        <v>826943</v>
      </c>
      <c r="G669" s="697">
        <v>574120.6</v>
      </c>
      <c r="H669" s="697">
        <v>945173</v>
      </c>
      <c r="I669" s="673">
        <v>1401063.6</v>
      </c>
      <c r="J669" s="188" t="s">
        <v>1046</v>
      </c>
      <c r="K669" s="188">
        <v>0</v>
      </c>
      <c r="L669" s="188" t="s">
        <v>1047</v>
      </c>
      <c r="M669" s="198" t="s">
        <v>1533</v>
      </c>
      <c r="N669" s="224">
        <v>45049</v>
      </c>
      <c r="O669" s="224">
        <v>45049</v>
      </c>
      <c r="P669" s="212">
        <f t="shared" si="36"/>
        <v>45051</v>
      </c>
      <c r="Q669" s="212">
        <v>45050</v>
      </c>
      <c r="R669" s="218">
        <f t="shared" si="34"/>
        <v>1</v>
      </c>
      <c r="S669" s="218">
        <f t="shared" si="35"/>
        <v>1</v>
      </c>
      <c r="T669" s="218"/>
      <c r="Y669" s="480">
        <v>11</v>
      </c>
    </row>
    <row r="670" spans="2:25" s="193" customFormat="1" x14ac:dyDescent="0.4">
      <c r="B670" s="193" t="s">
        <v>2022</v>
      </c>
      <c r="C670" s="509" t="s">
        <v>1453</v>
      </c>
      <c r="D670" s="381" t="s">
        <v>2023</v>
      </c>
      <c r="E670" s="645" t="s">
        <v>1724</v>
      </c>
      <c r="F670" s="698">
        <v>0</v>
      </c>
      <c r="G670" s="698">
        <v>0</v>
      </c>
      <c r="H670" s="698">
        <v>0</v>
      </c>
      <c r="I670" s="671">
        <v>0</v>
      </c>
      <c r="J670" s="193" t="s">
        <v>1046</v>
      </c>
      <c r="K670" s="188">
        <v>0</v>
      </c>
      <c r="L670" s="188" t="s">
        <v>1047</v>
      </c>
      <c r="M670" s="198" t="s">
        <v>1533</v>
      </c>
      <c r="N670" s="191">
        <v>45040</v>
      </c>
      <c r="O670" s="191">
        <v>45040</v>
      </c>
      <c r="P670" s="191">
        <f t="shared" si="36"/>
        <v>45042</v>
      </c>
      <c r="Q670" s="191">
        <v>45050</v>
      </c>
      <c r="R670" s="218">
        <f t="shared" si="34"/>
        <v>10</v>
      </c>
      <c r="S670" s="218">
        <f t="shared" si="35"/>
        <v>10</v>
      </c>
      <c r="Y670" s="469">
        <v>6</v>
      </c>
    </row>
    <row r="671" spans="2:25" s="193" customFormat="1" x14ac:dyDescent="0.4">
      <c r="B671" s="193" t="s">
        <v>2024</v>
      </c>
      <c r="C671" s="509" t="s">
        <v>1130</v>
      </c>
      <c r="D671" s="381" t="s">
        <v>2025</v>
      </c>
      <c r="E671" s="645" t="s">
        <v>1083</v>
      </c>
      <c r="F671" s="698">
        <v>0</v>
      </c>
      <c r="G671" s="698">
        <v>0</v>
      </c>
      <c r="H671" s="698">
        <v>0</v>
      </c>
      <c r="I671" s="671">
        <v>0</v>
      </c>
      <c r="J671" s="193" t="s">
        <v>1046</v>
      </c>
      <c r="K671" s="188">
        <v>0</v>
      </c>
      <c r="L671" s="188" t="s">
        <v>1047</v>
      </c>
      <c r="M671" s="198" t="s">
        <v>1533</v>
      </c>
      <c r="N671" s="191">
        <v>45048</v>
      </c>
      <c r="O671" s="191">
        <v>45048</v>
      </c>
      <c r="P671" s="191">
        <f t="shared" si="36"/>
        <v>45050</v>
      </c>
      <c r="Q671" s="191">
        <v>45048</v>
      </c>
      <c r="R671" s="218">
        <f t="shared" si="34"/>
        <v>0</v>
      </c>
      <c r="S671" s="218">
        <f t="shared" si="35"/>
        <v>0</v>
      </c>
      <c r="Y671" s="469">
        <v>9</v>
      </c>
    </row>
    <row r="672" spans="2:25" s="193" customFormat="1" x14ac:dyDescent="0.4">
      <c r="B672" s="193" t="s">
        <v>2026</v>
      </c>
      <c r="C672" s="509" t="s">
        <v>1130</v>
      </c>
      <c r="D672" s="381" t="s">
        <v>2027</v>
      </c>
      <c r="E672" s="645" t="s">
        <v>1083</v>
      </c>
      <c r="F672" s="698">
        <v>0</v>
      </c>
      <c r="G672" s="698">
        <v>0</v>
      </c>
      <c r="H672" s="698">
        <v>0</v>
      </c>
      <c r="I672" s="671">
        <v>0</v>
      </c>
      <c r="J672" s="193" t="s">
        <v>1046</v>
      </c>
      <c r="K672" s="188">
        <v>0</v>
      </c>
      <c r="L672" s="188" t="s">
        <v>1047</v>
      </c>
      <c r="M672" s="198" t="s">
        <v>1533</v>
      </c>
      <c r="N672" s="191">
        <v>45048</v>
      </c>
      <c r="O672" s="191">
        <v>45048</v>
      </c>
      <c r="P672" s="191">
        <f t="shared" ref="P672:P674" si="37">O672+2</f>
        <v>45050</v>
      </c>
      <c r="Q672" s="191">
        <v>45048</v>
      </c>
      <c r="R672" s="218">
        <f t="shared" si="34"/>
        <v>0</v>
      </c>
      <c r="S672" s="218">
        <f t="shared" si="35"/>
        <v>0</v>
      </c>
      <c r="Y672" s="469">
        <v>7</v>
      </c>
    </row>
    <row r="673" spans="1:25" s="193" customFormat="1" ht="14.25" x14ac:dyDescent="0.45">
      <c r="B673" s="193" t="s">
        <v>2028</v>
      </c>
      <c r="C673" s="726" t="s">
        <v>1059</v>
      </c>
      <c r="D673" s="381" t="s">
        <v>2029</v>
      </c>
      <c r="E673" s="645" t="s">
        <v>1078</v>
      </c>
      <c r="F673" s="698">
        <v>0</v>
      </c>
      <c r="G673" s="698">
        <v>0</v>
      </c>
      <c r="H673" s="698">
        <v>0</v>
      </c>
      <c r="I673" s="671">
        <v>0</v>
      </c>
      <c r="J673" s="193" t="s">
        <v>1046</v>
      </c>
      <c r="K673" s="188">
        <v>0</v>
      </c>
      <c r="L673" s="188" t="s">
        <v>1047</v>
      </c>
      <c r="M673" s="198" t="s">
        <v>1533</v>
      </c>
      <c r="N673" s="191">
        <v>45048</v>
      </c>
      <c r="O673" s="191">
        <v>45048</v>
      </c>
      <c r="P673" s="191">
        <v>45048</v>
      </c>
      <c r="Q673" s="191">
        <v>45048</v>
      </c>
      <c r="R673" s="218">
        <f t="shared" si="34"/>
        <v>0</v>
      </c>
      <c r="S673" s="218">
        <f t="shared" si="35"/>
        <v>0</v>
      </c>
      <c r="Y673" s="469">
        <v>0</v>
      </c>
    </row>
    <row r="674" spans="1:25" s="193" customFormat="1" ht="14.25" x14ac:dyDescent="0.45">
      <c r="B674" s="193" t="s">
        <v>2030</v>
      </c>
      <c r="C674" s="509" t="s">
        <v>1698</v>
      </c>
      <c r="D674" s="381" t="s">
        <v>2031</v>
      </c>
      <c r="E674" s="645" t="s">
        <v>1067</v>
      </c>
      <c r="F674" s="702">
        <v>1827300</v>
      </c>
      <c r="G674" s="702">
        <v>505921.6</v>
      </c>
      <c r="H674" s="702">
        <v>1901150</v>
      </c>
      <c r="I674" s="674">
        <v>2333221.6</v>
      </c>
      <c r="J674" s="193" t="s">
        <v>1046</v>
      </c>
      <c r="K674" s="188">
        <v>0</v>
      </c>
      <c r="L674" s="188" t="s">
        <v>1047</v>
      </c>
      <c r="M674" s="198" t="s">
        <v>1533</v>
      </c>
      <c r="N674" s="191">
        <v>44698</v>
      </c>
      <c r="O674" s="191">
        <v>45035</v>
      </c>
      <c r="P674" s="191">
        <f t="shared" si="37"/>
        <v>45037</v>
      </c>
      <c r="Q674" s="191">
        <v>45050</v>
      </c>
      <c r="R674" s="218">
        <f t="shared" si="34"/>
        <v>352</v>
      </c>
      <c r="S674" s="218">
        <f t="shared" si="35"/>
        <v>15</v>
      </c>
      <c r="Y674" s="469">
        <v>16</v>
      </c>
    </row>
    <row r="675" spans="1:25" s="193" customFormat="1" ht="35.25" x14ac:dyDescent="0.4">
      <c r="B675" s="193" t="s">
        <v>2032</v>
      </c>
      <c r="C675" s="326" t="s">
        <v>1081</v>
      </c>
      <c r="D675" s="381" t="s">
        <v>2033</v>
      </c>
      <c r="E675" s="645" t="s">
        <v>1724</v>
      </c>
      <c r="F675" s="698">
        <v>0</v>
      </c>
      <c r="G675" s="698">
        <v>0</v>
      </c>
      <c r="H675" s="698">
        <v>0</v>
      </c>
      <c r="I675" s="671">
        <v>0</v>
      </c>
      <c r="J675" s="193" t="s">
        <v>1046</v>
      </c>
      <c r="K675" s="188">
        <v>0</v>
      </c>
      <c r="L675" s="188" t="s">
        <v>1047</v>
      </c>
      <c r="M675" s="198" t="s">
        <v>1533</v>
      </c>
      <c r="N675" s="191">
        <v>45034</v>
      </c>
      <c r="O675" s="191">
        <v>45049</v>
      </c>
      <c r="P675" s="191">
        <f t="shared" ref="P675:P722" si="38">O675+2</f>
        <v>45051</v>
      </c>
      <c r="Q675" s="191">
        <v>45049</v>
      </c>
      <c r="R675" s="218">
        <f t="shared" si="34"/>
        <v>15</v>
      </c>
      <c r="S675" s="218">
        <f t="shared" si="35"/>
        <v>0</v>
      </c>
      <c r="Y675" s="469">
        <v>2</v>
      </c>
    </row>
    <row r="676" spans="1:25" s="188" customFormat="1" ht="35.65" x14ac:dyDescent="0.45">
      <c r="B676" s="317" t="s">
        <v>2034</v>
      </c>
      <c r="C676" s="326" t="s">
        <v>1081</v>
      </c>
      <c r="D676" s="765" t="s">
        <v>2035</v>
      </c>
      <c r="E676" s="646" t="s">
        <v>1724</v>
      </c>
      <c r="F676" s="698">
        <v>0</v>
      </c>
      <c r="G676" s="698">
        <v>0</v>
      </c>
      <c r="H676" s="698">
        <v>0</v>
      </c>
      <c r="I676" s="671">
        <v>0</v>
      </c>
      <c r="J676" s="188" t="s">
        <v>1046</v>
      </c>
      <c r="K676" s="188">
        <v>0</v>
      </c>
      <c r="L676" s="188" t="s">
        <v>1047</v>
      </c>
      <c r="M676" s="198" t="s">
        <v>1533</v>
      </c>
      <c r="N676" s="224">
        <v>45050</v>
      </c>
      <c r="O676" s="224">
        <v>45050</v>
      </c>
      <c r="P676" s="212">
        <f t="shared" si="38"/>
        <v>45052</v>
      </c>
      <c r="Q676" s="212">
        <v>45051</v>
      </c>
      <c r="R676" s="218">
        <f t="shared" si="34"/>
        <v>1</v>
      </c>
      <c r="S676" s="218">
        <f t="shared" si="35"/>
        <v>1</v>
      </c>
      <c r="T676" s="218"/>
      <c r="Y676" s="480">
        <v>0</v>
      </c>
    </row>
    <row r="677" spans="1:25" s="188" customFormat="1" ht="14.25" x14ac:dyDescent="0.45">
      <c r="B677" s="317" t="s">
        <v>2036</v>
      </c>
      <c r="C677" s="509" t="s">
        <v>1711</v>
      </c>
      <c r="D677" s="765" t="s">
        <v>2037</v>
      </c>
      <c r="E677" s="646" t="s">
        <v>1712</v>
      </c>
      <c r="F677" s="698">
        <v>0</v>
      </c>
      <c r="G677" s="698">
        <v>0</v>
      </c>
      <c r="H677" s="698">
        <v>0</v>
      </c>
      <c r="I677" s="671">
        <v>0</v>
      </c>
      <c r="J677" s="188" t="s">
        <v>1046</v>
      </c>
      <c r="K677" s="188">
        <v>0</v>
      </c>
      <c r="L677" s="188" t="s">
        <v>1047</v>
      </c>
      <c r="M677" s="198" t="s">
        <v>1533</v>
      </c>
      <c r="N677" s="224">
        <v>45050</v>
      </c>
      <c r="O677" s="224">
        <v>45050</v>
      </c>
      <c r="P677" s="212">
        <f t="shared" si="38"/>
        <v>45052</v>
      </c>
      <c r="Q677" s="212">
        <v>45051</v>
      </c>
      <c r="R677" s="218">
        <f t="shared" si="34"/>
        <v>1</v>
      </c>
      <c r="S677" s="218">
        <f t="shared" si="35"/>
        <v>1</v>
      </c>
      <c r="T677" s="218"/>
      <c r="Y677" s="480">
        <v>2</v>
      </c>
    </row>
    <row r="678" spans="1:25" s="193" customFormat="1" ht="26.65" x14ac:dyDescent="0.45">
      <c r="B678" s="193" t="s">
        <v>2038</v>
      </c>
      <c r="C678" s="509" t="s">
        <v>1133</v>
      </c>
      <c r="D678" s="769" t="s">
        <v>2039</v>
      </c>
      <c r="E678" s="645" t="s">
        <v>1674</v>
      </c>
      <c r="F678" s="701">
        <v>208750</v>
      </c>
      <c r="G678" s="706">
        <v>556284</v>
      </c>
      <c r="H678" s="701">
        <v>565636</v>
      </c>
      <c r="I678" s="677">
        <v>765034</v>
      </c>
      <c r="J678" s="193" t="s">
        <v>1046</v>
      </c>
      <c r="K678" s="188">
        <v>0</v>
      </c>
      <c r="L678" s="188" t="s">
        <v>1047</v>
      </c>
      <c r="M678" s="198" t="s">
        <v>1533</v>
      </c>
      <c r="N678" s="197">
        <v>45050</v>
      </c>
      <c r="O678" s="197">
        <v>45050</v>
      </c>
      <c r="P678" s="191">
        <f t="shared" si="38"/>
        <v>45052</v>
      </c>
      <c r="Q678" s="197">
        <v>45050</v>
      </c>
      <c r="R678" s="218">
        <f t="shared" ref="R678:R740" si="39">Q678-N678</f>
        <v>0</v>
      </c>
      <c r="S678" s="218">
        <f t="shared" ref="S678:S740" si="40">Q678-O678-K678</f>
        <v>0</v>
      </c>
      <c r="Y678" s="469">
        <v>5</v>
      </c>
    </row>
    <row r="679" spans="1:25" s="43" customFormat="1" x14ac:dyDescent="0.4">
      <c r="A679" s="641"/>
      <c r="B679" s="325" t="s">
        <v>176</v>
      </c>
      <c r="C679" s="642"/>
      <c r="D679" s="764"/>
      <c r="E679" s="414" t="s">
        <v>1078</v>
      </c>
      <c r="F679" s="683"/>
      <c r="G679" s="683"/>
      <c r="H679" s="683"/>
      <c r="I679" s="643" t="s">
        <v>2040</v>
      </c>
      <c r="J679" s="240" t="s">
        <v>1046</v>
      </c>
      <c r="K679" s="211">
        <v>9</v>
      </c>
      <c r="L679" s="188" t="s">
        <v>1047</v>
      </c>
      <c r="M679" s="198" t="s">
        <v>1533</v>
      </c>
      <c r="N679" s="241">
        <v>44930</v>
      </c>
      <c r="O679" s="207">
        <v>44933</v>
      </c>
      <c r="P679" s="433">
        <f t="shared" si="38"/>
        <v>44935</v>
      </c>
      <c r="Q679" s="212">
        <v>45051</v>
      </c>
      <c r="R679" s="218">
        <f t="shared" si="39"/>
        <v>121</v>
      </c>
      <c r="S679" s="218">
        <f t="shared" si="40"/>
        <v>109</v>
      </c>
      <c r="T679" s="325" t="s">
        <v>2041</v>
      </c>
      <c r="U679" s="211"/>
      <c r="V679" s="526"/>
      <c r="W679" s="526"/>
      <c r="X679" s="526"/>
      <c r="Y679" s="643"/>
    </row>
    <row r="680" spans="1:25" s="43" customFormat="1" x14ac:dyDescent="0.4">
      <c r="A680" s="641"/>
      <c r="B680" s="218" t="s">
        <v>161</v>
      </c>
      <c r="C680" s="325"/>
      <c r="D680" s="764"/>
      <c r="E680" s="414" t="s">
        <v>1078</v>
      </c>
      <c r="F680" s="202"/>
      <c r="G680" s="202"/>
      <c r="H680" s="202"/>
      <c r="I680" s="803">
        <v>8117164.2000000002</v>
      </c>
      <c r="J680" s="240" t="s">
        <v>1046</v>
      </c>
      <c r="K680" s="188">
        <v>0</v>
      </c>
      <c r="L680" s="188" t="s">
        <v>1047</v>
      </c>
      <c r="M680" s="198" t="s">
        <v>1533</v>
      </c>
      <c r="N680" s="241">
        <v>44929</v>
      </c>
      <c r="O680" s="207">
        <v>44931</v>
      </c>
      <c r="P680" s="433">
        <f t="shared" si="38"/>
        <v>44933</v>
      </c>
      <c r="Q680" s="212">
        <v>45051</v>
      </c>
      <c r="R680" s="218">
        <f t="shared" si="39"/>
        <v>122</v>
      </c>
      <c r="S680" s="218">
        <f t="shared" si="40"/>
        <v>120</v>
      </c>
      <c r="T680" s="325" t="s">
        <v>1270</v>
      </c>
      <c r="U680" s="211"/>
      <c r="V680" s="526"/>
      <c r="W680" s="526"/>
      <c r="X680" s="526"/>
      <c r="Y680" s="644"/>
    </row>
    <row r="681" spans="1:25" s="188" customFormat="1" ht="14.25" x14ac:dyDescent="0.45">
      <c r="B681" s="317" t="s">
        <v>2042</v>
      </c>
      <c r="C681" s="725"/>
      <c r="D681" s="765"/>
      <c r="E681" s="646" t="s">
        <v>1078</v>
      </c>
      <c r="F681" s="381"/>
      <c r="G681" s="381"/>
      <c r="H681" s="381"/>
      <c r="I681" s="791">
        <v>0</v>
      </c>
      <c r="J681" s="188" t="s">
        <v>1046</v>
      </c>
      <c r="K681" s="188">
        <v>0</v>
      </c>
      <c r="L681" s="188" t="s">
        <v>1047</v>
      </c>
      <c r="M681" s="198" t="s">
        <v>1533</v>
      </c>
      <c r="N681" s="224">
        <v>45030</v>
      </c>
      <c r="O681" s="224">
        <v>45030</v>
      </c>
      <c r="P681" s="433">
        <f t="shared" si="38"/>
        <v>45032</v>
      </c>
      <c r="Q681" s="212">
        <v>45054</v>
      </c>
      <c r="R681" s="218">
        <f t="shared" si="39"/>
        <v>24</v>
      </c>
      <c r="S681" s="218">
        <f t="shared" si="40"/>
        <v>24</v>
      </c>
      <c r="T681" s="325" t="s">
        <v>2043</v>
      </c>
      <c r="V681" s="323"/>
      <c r="W681" s="323"/>
      <c r="X681" s="323"/>
      <c r="Y681" s="480"/>
    </row>
    <row r="682" spans="1:25" s="188" customFormat="1" ht="14.25" x14ac:dyDescent="0.45">
      <c r="B682" s="317" t="s">
        <v>2044</v>
      </c>
      <c r="C682" s="725" t="s">
        <v>1069</v>
      </c>
      <c r="D682" s="765"/>
      <c r="E682" s="646" t="s">
        <v>1078</v>
      </c>
      <c r="F682" s="697">
        <v>229150</v>
      </c>
      <c r="G682" s="697">
        <v>213700</v>
      </c>
      <c r="H682" s="381">
        <v>442850</v>
      </c>
      <c r="I682" s="651">
        <v>963230.6</v>
      </c>
      <c r="J682" s="188" t="s">
        <v>1046</v>
      </c>
      <c r="K682" s="188">
        <v>7</v>
      </c>
      <c r="L682" s="188" t="s">
        <v>1047</v>
      </c>
      <c r="M682" s="198" t="s">
        <v>1533</v>
      </c>
      <c r="N682" s="224">
        <v>45033</v>
      </c>
      <c r="O682" s="224">
        <v>45033</v>
      </c>
      <c r="P682" s="433">
        <f t="shared" si="38"/>
        <v>45035</v>
      </c>
      <c r="Q682" s="212">
        <v>45054</v>
      </c>
      <c r="R682" s="218">
        <f t="shared" si="39"/>
        <v>21</v>
      </c>
      <c r="S682" s="218">
        <f t="shared" si="40"/>
        <v>14</v>
      </c>
      <c r="T682" s="325" t="s">
        <v>2045</v>
      </c>
      <c r="V682" s="323"/>
      <c r="W682" s="323"/>
      <c r="X682" s="323"/>
      <c r="Y682" s="480"/>
    </row>
    <row r="683" spans="1:25" s="188" customFormat="1" ht="14.25" x14ac:dyDescent="0.45">
      <c r="B683" s="317" t="s">
        <v>2046</v>
      </c>
      <c r="C683" s="725"/>
      <c r="D683" s="765" t="s">
        <v>2047</v>
      </c>
      <c r="E683" s="646" t="s">
        <v>1067</v>
      </c>
      <c r="F683" s="381">
        <f>4888258/2</f>
        <v>2444129</v>
      </c>
      <c r="G683" s="381">
        <f>851246/2</f>
        <v>425623</v>
      </c>
      <c r="H683" s="381">
        <f>3952298/2</f>
        <v>1976149</v>
      </c>
      <c r="I683" s="661">
        <f>5739504/2</f>
        <v>2869752</v>
      </c>
      <c r="J683" s="193" t="s">
        <v>1046</v>
      </c>
      <c r="K683" s="193">
        <v>10</v>
      </c>
      <c r="L683" s="188" t="s">
        <v>1047</v>
      </c>
      <c r="M683" s="198" t="s">
        <v>1533</v>
      </c>
      <c r="N683" s="224">
        <v>45040</v>
      </c>
      <c r="O683" s="224">
        <v>45040</v>
      </c>
      <c r="P683" s="433">
        <f t="shared" si="38"/>
        <v>45042</v>
      </c>
      <c r="Q683" s="212">
        <v>45052</v>
      </c>
      <c r="R683" s="218">
        <f t="shared" si="39"/>
        <v>12</v>
      </c>
      <c r="S683" s="218">
        <f t="shared" si="40"/>
        <v>2</v>
      </c>
      <c r="T683" s="562" t="s">
        <v>1225</v>
      </c>
      <c r="V683" s="323"/>
      <c r="W683" s="323"/>
      <c r="X683" s="323"/>
      <c r="Y683" s="480">
        <v>12</v>
      </c>
    </row>
    <row r="684" spans="1:25" s="193" customFormat="1" ht="14.25" x14ac:dyDescent="0.45">
      <c r="B684" s="418" t="s">
        <v>2048</v>
      </c>
      <c r="C684" s="726"/>
      <c r="D684" s="765" t="s">
        <v>2049</v>
      </c>
      <c r="E684" s="645" t="s">
        <v>1724</v>
      </c>
      <c r="F684" s="381"/>
      <c r="G684" s="381"/>
      <c r="H684" s="381"/>
      <c r="I684" s="791">
        <v>0</v>
      </c>
      <c r="J684" s="193" t="s">
        <v>1046</v>
      </c>
      <c r="K684" s="188">
        <v>0</v>
      </c>
      <c r="L684" s="188" t="s">
        <v>1047</v>
      </c>
      <c r="M684" s="198" t="s">
        <v>1533</v>
      </c>
      <c r="N684" s="197">
        <v>45045</v>
      </c>
      <c r="O684" s="197">
        <v>45045</v>
      </c>
      <c r="P684" s="433">
        <f t="shared" si="38"/>
        <v>45047</v>
      </c>
      <c r="Q684" s="191">
        <v>45052</v>
      </c>
      <c r="R684" s="218">
        <f t="shared" si="39"/>
        <v>7</v>
      </c>
      <c r="S684" s="218">
        <f t="shared" si="40"/>
        <v>7</v>
      </c>
      <c r="T684" s="562"/>
      <c r="U684" s="188"/>
      <c r="V684" s="323"/>
      <c r="W684" s="323"/>
      <c r="X684" s="412"/>
      <c r="Y684" s="469">
        <v>0</v>
      </c>
    </row>
    <row r="685" spans="1:25" s="531" customFormat="1" ht="14.25" x14ac:dyDescent="0.45">
      <c r="B685" s="536" t="s">
        <v>2050</v>
      </c>
      <c r="C685" s="732" t="s">
        <v>1138</v>
      </c>
      <c r="D685" s="768" t="s">
        <v>2051</v>
      </c>
      <c r="E685" s="745" t="s">
        <v>1401</v>
      </c>
      <c r="F685" s="703">
        <v>990779</v>
      </c>
      <c r="G685" s="703">
        <v>519554</v>
      </c>
      <c r="H685" s="703">
        <v>1262558</v>
      </c>
      <c r="I685" s="676">
        <v>1510333</v>
      </c>
      <c r="J685" s="531" t="s">
        <v>1046</v>
      </c>
      <c r="K685" s="531">
        <v>7</v>
      </c>
      <c r="L685" s="188" t="s">
        <v>1047</v>
      </c>
      <c r="M685" s="198" t="s">
        <v>1533</v>
      </c>
      <c r="N685" s="533">
        <v>45045</v>
      </c>
      <c r="O685" s="533">
        <v>45045</v>
      </c>
      <c r="P685" s="629">
        <f t="shared" si="38"/>
        <v>45047</v>
      </c>
      <c r="Q685" s="629">
        <v>45052</v>
      </c>
      <c r="R685" s="218">
        <f t="shared" si="39"/>
        <v>7</v>
      </c>
      <c r="S685" s="218">
        <f t="shared" si="40"/>
        <v>0</v>
      </c>
      <c r="T685" s="630"/>
      <c r="V685" s="534"/>
      <c r="W685" s="534"/>
      <c r="X685" s="534"/>
      <c r="Y685" s="532">
        <v>5</v>
      </c>
    </row>
    <row r="686" spans="1:25" s="188" customFormat="1" ht="14.25" x14ac:dyDescent="0.45">
      <c r="B686" s="188" t="s">
        <v>2052</v>
      </c>
      <c r="C686" s="358" t="s">
        <v>1138</v>
      </c>
      <c r="D686" s="381" t="s">
        <v>2053</v>
      </c>
      <c r="E686" s="646" t="s">
        <v>1083</v>
      </c>
      <c r="F686" s="698">
        <v>789529</v>
      </c>
      <c r="G686" s="698">
        <v>719867</v>
      </c>
      <c r="H686" s="698">
        <v>1244029</v>
      </c>
      <c r="I686" s="671">
        <v>1509396</v>
      </c>
      <c r="J686" s="188" t="s">
        <v>1046</v>
      </c>
      <c r="K686" s="188">
        <v>8</v>
      </c>
      <c r="L686" s="188" t="s">
        <v>1047</v>
      </c>
      <c r="M686" s="198" t="s">
        <v>1533</v>
      </c>
      <c r="N686" s="224">
        <v>45047</v>
      </c>
      <c r="O686" s="224">
        <v>45047</v>
      </c>
      <c r="P686" s="433">
        <f t="shared" si="38"/>
        <v>45049</v>
      </c>
      <c r="Q686" s="212">
        <v>45055</v>
      </c>
      <c r="R686" s="218">
        <f t="shared" si="39"/>
        <v>8</v>
      </c>
      <c r="S686" s="218">
        <f t="shared" si="40"/>
        <v>0</v>
      </c>
      <c r="T686" s="325" t="s">
        <v>2054</v>
      </c>
      <c r="V686" s="323"/>
      <c r="W686" s="323"/>
      <c r="X686" s="323"/>
      <c r="Y686" s="480">
        <v>10</v>
      </c>
    </row>
    <row r="687" spans="1:25" s="188" customFormat="1" ht="14.25" x14ac:dyDescent="0.45">
      <c r="B687" s="188" t="s">
        <v>2055</v>
      </c>
      <c r="C687" s="358" t="s">
        <v>1061</v>
      </c>
      <c r="D687" s="765" t="s">
        <v>2056</v>
      </c>
      <c r="E687" s="646" t="s">
        <v>1083</v>
      </c>
      <c r="F687" s="698">
        <v>0</v>
      </c>
      <c r="G687" s="698">
        <v>0</v>
      </c>
      <c r="H687" s="698">
        <v>0</v>
      </c>
      <c r="I687" s="671">
        <v>0</v>
      </c>
      <c r="J687" s="188" t="s">
        <v>1046</v>
      </c>
      <c r="K687" s="188">
        <v>0</v>
      </c>
      <c r="L687" s="188" t="s">
        <v>1047</v>
      </c>
      <c r="M687" s="198" t="s">
        <v>1533</v>
      </c>
      <c r="N687" s="224">
        <v>45047</v>
      </c>
      <c r="O687" s="224">
        <v>45047</v>
      </c>
      <c r="P687" s="433">
        <f t="shared" si="38"/>
        <v>45049</v>
      </c>
      <c r="Q687" s="212">
        <v>45056</v>
      </c>
      <c r="R687" s="218">
        <f t="shared" si="39"/>
        <v>9</v>
      </c>
      <c r="S687" s="218">
        <f t="shared" si="40"/>
        <v>9</v>
      </c>
      <c r="T687" s="325" t="s">
        <v>2057</v>
      </c>
      <c r="V687" s="323"/>
      <c r="W687" s="323"/>
      <c r="X687" s="323"/>
      <c r="Y687" s="480"/>
    </row>
    <row r="688" spans="1:25" s="189" customFormat="1" ht="14.25" x14ac:dyDescent="0.45">
      <c r="B688" s="188" t="s">
        <v>2058</v>
      </c>
      <c r="C688" s="358" t="s">
        <v>2059</v>
      </c>
      <c r="D688" s="765" t="s">
        <v>2060</v>
      </c>
      <c r="E688" s="646" t="s">
        <v>1083</v>
      </c>
      <c r="F688" s="690">
        <v>1224129</v>
      </c>
      <c r="G688" s="690">
        <v>746405</v>
      </c>
      <c r="H688" s="690">
        <v>1687576</v>
      </c>
      <c r="I688" s="663" t="s">
        <v>1374</v>
      </c>
      <c r="J688" s="188" t="s">
        <v>1046</v>
      </c>
      <c r="K688" s="188">
        <v>0</v>
      </c>
      <c r="L688" s="188" t="s">
        <v>1047</v>
      </c>
      <c r="M688" s="198" t="s">
        <v>1533</v>
      </c>
      <c r="N688" s="224">
        <v>45048</v>
      </c>
      <c r="O688" s="224">
        <v>45048</v>
      </c>
      <c r="P688" s="433">
        <f t="shared" si="38"/>
        <v>45050</v>
      </c>
      <c r="Q688" s="212">
        <v>45056</v>
      </c>
      <c r="R688" s="218">
        <f t="shared" si="39"/>
        <v>8</v>
      </c>
      <c r="S688" s="218">
        <f t="shared" si="40"/>
        <v>8</v>
      </c>
      <c r="T688" s="218" t="s">
        <v>2061</v>
      </c>
      <c r="Y688" s="563">
        <v>18</v>
      </c>
    </row>
    <row r="689" spans="2:25" s="189" customFormat="1" ht="14.25" x14ac:dyDescent="0.45">
      <c r="B689" s="188" t="s">
        <v>2062</v>
      </c>
      <c r="C689" s="358"/>
      <c r="D689" s="765" t="s">
        <v>2063</v>
      </c>
      <c r="E689" s="646" t="s">
        <v>1712</v>
      </c>
      <c r="F689" s="698">
        <v>0</v>
      </c>
      <c r="G689" s="698">
        <v>0</v>
      </c>
      <c r="H689" s="698">
        <v>0</v>
      </c>
      <c r="I689" s="671">
        <v>0</v>
      </c>
      <c r="J689" s="323" t="s">
        <v>1046</v>
      </c>
      <c r="K689" s="188">
        <v>0</v>
      </c>
      <c r="L689" s="188" t="s">
        <v>1047</v>
      </c>
      <c r="M689" s="198" t="s">
        <v>1533</v>
      </c>
      <c r="N689" s="224">
        <v>45048</v>
      </c>
      <c r="O689" s="224">
        <v>45048</v>
      </c>
      <c r="P689" s="433">
        <f t="shared" si="38"/>
        <v>45050</v>
      </c>
      <c r="Q689" s="212">
        <v>45053</v>
      </c>
      <c r="R689" s="218">
        <f t="shared" si="39"/>
        <v>5</v>
      </c>
      <c r="S689" s="218">
        <f t="shared" si="40"/>
        <v>5</v>
      </c>
      <c r="T689" s="218"/>
      <c r="Y689" s="563">
        <v>0</v>
      </c>
    </row>
    <row r="690" spans="2:25" s="188" customFormat="1" ht="14.25" x14ac:dyDescent="0.45">
      <c r="B690" s="317" t="s">
        <v>2064</v>
      </c>
      <c r="C690" s="725" t="s">
        <v>1059</v>
      </c>
      <c r="D690" s="765" t="s">
        <v>2065</v>
      </c>
      <c r="E690" s="646" t="s">
        <v>1078</v>
      </c>
      <c r="F690" s="704">
        <v>2703453</v>
      </c>
      <c r="G690" s="785">
        <v>377598.1</v>
      </c>
      <c r="H690" s="695">
        <v>2327978</v>
      </c>
      <c r="I690" s="804">
        <v>3081051.1</v>
      </c>
      <c r="J690" s="188" t="s">
        <v>1046</v>
      </c>
      <c r="K690" s="188">
        <v>1</v>
      </c>
      <c r="L690" s="188" t="s">
        <v>1047</v>
      </c>
      <c r="M690" s="198" t="s">
        <v>1533</v>
      </c>
      <c r="N690" s="224">
        <v>45047</v>
      </c>
      <c r="O690" s="224">
        <v>45047</v>
      </c>
      <c r="P690" s="212">
        <f t="shared" si="38"/>
        <v>45049</v>
      </c>
      <c r="Q690" s="212">
        <v>45053</v>
      </c>
      <c r="R690" s="218">
        <f t="shared" si="39"/>
        <v>6</v>
      </c>
      <c r="S690" s="218">
        <f t="shared" si="40"/>
        <v>5</v>
      </c>
      <c r="T690" s="218" t="s">
        <v>2066</v>
      </c>
      <c r="Y690" s="480">
        <v>12</v>
      </c>
    </row>
    <row r="691" spans="2:25" s="188" customFormat="1" ht="14.25" x14ac:dyDescent="0.45">
      <c r="B691" s="317" t="s">
        <v>2067</v>
      </c>
      <c r="C691" s="725" t="s">
        <v>1059</v>
      </c>
      <c r="D691" s="765" t="s">
        <v>2068</v>
      </c>
      <c r="E691" s="646" t="s">
        <v>1078</v>
      </c>
      <c r="F691" s="704">
        <v>2703453</v>
      </c>
      <c r="G691" s="785">
        <v>377598.1</v>
      </c>
      <c r="H691" s="695">
        <v>2327978</v>
      </c>
      <c r="I691" s="804">
        <v>3081051.1</v>
      </c>
      <c r="J691" s="188" t="s">
        <v>1046</v>
      </c>
      <c r="K691" s="188">
        <v>1</v>
      </c>
      <c r="L691" s="188" t="s">
        <v>1047</v>
      </c>
      <c r="M691" s="198" t="s">
        <v>1533</v>
      </c>
      <c r="N691" s="224">
        <v>45047</v>
      </c>
      <c r="O691" s="224">
        <v>45047</v>
      </c>
      <c r="P691" s="212">
        <f t="shared" si="38"/>
        <v>45049</v>
      </c>
      <c r="Q691" s="212">
        <v>45053</v>
      </c>
      <c r="R691" s="218">
        <f t="shared" si="39"/>
        <v>6</v>
      </c>
      <c r="S691" s="218">
        <f t="shared" si="40"/>
        <v>5</v>
      </c>
      <c r="T691" s="218" t="s">
        <v>2066</v>
      </c>
      <c r="Y691" s="480">
        <v>11</v>
      </c>
    </row>
    <row r="692" spans="2:25" s="188" customFormat="1" ht="26.65" x14ac:dyDescent="0.45">
      <c r="B692" s="317" t="s">
        <v>2069</v>
      </c>
      <c r="C692" s="509" t="s">
        <v>1113</v>
      </c>
      <c r="D692" s="765" t="s">
        <v>2070</v>
      </c>
      <c r="E692" s="646" t="s">
        <v>1724</v>
      </c>
      <c r="F692" s="698">
        <v>0</v>
      </c>
      <c r="G692" s="698">
        <v>0</v>
      </c>
      <c r="H692" s="698">
        <v>0</v>
      </c>
      <c r="I692" s="671">
        <v>0</v>
      </c>
      <c r="J692" s="188" t="s">
        <v>1046</v>
      </c>
      <c r="K692" s="188">
        <v>0</v>
      </c>
      <c r="L692" s="188" t="s">
        <v>1047</v>
      </c>
      <c r="M692" s="198" t="s">
        <v>1533</v>
      </c>
      <c r="N692" s="224">
        <v>45049</v>
      </c>
      <c r="O692" s="224">
        <v>45049</v>
      </c>
      <c r="P692" s="212">
        <f t="shared" si="38"/>
        <v>45051</v>
      </c>
      <c r="Q692" s="212">
        <v>45054</v>
      </c>
      <c r="R692" s="218">
        <f t="shared" si="39"/>
        <v>5</v>
      </c>
      <c r="S692" s="218">
        <f t="shared" si="40"/>
        <v>5</v>
      </c>
      <c r="T692" s="218" t="s">
        <v>1171</v>
      </c>
      <c r="Y692" s="480"/>
    </row>
    <row r="693" spans="2:25" s="188" customFormat="1" ht="14.25" x14ac:dyDescent="0.45">
      <c r="B693" s="317" t="s">
        <v>2071</v>
      </c>
      <c r="C693" s="725" t="s">
        <v>1059</v>
      </c>
      <c r="D693" s="765" t="s">
        <v>2072</v>
      </c>
      <c r="E693" s="646" t="s">
        <v>1078</v>
      </c>
      <c r="F693" s="704">
        <v>2703453</v>
      </c>
      <c r="G693" s="785">
        <v>377598.1</v>
      </c>
      <c r="H693" s="695">
        <v>2327978</v>
      </c>
      <c r="I693" s="804">
        <v>3081051.1</v>
      </c>
      <c r="J693" s="188" t="s">
        <v>1046</v>
      </c>
      <c r="K693" s="188">
        <v>1</v>
      </c>
      <c r="L693" s="188" t="s">
        <v>1047</v>
      </c>
      <c r="M693" s="198" t="s">
        <v>1533</v>
      </c>
      <c r="N693" s="224">
        <v>45049</v>
      </c>
      <c r="O693" s="224">
        <v>45049</v>
      </c>
      <c r="P693" s="212">
        <f t="shared" si="38"/>
        <v>45051</v>
      </c>
      <c r="Q693" s="212">
        <v>45053</v>
      </c>
      <c r="R693" s="218">
        <f t="shared" si="39"/>
        <v>4</v>
      </c>
      <c r="S693" s="218">
        <f t="shared" si="40"/>
        <v>3</v>
      </c>
      <c r="T693" s="218" t="s">
        <v>2066</v>
      </c>
      <c r="Y693" s="480">
        <v>12</v>
      </c>
    </row>
    <row r="694" spans="2:25" s="531" customFormat="1" ht="14.25" x14ac:dyDescent="0.45">
      <c r="B694" s="536" t="s">
        <v>2073</v>
      </c>
      <c r="C694" s="732" t="s">
        <v>2074</v>
      </c>
      <c r="D694" s="768" t="s">
        <v>2075</v>
      </c>
      <c r="E694" s="745" t="s">
        <v>1083</v>
      </c>
      <c r="F694" s="703">
        <v>1460121</v>
      </c>
      <c r="G694" s="786">
        <v>561415</v>
      </c>
      <c r="H694" s="703">
        <v>1775227</v>
      </c>
      <c r="I694" s="676">
        <v>2021536</v>
      </c>
      <c r="J694" s="531" t="s">
        <v>1046</v>
      </c>
      <c r="K694" s="531">
        <v>4</v>
      </c>
      <c r="L694" s="188" t="s">
        <v>1047</v>
      </c>
      <c r="M694" s="198" t="s">
        <v>1533</v>
      </c>
      <c r="N694" s="533">
        <v>45049</v>
      </c>
      <c r="O694" s="533">
        <v>45049</v>
      </c>
      <c r="P694" s="638">
        <f t="shared" si="38"/>
        <v>45051</v>
      </c>
      <c r="Q694" s="638">
        <v>45054</v>
      </c>
      <c r="R694" s="218">
        <f t="shared" si="39"/>
        <v>5</v>
      </c>
      <c r="S694" s="218">
        <f t="shared" si="40"/>
        <v>1</v>
      </c>
      <c r="T694" s="639" t="s">
        <v>1225</v>
      </c>
      <c r="Y694" s="532">
        <v>25</v>
      </c>
    </row>
    <row r="695" spans="2:25" s="188" customFormat="1" ht="14.25" x14ac:dyDescent="0.45">
      <c r="B695" s="317" t="s">
        <v>2076</v>
      </c>
      <c r="C695" s="725"/>
      <c r="D695" s="765" t="s">
        <v>2077</v>
      </c>
      <c r="E695" s="646" t="s">
        <v>1712</v>
      </c>
      <c r="F695" s="698">
        <v>0</v>
      </c>
      <c r="G695" s="708">
        <v>0</v>
      </c>
      <c r="H695" s="698">
        <v>0</v>
      </c>
      <c r="I695" s="671">
        <v>0</v>
      </c>
      <c r="J695" s="188" t="s">
        <v>1046</v>
      </c>
      <c r="K695" s="188">
        <v>1</v>
      </c>
      <c r="L695" s="188" t="s">
        <v>1047</v>
      </c>
      <c r="M695" s="198" t="s">
        <v>1533</v>
      </c>
      <c r="N695" s="224">
        <v>45049</v>
      </c>
      <c r="O695" s="224">
        <v>45049</v>
      </c>
      <c r="P695" s="212">
        <f t="shared" si="38"/>
        <v>45051</v>
      </c>
      <c r="Q695" s="212">
        <v>45053</v>
      </c>
      <c r="R695" s="218">
        <f t="shared" si="39"/>
        <v>4</v>
      </c>
      <c r="S695" s="218">
        <f t="shared" si="40"/>
        <v>3</v>
      </c>
      <c r="T695" s="218" t="s">
        <v>2078</v>
      </c>
      <c r="Y695" s="480">
        <v>2</v>
      </c>
    </row>
    <row r="696" spans="2:25" s="193" customFormat="1" ht="14.25" x14ac:dyDescent="0.45">
      <c r="B696" s="418" t="s">
        <v>2079</v>
      </c>
      <c r="C696" s="726" t="s">
        <v>1121</v>
      </c>
      <c r="D696" s="765" t="s">
        <v>2080</v>
      </c>
      <c r="E696" s="645" t="s">
        <v>1674</v>
      </c>
      <c r="F696" s="701">
        <v>208750</v>
      </c>
      <c r="G696" s="706">
        <v>423390</v>
      </c>
      <c r="H696" s="701">
        <v>396900</v>
      </c>
      <c r="I696" s="677">
        <v>632140</v>
      </c>
      <c r="J696" s="193" t="s">
        <v>1046</v>
      </c>
      <c r="K696" s="188">
        <v>0</v>
      </c>
      <c r="L696" s="188" t="s">
        <v>1047</v>
      </c>
      <c r="M696" s="198" t="s">
        <v>1533</v>
      </c>
      <c r="N696" s="197">
        <v>45049</v>
      </c>
      <c r="O696" s="197">
        <v>45049</v>
      </c>
      <c r="P696" s="191">
        <f t="shared" si="38"/>
        <v>45051</v>
      </c>
      <c r="Q696" s="191">
        <v>45054</v>
      </c>
      <c r="R696" s="218">
        <f t="shared" si="39"/>
        <v>5</v>
      </c>
      <c r="S696" s="218">
        <f t="shared" si="40"/>
        <v>5</v>
      </c>
      <c r="T696" s="195"/>
      <c r="Y696" s="469"/>
    </row>
    <row r="697" spans="2:25" s="188" customFormat="1" ht="14.25" x14ac:dyDescent="0.45">
      <c r="B697" s="317" t="s">
        <v>2081</v>
      </c>
      <c r="C697" s="725" t="s">
        <v>1128</v>
      </c>
      <c r="D697" s="765" t="s">
        <v>2082</v>
      </c>
      <c r="E697" s="646" t="s">
        <v>1067</v>
      </c>
      <c r="F697" s="705">
        <v>0</v>
      </c>
      <c r="G697" s="702">
        <v>916292</v>
      </c>
      <c r="H697" s="700">
        <v>588275</v>
      </c>
      <c r="I697" s="620">
        <v>916292</v>
      </c>
      <c r="J697" s="188" t="s">
        <v>1046</v>
      </c>
      <c r="K697" s="188">
        <v>5</v>
      </c>
      <c r="L697" s="188" t="s">
        <v>1047</v>
      </c>
      <c r="M697" s="198" t="s">
        <v>1533</v>
      </c>
      <c r="N697" s="224">
        <v>45048</v>
      </c>
      <c r="O697" s="224">
        <v>45048</v>
      </c>
      <c r="P697" s="212">
        <f t="shared" si="38"/>
        <v>45050</v>
      </c>
      <c r="Q697" s="212">
        <v>45055</v>
      </c>
      <c r="R697" s="218">
        <f t="shared" si="39"/>
        <v>7</v>
      </c>
      <c r="S697" s="218">
        <f t="shared" si="40"/>
        <v>2</v>
      </c>
      <c r="T697" s="218" t="s">
        <v>1047</v>
      </c>
      <c r="Y697" s="480">
        <v>4</v>
      </c>
    </row>
    <row r="698" spans="2:25" s="188" customFormat="1" ht="14.25" x14ac:dyDescent="0.45">
      <c r="B698" s="317" t="s">
        <v>2083</v>
      </c>
      <c r="C698" s="725" t="s">
        <v>2084</v>
      </c>
      <c r="D698" s="765" t="s">
        <v>2085</v>
      </c>
      <c r="E698" s="646" t="s">
        <v>1724</v>
      </c>
      <c r="F698" s="698">
        <v>0</v>
      </c>
      <c r="G698" s="785">
        <v>775939.4</v>
      </c>
      <c r="H698" s="695">
        <v>536320</v>
      </c>
      <c r="I698" s="778">
        <v>775939.4</v>
      </c>
      <c r="J698" s="188" t="s">
        <v>1046</v>
      </c>
      <c r="K698" s="188">
        <v>0</v>
      </c>
      <c r="L698" s="188" t="s">
        <v>1047</v>
      </c>
      <c r="M698" s="198" t="s">
        <v>1533</v>
      </c>
      <c r="N698" s="224">
        <v>45049</v>
      </c>
      <c r="O698" s="224">
        <v>45049</v>
      </c>
      <c r="P698" s="212">
        <f t="shared" si="38"/>
        <v>45051</v>
      </c>
      <c r="Q698" s="212">
        <v>45051</v>
      </c>
      <c r="R698" s="218">
        <f t="shared" si="39"/>
        <v>2</v>
      </c>
      <c r="S698" s="218">
        <f t="shared" si="40"/>
        <v>2</v>
      </c>
      <c r="T698" s="218"/>
      <c r="Y698" s="480">
        <v>0</v>
      </c>
    </row>
    <row r="699" spans="2:25" s="188" customFormat="1" ht="14.25" x14ac:dyDescent="0.45">
      <c r="B699" s="317" t="s">
        <v>2086</v>
      </c>
      <c r="C699" s="725" t="s">
        <v>1192</v>
      </c>
      <c r="D699" s="765" t="s">
        <v>2087</v>
      </c>
      <c r="E699" s="646" t="s">
        <v>1067</v>
      </c>
      <c r="F699" s="698">
        <v>0</v>
      </c>
      <c r="G699" s="698">
        <v>0</v>
      </c>
      <c r="H699" s="698">
        <v>0</v>
      </c>
      <c r="I699" s="671">
        <v>0</v>
      </c>
      <c r="J699" s="188" t="s">
        <v>1046</v>
      </c>
      <c r="K699" s="188">
        <v>0</v>
      </c>
      <c r="L699" s="188" t="s">
        <v>1047</v>
      </c>
      <c r="M699" s="198" t="s">
        <v>1533</v>
      </c>
      <c r="N699" s="224">
        <v>45050</v>
      </c>
      <c r="O699" s="224">
        <v>45050</v>
      </c>
      <c r="P699" s="212">
        <f t="shared" si="38"/>
        <v>45052</v>
      </c>
      <c r="Q699" s="212">
        <v>45054</v>
      </c>
      <c r="R699" s="218">
        <f t="shared" si="39"/>
        <v>4</v>
      </c>
      <c r="S699" s="218">
        <f t="shared" si="40"/>
        <v>4</v>
      </c>
      <c r="T699" s="218"/>
      <c r="Y699" s="480"/>
    </row>
    <row r="700" spans="2:25" s="188" customFormat="1" ht="14.25" x14ac:dyDescent="0.45">
      <c r="B700" s="317" t="s">
        <v>2088</v>
      </c>
      <c r="C700" s="725" t="s">
        <v>1162</v>
      </c>
      <c r="D700" s="765" t="s">
        <v>2089</v>
      </c>
      <c r="E700" s="646" t="s">
        <v>1712</v>
      </c>
      <c r="F700" s="698">
        <v>0</v>
      </c>
      <c r="G700" s="698">
        <v>0</v>
      </c>
      <c r="H700" s="698">
        <v>0</v>
      </c>
      <c r="I700" s="671">
        <v>0</v>
      </c>
      <c r="J700" s="188" t="s">
        <v>1046</v>
      </c>
      <c r="K700" s="188">
        <v>0</v>
      </c>
      <c r="L700" s="188" t="s">
        <v>1047</v>
      </c>
      <c r="M700" s="198" t="s">
        <v>1533</v>
      </c>
      <c r="N700" s="224">
        <v>45050</v>
      </c>
      <c r="O700" s="224">
        <v>45050</v>
      </c>
      <c r="P700" s="212">
        <f t="shared" si="38"/>
        <v>45052</v>
      </c>
      <c r="Q700" s="212">
        <v>45053</v>
      </c>
      <c r="R700" s="218">
        <f t="shared" si="39"/>
        <v>3</v>
      </c>
      <c r="S700" s="218">
        <f t="shared" si="40"/>
        <v>3</v>
      </c>
      <c r="T700" s="218"/>
      <c r="Y700" s="480">
        <v>0</v>
      </c>
    </row>
    <row r="701" spans="2:25" s="188" customFormat="1" ht="14.25" x14ac:dyDescent="0.45">
      <c r="B701" s="317" t="s">
        <v>2090</v>
      </c>
      <c r="C701" s="725"/>
      <c r="D701" s="765" t="s">
        <v>2091</v>
      </c>
      <c r="E701" s="646" t="s">
        <v>1067</v>
      </c>
      <c r="F701" s="698">
        <v>0</v>
      </c>
      <c r="G701" s="698">
        <v>0</v>
      </c>
      <c r="H701" s="698">
        <v>0</v>
      </c>
      <c r="I701" s="671">
        <v>0</v>
      </c>
      <c r="J701" s="188" t="s">
        <v>1046</v>
      </c>
      <c r="K701" s="188">
        <v>0</v>
      </c>
      <c r="L701" s="188" t="s">
        <v>1047</v>
      </c>
      <c r="M701" s="198" t="s">
        <v>1533</v>
      </c>
      <c r="N701" s="224">
        <v>45050</v>
      </c>
      <c r="O701" s="224">
        <v>45050</v>
      </c>
      <c r="P701" s="212">
        <f t="shared" si="38"/>
        <v>45052</v>
      </c>
      <c r="Q701" s="212">
        <v>45052</v>
      </c>
      <c r="R701" s="218">
        <f t="shared" si="39"/>
        <v>2</v>
      </c>
      <c r="S701" s="218">
        <f t="shared" si="40"/>
        <v>2</v>
      </c>
      <c r="T701" s="218"/>
      <c r="Y701" s="480">
        <v>7</v>
      </c>
    </row>
    <row r="702" spans="2:25" s="188" customFormat="1" ht="14.25" x14ac:dyDescent="0.45">
      <c r="B702" s="317" t="s">
        <v>2092</v>
      </c>
      <c r="C702" s="725" t="s">
        <v>1192</v>
      </c>
      <c r="D702" s="765" t="s">
        <v>2093</v>
      </c>
      <c r="E702" s="748">
        <v>1698209</v>
      </c>
      <c r="F702" s="701">
        <v>484130.6</v>
      </c>
      <c r="G702" s="706">
        <v>1651149</v>
      </c>
      <c r="H702" s="701">
        <v>2182339.6</v>
      </c>
      <c r="I702" s="671" t="s">
        <v>1374</v>
      </c>
      <c r="J702" s="188" t="s">
        <v>1046</v>
      </c>
      <c r="K702" s="188">
        <v>5</v>
      </c>
      <c r="L702" s="188" t="s">
        <v>1047</v>
      </c>
      <c r="M702" s="198" t="s">
        <v>1533</v>
      </c>
      <c r="N702" s="224">
        <v>45050</v>
      </c>
      <c r="O702" s="224">
        <v>45050</v>
      </c>
      <c r="P702" s="212">
        <f t="shared" si="38"/>
        <v>45052</v>
      </c>
      <c r="Q702" s="212">
        <v>45055</v>
      </c>
      <c r="R702" s="218">
        <f t="shared" si="39"/>
        <v>5</v>
      </c>
      <c r="S702" s="218">
        <f t="shared" si="40"/>
        <v>0</v>
      </c>
      <c r="T702" s="218" t="s">
        <v>2094</v>
      </c>
      <c r="Y702" s="480">
        <v>6</v>
      </c>
    </row>
    <row r="703" spans="2:25" s="531" customFormat="1" ht="14.25" x14ac:dyDescent="0.45">
      <c r="B703" s="536" t="s">
        <v>2095</v>
      </c>
      <c r="C703" s="732" t="s">
        <v>1061</v>
      </c>
      <c r="D703" s="768" t="s">
        <v>2096</v>
      </c>
      <c r="E703" s="745" t="s">
        <v>1083</v>
      </c>
      <c r="F703" s="703">
        <v>2090779</v>
      </c>
      <c r="G703" s="786">
        <v>495166</v>
      </c>
      <c r="H703" s="703">
        <v>2364558</v>
      </c>
      <c r="I703" s="676">
        <v>2585945</v>
      </c>
      <c r="J703" s="531" t="s">
        <v>1046</v>
      </c>
      <c r="K703" s="188">
        <v>0</v>
      </c>
      <c r="L703" s="188" t="s">
        <v>1047</v>
      </c>
      <c r="M703" s="198" t="s">
        <v>1533</v>
      </c>
      <c r="N703" s="533">
        <v>45050</v>
      </c>
      <c r="O703" s="533">
        <v>45050</v>
      </c>
      <c r="P703" s="638">
        <f t="shared" si="38"/>
        <v>45052</v>
      </c>
      <c r="Q703" s="638">
        <v>45053</v>
      </c>
      <c r="R703" s="218">
        <f t="shared" si="39"/>
        <v>3</v>
      </c>
      <c r="S703" s="218">
        <f t="shared" si="40"/>
        <v>3</v>
      </c>
      <c r="T703" s="639" t="s">
        <v>2097</v>
      </c>
      <c r="Y703" s="532">
        <v>4</v>
      </c>
    </row>
    <row r="704" spans="2:25" s="188" customFormat="1" ht="14.25" x14ac:dyDescent="0.45">
      <c r="B704" s="317" t="s">
        <v>2098</v>
      </c>
      <c r="C704" s="725"/>
      <c r="D704" s="765" t="s">
        <v>2099</v>
      </c>
      <c r="E704" s="646" t="s">
        <v>1712</v>
      </c>
      <c r="F704" s="698">
        <v>0</v>
      </c>
      <c r="G704" s="698">
        <v>0</v>
      </c>
      <c r="H704" s="698">
        <v>0</v>
      </c>
      <c r="I704" s="671">
        <v>0</v>
      </c>
      <c r="J704" s="188" t="s">
        <v>1046</v>
      </c>
      <c r="K704" s="188">
        <v>0</v>
      </c>
      <c r="L704" s="188" t="s">
        <v>1047</v>
      </c>
      <c r="M704" s="198" t="s">
        <v>1533</v>
      </c>
      <c r="N704" s="224">
        <v>45050</v>
      </c>
      <c r="O704" s="224">
        <v>45050</v>
      </c>
      <c r="P704" s="212">
        <f t="shared" si="38"/>
        <v>45052</v>
      </c>
      <c r="Q704" s="212">
        <v>45055</v>
      </c>
      <c r="R704" s="218">
        <f t="shared" si="39"/>
        <v>5</v>
      </c>
      <c r="S704" s="218">
        <f t="shared" si="40"/>
        <v>5</v>
      </c>
      <c r="T704" s="218"/>
      <c r="Y704" s="480"/>
    </row>
    <row r="705" spans="1:25" s="193" customFormat="1" ht="14.25" x14ac:dyDescent="0.45">
      <c r="B705" s="418" t="s">
        <v>2100</v>
      </c>
      <c r="C705" s="726" t="s">
        <v>1059</v>
      </c>
      <c r="D705" s="765" t="s">
        <v>2101</v>
      </c>
      <c r="E705" s="645" t="s">
        <v>1712</v>
      </c>
      <c r="F705" s="698">
        <v>0</v>
      </c>
      <c r="G705" s="698">
        <v>0</v>
      </c>
      <c r="H705" s="698">
        <v>0</v>
      </c>
      <c r="I705" s="671">
        <v>0</v>
      </c>
      <c r="J705" s="193" t="s">
        <v>1046</v>
      </c>
      <c r="K705" s="188">
        <v>0</v>
      </c>
      <c r="L705" s="188" t="s">
        <v>1047</v>
      </c>
      <c r="M705" s="198" t="s">
        <v>1533</v>
      </c>
      <c r="N705" s="197">
        <v>45050</v>
      </c>
      <c r="O705" s="197">
        <v>45050</v>
      </c>
      <c r="P705" s="191">
        <f t="shared" si="38"/>
        <v>45052</v>
      </c>
      <c r="Q705" s="191">
        <v>45055</v>
      </c>
      <c r="R705" s="218">
        <f t="shared" si="39"/>
        <v>5</v>
      </c>
      <c r="S705" s="218">
        <f t="shared" si="40"/>
        <v>5</v>
      </c>
      <c r="T705" s="195"/>
      <c r="Y705" s="469"/>
    </row>
    <row r="706" spans="1:25" s="193" customFormat="1" ht="14.25" x14ac:dyDescent="0.45">
      <c r="B706" s="459" t="s">
        <v>2102</v>
      </c>
      <c r="C706" s="733"/>
      <c r="D706" s="381" t="s">
        <v>2103</v>
      </c>
      <c r="E706" s="645" t="s">
        <v>1674</v>
      </c>
      <c r="F706" s="706">
        <v>208750</v>
      </c>
      <c r="G706" s="706">
        <v>133410</v>
      </c>
      <c r="H706" s="698"/>
      <c r="I706" s="777" t="s">
        <v>1374</v>
      </c>
      <c r="J706" s="188" t="s">
        <v>1074</v>
      </c>
      <c r="K706" s="188">
        <v>0</v>
      </c>
      <c r="L706" s="188" t="s">
        <v>1047</v>
      </c>
      <c r="M706" s="198" t="s">
        <v>1533</v>
      </c>
      <c r="N706" s="191">
        <v>45040</v>
      </c>
      <c r="O706" s="197">
        <v>45052</v>
      </c>
      <c r="P706" s="191">
        <f t="shared" si="38"/>
        <v>45054</v>
      </c>
      <c r="Q706" s="212">
        <v>45054</v>
      </c>
      <c r="R706" s="218">
        <f t="shared" si="39"/>
        <v>14</v>
      </c>
      <c r="S706" s="218">
        <f t="shared" si="40"/>
        <v>2</v>
      </c>
      <c r="T706" s="195"/>
      <c r="Y706" s="469"/>
    </row>
    <row r="707" spans="1:25" s="188" customFormat="1" ht="14.25" x14ac:dyDescent="0.45">
      <c r="B707" s="317" t="s">
        <v>2104</v>
      </c>
      <c r="C707" s="725" t="s">
        <v>1059</v>
      </c>
      <c r="D707" s="765" t="s">
        <v>2105</v>
      </c>
      <c r="E707" s="646" t="s">
        <v>1078</v>
      </c>
      <c r="F707" s="704">
        <v>1989639.5</v>
      </c>
      <c r="G707" s="785">
        <v>430730.6</v>
      </c>
      <c r="H707" s="704">
        <v>1737839.5</v>
      </c>
      <c r="I707" s="778">
        <v>2420370.1</v>
      </c>
      <c r="J707" s="188" t="s">
        <v>1046</v>
      </c>
      <c r="K707" s="188">
        <v>0</v>
      </c>
      <c r="L707" s="188" t="s">
        <v>1047</v>
      </c>
      <c r="M707" s="198" t="s">
        <v>1533</v>
      </c>
      <c r="N707" s="224">
        <v>45049</v>
      </c>
      <c r="O707" s="224">
        <v>45049</v>
      </c>
      <c r="P707" s="212">
        <f t="shared" si="38"/>
        <v>45051</v>
      </c>
      <c r="Q707" s="212">
        <v>45054</v>
      </c>
      <c r="R707" s="218">
        <f t="shared" si="39"/>
        <v>5</v>
      </c>
      <c r="S707" s="218">
        <f t="shared" si="40"/>
        <v>5</v>
      </c>
      <c r="T707" s="218"/>
      <c r="Y707" s="480"/>
    </row>
    <row r="708" spans="1:25" s="188" customFormat="1" ht="14.25" x14ac:dyDescent="0.45">
      <c r="A708" s="358"/>
      <c r="B708" s="317" t="s">
        <v>2106</v>
      </c>
      <c r="C708" s="725" t="s">
        <v>1044</v>
      </c>
      <c r="D708" s="765" t="s">
        <v>2107</v>
      </c>
      <c r="E708" s="646" t="s">
        <v>1067</v>
      </c>
      <c r="F708" s="707">
        <f>5126858/2</f>
        <v>2563429</v>
      </c>
      <c r="G708" s="699">
        <f>950251/2</f>
        <v>475125.5</v>
      </c>
      <c r="H708" s="707">
        <f>3933358/2</f>
        <v>1966679</v>
      </c>
      <c r="I708" s="805">
        <f>6077109/2</f>
        <v>3038554.5</v>
      </c>
      <c r="J708" s="323" t="s">
        <v>1046</v>
      </c>
      <c r="K708" s="188">
        <v>4</v>
      </c>
      <c r="L708" s="188" t="s">
        <v>1047</v>
      </c>
      <c r="M708" s="198" t="s">
        <v>1533</v>
      </c>
      <c r="N708" s="224">
        <v>45051</v>
      </c>
      <c r="O708" s="224">
        <v>45051</v>
      </c>
      <c r="P708" s="212">
        <f t="shared" si="38"/>
        <v>45053</v>
      </c>
      <c r="Q708" s="212">
        <v>45055</v>
      </c>
      <c r="R708" s="218">
        <f t="shared" si="39"/>
        <v>4</v>
      </c>
      <c r="S708" s="218">
        <f t="shared" si="40"/>
        <v>0</v>
      </c>
      <c r="T708" s="218"/>
      <c r="Y708" s="640">
        <v>10</v>
      </c>
    </row>
    <row r="709" spans="1:25" s="188" customFormat="1" ht="14.25" x14ac:dyDescent="0.45">
      <c r="A709" s="358"/>
      <c r="B709" s="317" t="s">
        <v>2108</v>
      </c>
      <c r="C709" s="725" t="s">
        <v>1121</v>
      </c>
      <c r="D709" s="765" t="s">
        <v>2109</v>
      </c>
      <c r="E709" s="646" t="s">
        <v>1674</v>
      </c>
      <c r="F709" s="698">
        <v>0</v>
      </c>
      <c r="G709" s="708">
        <v>0</v>
      </c>
      <c r="H709" s="698">
        <v>0</v>
      </c>
      <c r="I709" s="777" t="s">
        <v>1374</v>
      </c>
      <c r="J709" s="323" t="s">
        <v>1046</v>
      </c>
      <c r="L709" s="188" t="s">
        <v>1047</v>
      </c>
      <c r="M709" s="198" t="s">
        <v>1533</v>
      </c>
      <c r="N709" s="224">
        <v>45051</v>
      </c>
      <c r="O709" s="224">
        <v>45051</v>
      </c>
      <c r="P709" s="212">
        <f t="shared" si="38"/>
        <v>45053</v>
      </c>
      <c r="Q709" s="212">
        <v>45054</v>
      </c>
      <c r="R709" s="218">
        <f t="shared" si="39"/>
        <v>3</v>
      </c>
      <c r="S709" s="218">
        <f t="shared" si="40"/>
        <v>3</v>
      </c>
      <c r="T709" s="218"/>
      <c r="Y709" s="627"/>
    </row>
    <row r="710" spans="1:25" s="188" customFormat="1" ht="14.25" x14ac:dyDescent="0.45">
      <c r="A710" s="358"/>
      <c r="B710" s="317" t="s">
        <v>2110</v>
      </c>
      <c r="C710" s="725"/>
      <c r="D710" s="765" t="s">
        <v>2111</v>
      </c>
      <c r="E710" s="646" t="s">
        <v>1724</v>
      </c>
      <c r="F710" s="698">
        <v>0</v>
      </c>
      <c r="G710" s="698">
        <v>0</v>
      </c>
      <c r="H710" s="698">
        <v>0</v>
      </c>
      <c r="I710" s="671">
        <v>0</v>
      </c>
      <c r="J710" s="323" t="s">
        <v>1046</v>
      </c>
      <c r="K710" s="188">
        <v>0</v>
      </c>
      <c r="L710" s="188" t="s">
        <v>1047</v>
      </c>
      <c r="M710" s="198" t="s">
        <v>1533</v>
      </c>
      <c r="N710" s="224">
        <v>45051</v>
      </c>
      <c r="O710" s="224">
        <v>45051</v>
      </c>
      <c r="P710" s="212">
        <f t="shared" si="38"/>
        <v>45053</v>
      </c>
      <c r="Q710" s="212">
        <v>45054</v>
      </c>
      <c r="R710" s="218">
        <f t="shared" si="39"/>
        <v>3</v>
      </c>
      <c r="S710" s="218">
        <f t="shared" si="40"/>
        <v>3</v>
      </c>
      <c r="T710" s="218"/>
      <c r="Y710" s="627"/>
    </row>
    <row r="711" spans="1:25" s="188" customFormat="1" ht="14.25" x14ac:dyDescent="0.45">
      <c r="A711" s="358"/>
      <c r="B711" s="317" t="s">
        <v>2112</v>
      </c>
      <c r="C711" s="725" t="s">
        <v>1192</v>
      </c>
      <c r="D711" s="765" t="s">
        <v>2113</v>
      </c>
      <c r="E711" s="646" t="s">
        <v>1067</v>
      </c>
      <c r="F711" s="698">
        <v>0</v>
      </c>
      <c r="G711" s="698">
        <v>0</v>
      </c>
      <c r="H711" s="698">
        <v>0</v>
      </c>
      <c r="I711" s="671">
        <v>0</v>
      </c>
      <c r="J711" s="323" t="s">
        <v>1046</v>
      </c>
      <c r="K711" s="188">
        <v>0</v>
      </c>
      <c r="L711" s="188" t="s">
        <v>1047</v>
      </c>
      <c r="M711" s="198" t="s">
        <v>1533</v>
      </c>
      <c r="N711" s="224">
        <v>45051</v>
      </c>
      <c r="O711" s="224">
        <v>45051</v>
      </c>
      <c r="P711" s="212">
        <f t="shared" si="38"/>
        <v>45053</v>
      </c>
      <c r="Q711" s="212">
        <v>45054</v>
      </c>
      <c r="R711" s="218">
        <f t="shared" si="39"/>
        <v>3</v>
      </c>
      <c r="S711" s="218">
        <f t="shared" si="40"/>
        <v>3</v>
      </c>
      <c r="T711" s="218"/>
      <c r="Y711" s="627"/>
    </row>
    <row r="712" spans="1:25" s="188" customFormat="1" ht="14.25" x14ac:dyDescent="0.45">
      <c r="B712" s="317" t="s">
        <v>2114</v>
      </c>
      <c r="C712" s="725"/>
      <c r="D712" s="765" t="s">
        <v>2115</v>
      </c>
      <c r="E712" s="646" t="s">
        <v>1674</v>
      </c>
      <c r="F712" s="698">
        <v>0</v>
      </c>
      <c r="G712" s="708">
        <v>0</v>
      </c>
      <c r="H712" s="698">
        <v>0</v>
      </c>
      <c r="I712" s="671" t="s">
        <v>1374</v>
      </c>
      <c r="J712" s="188" t="s">
        <v>1046</v>
      </c>
      <c r="K712" s="188">
        <v>0</v>
      </c>
      <c r="L712" s="188" t="s">
        <v>1047</v>
      </c>
      <c r="M712" s="198" t="s">
        <v>1533</v>
      </c>
      <c r="N712" s="224">
        <v>45051</v>
      </c>
      <c r="O712" s="224">
        <v>45051</v>
      </c>
      <c r="P712" s="212">
        <f t="shared" si="38"/>
        <v>45053</v>
      </c>
      <c r="Q712" s="212">
        <v>45055</v>
      </c>
      <c r="R712" s="218">
        <f t="shared" si="39"/>
        <v>4</v>
      </c>
      <c r="S712" s="218">
        <f t="shared" si="40"/>
        <v>4</v>
      </c>
      <c r="T712" s="218"/>
      <c r="Y712" s="480"/>
    </row>
    <row r="713" spans="1:25" s="531" customFormat="1" ht="14.25" x14ac:dyDescent="0.45">
      <c r="B713" s="536" t="s">
        <v>2116</v>
      </c>
      <c r="C713" s="732" t="s">
        <v>1061</v>
      </c>
      <c r="D713" s="768" t="s">
        <v>2117</v>
      </c>
      <c r="E713" s="745" t="s">
        <v>1083</v>
      </c>
      <c r="F713" s="703">
        <v>0</v>
      </c>
      <c r="G713" s="786">
        <v>771233</v>
      </c>
      <c r="H713" s="703">
        <v>564505</v>
      </c>
      <c r="I713" s="676">
        <v>771233</v>
      </c>
      <c r="J713" s="531" t="s">
        <v>1046</v>
      </c>
      <c r="K713" s="188">
        <v>0</v>
      </c>
      <c r="L713" s="188" t="s">
        <v>1047</v>
      </c>
      <c r="M713" s="198" t="s">
        <v>1533</v>
      </c>
      <c r="N713" s="533">
        <v>45051</v>
      </c>
      <c r="O713" s="533">
        <v>45051</v>
      </c>
      <c r="P713" s="638">
        <f t="shared" si="38"/>
        <v>45053</v>
      </c>
      <c r="Q713" s="638">
        <v>45052</v>
      </c>
      <c r="R713" s="218">
        <f t="shared" si="39"/>
        <v>1</v>
      </c>
      <c r="S713" s="218">
        <f t="shared" si="40"/>
        <v>1</v>
      </c>
      <c r="T713" s="639"/>
      <c r="Y713" s="532">
        <v>0</v>
      </c>
    </row>
    <row r="714" spans="1:25" s="188" customFormat="1" ht="14.25" x14ac:dyDescent="0.45">
      <c r="B714" s="317" t="s">
        <v>2118</v>
      </c>
      <c r="C714" s="725" t="s">
        <v>2119</v>
      </c>
      <c r="D714" s="765" t="s">
        <v>2120</v>
      </c>
      <c r="E714" s="646" t="s">
        <v>1724</v>
      </c>
      <c r="F714" s="698">
        <v>0</v>
      </c>
      <c r="G714" s="698">
        <v>0</v>
      </c>
      <c r="H714" s="698">
        <v>0</v>
      </c>
      <c r="I714" s="671">
        <v>0</v>
      </c>
      <c r="J714" s="188" t="s">
        <v>1046</v>
      </c>
      <c r="K714" s="188">
        <v>0</v>
      </c>
      <c r="L714" s="188" t="s">
        <v>1047</v>
      </c>
      <c r="M714" s="198" t="s">
        <v>1533</v>
      </c>
      <c r="N714" s="224">
        <v>45051</v>
      </c>
      <c r="O714" s="224">
        <v>45051</v>
      </c>
      <c r="P714" s="212">
        <f t="shared" si="38"/>
        <v>45053</v>
      </c>
      <c r="Q714" s="212">
        <v>45054</v>
      </c>
      <c r="R714" s="218">
        <f t="shared" si="39"/>
        <v>3</v>
      </c>
      <c r="S714" s="218">
        <f t="shared" si="40"/>
        <v>3</v>
      </c>
      <c r="T714" s="218" t="s">
        <v>2121</v>
      </c>
      <c r="Y714" s="480"/>
    </row>
    <row r="715" spans="1:25" s="188" customFormat="1" ht="14.25" x14ac:dyDescent="0.45">
      <c r="B715" s="317" t="s">
        <v>2122</v>
      </c>
      <c r="C715" s="725"/>
      <c r="D715" s="765" t="s">
        <v>2123</v>
      </c>
      <c r="E715" s="646" t="s">
        <v>1724</v>
      </c>
      <c r="F715" s="698">
        <v>0</v>
      </c>
      <c r="G715" s="698">
        <v>0</v>
      </c>
      <c r="H715" s="698">
        <v>0</v>
      </c>
      <c r="I715" s="671">
        <v>0</v>
      </c>
      <c r="J715" s="188" t="s">
        <v>1046</v>
      </c>
      <c r="K715" s="188">
        <v>0</v>
      </c>
      <c r="L715" s="188" t="s">
        <v>1047</v>
      </c>
      <c r="M715" s="198" t="s">
        <v>1533</v>
      </c>
      <c r="N715" s="224">
        <v>45051</v>
      </c>
      <c r="O715" s="224">
        <v>45051</v>
      </c>
      <c r="P715" s="212">
        <f t="shared" si="38"/>
        <v>45053</v>
      </c>
      <c r="Q715" s="212">
        <v>45053</v>
      </c>
      <c r="R715" s="218">
        <f t="shared" si="39"/>
        <v>2</v>
      </c>
      <c r="S715" s="218">
        <f t="shared" si="40"/>
        <v>2</v>
      </c>
      <c r="T715" s="218"/>
      <c r="Y715" s="480">
        <v>0</v>
      </c>
    </row>
    <row r="716" spans="1:25" s="193" customFormat="1" ht="39.75" x14ac:dyDescent="0.45">
      <c r="B716" s="418" t="s">
        <v>2124</v>
      </c>
      <c r="C716" s="509" t="s">
        <v>1066</v>
      </c>
      <c r="D716" s="765" t="s">
        <v>2125</v>
      </c>
      <c r="E716" s="645" t="s">
        <v>1724</v>
      </c>
      <c r="F716" s="698">
        <v>0</v>
      </c>
      <c r="G716" s="698">
        <v>0</v>
      </c>
      <c r="H716" s="698">
        <v>0</v>
      </c>
      <c r="I716" s="671">
        <v>0</v>
      </c>
      <c r="J716" s="193" t="s">
        <v>1046</v>
      </c>
      <c r="K716" s="188">
        <v>0</v>
      </c>
      <c r="L716" s="188" t="s">
        <v>1047</v>
      </c>
      <c r="M716" s="198" t="s">
        <v>1533</v>
      </c>
      <c r="N716" s="197">
        <v>45051</v>
      </c>
      <c r="O716" s="197">
        <v>45051</v>
      </c>
      <c r="P716" s="191">
        <f t="shared" si="38"/>
        <v>45053</v>
      </c>
      <c r="Q716" s="191">
        <v>45052</v>
      </c>
      <c r="R716" s="218">
        <f t="shared" si="39"/>
        <v>1</v>
      </c>
      <c r="S716" s="218">
        <f t="shared" si="40"/>
        <v>1</v>
      </c>
      <c r="T716" s="195"/>
      <c r="Y716" s="469">
        <v>0</v>
      </c>
    </row>
    <row r="717" spans="1:25" s="193" customFormat="1" ht="14.25" x14ac:dyDescent="0.45">
      <c r="B717" s="418" t="s">
        <v>2126</v>
      </c>
      <c r="C717" s="726"/>
      <c r="D717" s="765" t="s">
        <v>2127</v>
      </c>
      <c r="E717" s="645" t="s">
        <v>1712</v>
      </c>
      <c r="F717" s="698">
        <v>0</v>
      </c>
      <c r="G717" s="698">
        <v>0</v>
      </c>
      <c r="H717" s="698">
        <v>0</v>
      </c>
      <c r="I717" s="671">
        <v>0</v>
      </c>
      <c r="J717" s="193" t="s">
        <v>1046</v>
      </c>
      <c r="K717" s="188">
        <v>0</v>
      </c>
      <c r="L717" s="188" t="s">
        <v>1047</v>
      </c>
      <c r="M717" s="198" t="s">
        <v>1533</v>
      </c>
      <c r="N717" s="197">
        <v>45051</v>
      </c>
      <c r="O717" s="197">
        <v>45051</v>
      </c>
      <c r="P717" s="191">
        <f t="shared" si="38"/>
        <v>45053</v>
      </c>
      <c r="Q717" s="191">
        <v>45054</v>
      </c>
      <c r="R717" s="218">
        <f t="shared" si="39"/>
        <v>3</v>
      </c>
      <c r="S717" s="218">
        <f t="shared" si="40"/>
        <v>3</v>
      </c>
      <c r="T717" s="195"/>
      <c r="Y717" s="469"/>
    </row>
    <row r="718" spans="1:25" s="193" customFormat="1" x14ac:dyDescent="0.4">
      <c r="B718" s="193" t="s">
        <v>2128</v>
      </c>
      <c r="C718" s="548" t="s">
        <v>1192</v>
      </c>
      <c r="D718" s="381" t="s">
        <v>2129</v>
      </c>
      <c r="E718" s="645" t="s">
        <v>1067</v>
      </c>
      <c r="F718" s="708">
        <f>5838189/2</f>
        <v>2919094.5</v>
      </c>
      <c r="G718" s="708">
        <f>890849/2</f>
        <v>445424.5</v>
      </c>
      <c r="H718" s="708">
        <f>4991669/2</f>
        <v>2495834.5</v>
      </c>
      <c r="I718" s="777">
        <f>6729038/2</f>
        <v>3364519</v>
      </c>
      <c r="J718" s="193" t="s">
        <v>1046</v>
      </c>
      <c r="K718" s="188">
        <v>0</v>
      </c>
      <c r="L718" s="188" t="s">
        <v>1047</v>
      </c>
      <c r="M718" s="198" t="s">
        <v>1533</v>
      </c>
      <c r="N718" s="191">
        <v>45042</v>
      </c>
      <c r="O718" s="191">
        <v>45050</v>
      </c>
      <c r="P718" s="191">
        <f t="shared" si="38"/>
        <v>45052</v>
      </c>
      <c r="Q718" s="191">
        <v>45054</v>
      </c>
      <c r="R718" s="218">
        <f t="shared" si="39"/>
        <v>12</v>
      </c>
      <c r="S718" s="218">
        <f t="shared" si="40"/>
        <v>4</v>
      </c>
      <c r="T718" s="195"/>
      <c r="Y718" s="469"/>
    </row>
    <row r="719" spans="1:25" s="193" customFormat="1" x14ac:dyDescent="0.4">
      <c r="B719" s="193" t="s">
        <v>2130</v>
      </c>
      <c r="C719" s="509" t="s">
        <v>1061</v>
      </c>
      <c r="D719" s="381" t="s">
        <v>2131</v>
      </c>
      <c r="E719" s="645" t="s">
        <v>1083</v>
      </c>
      <c r="F719" s="698">
        <v>1483785</v>
      </c>
      <c r="G719" s="708">
        <v>650634</v>
      </c>
      <c r="H719" s="698">
        <v>1914864</v>
      </c>
      <c r="I719" s="777">
        <v>2134419</v>
      </c>
      <c r="J719" s="193" t="s">
        <v>1046</v>
      </c>
      <c r="K719" s="188">
        <v>0</v>
      </c>
      <c r="L719" s="188" t="s">
        <v>1047</v>
      </c>
      <c r="M719" s="198" t="s">
        <v>1533</v>
      </c>
      <c r="N719" s="191">
        <v>45040</v>
      </c>
      <c r="O719" s="191">
        <v>45048</v>
      </c>
      <c r="P719" s="191">
        <f t="shared" si="38"/>
        <v>45050</v>
      </c>
      <c r="Q719" s="191">
        <v>45051</v>
      </c>
      <c r="R719" s="218">
        <f t="shared" si="39"/>
        <v>11</v>
      </c>
      <c r="S719" s="218">
        <f t="shared" si="40"/>
        <v>3</v>
      </c>
      <c r="T719" s="193" t="s">
        <v>2061</v>
      </c>
      <c r="Y719" s="469">
        <v>11</v>
      </c>
    </row>
    <row r="720" spans="1:25" s="188" customFormat="1" ht="14.25" x14ac:dyDescent="0.45">
      <c r="B720" s="317" t="s">
        <v>2132</v>
      </c>
      <c r="C720" s="725" t="s">
        <v>1192</v>
      </c>
      <c r="D720" s="765" t="s">
        <v>2133</v>
      </c>
      <c r="E720" s="646" t="s">
        <v>1067</v>
      </c>
      <c r="F720" s="698">
        <v>0</v>
      </c>
      <c r="G720" s="698">
        <v>0</v>
      </c>
      <c r="H720" s="698">
        <v>0</v>
      </c>
      <c r="I720" s="671">
        <v>0</v>
      </c>
      <c r="J720" s="188" t="s">
        <v>1046</v>
      </c>
      <c r="K720" s="188">
        <v>0</v>
      </c>
      <c r="L720" s="188" t="s">
        <v>1047</v>
      </c>
      <c r="M720" s="198" t="s">
        <v>1533</v>
      </c>
      <c r="N720" s="224">
        <v>45052</v>
      </c>
      <c r="O720" s="224">
        <v>45052</v>
      </c>
      <c r="P720" s="212">
        <f t="shared" si="38"/>
        <v>45054</v>
      </c>
      <c r="Q720" s="212">
        <v>45053</v>
      </c>
      <c r="R720" s="218">
        <f t="shared" si="39"/>
        <v>1</v>
      </c>
      <c r="S720" s="218">
        <f t="shared" si="40"/>
        <v>1</v>
      </c>
      <c r="T720" s="195"/>
      <c r="Y720" s="480">
        <v>0</v>
      </c>
    </row>
    <row r="721" spans="2:25" s="188" customFormat="1" ht="14.25" x14ac:dyDescent="0.45">
      <c r="B721" s="317" t="s">
        <v>2134</v>
      </c>
      <c r="C721" s="725"/>
      <c r="D721" s="765" t="s">
        <v>2135</v>
      </c>
      <c r="E721" s="646" t="s">
        <v>1712</v>
      </c>
      <c r="F721" s="698">
        <v>0</v>
      </c>
      <c r="G721" s="698">
        <v>0</v>
      </c>
      <c r="H721" s="698">
        <v>0</v>
      </c>
      <c r="I721" s="671">
        <v>0</v>
      </c>
      <c r="J721" s="188" t="s">
        <v>1046</v>
      </c>
      <c r="K721" s="188">
        <v>0</v>
      </c>
      <c r="L721" s="188" t="s">
        <v>1047</v>
      </c>
      <c r="M721" s="198" t="s">
        <v>1533</v>
      </c>
      <c r="N721" s="224">
        <v>45052</v>
      </c>
      <c r="O721" s="224">
        <v>45052</v>
      </c>
      <c r="P721" s="212">
        <f t="shared" si="38"/>
        <v>45054</v>
      </c>
      <c r="Q721" s="212">
        <v>45054</v>
      </c>
      <c r="R721" s="218">
        <f t="shared" si="39"/>
        <v>2</v>
      </c>
      <c r="S721" s="218">
        <f t="shared" si="40"/>
        <v>2</v>
      </c>
      <c r="T721" s="195"/>
      <c r="Y721" s="480"/>
    </row>
    <row r="722" spans="2:25" s="188" customFormat="1" ht="14.25" x14ac:dyDescent="0.45">
      <c r="B722" s="317" t="s">
        <v>2136</v>
      </c>
      <c r="C722" s="725"/>
      <c r="D722" s="765" t="s">
        <v>2137</v>
      </c>
      <c r="E722" s="646" t="s">
        <v>1712</v>
      </c>
      <c r="F722" s="698">
        <v>0</v>
      </c>
      <c r="G722" s="698">
        <v>0</v>
      </c>
      <c r="H722" s="698">
        <v>0</v>
      </c>
      <c r="I722" s="671">
        <v>0</v>
      </c>
      <c r="J722" s="188" t="s">
        <v>1046</v>
      </c>
      <c r="K722" s="188">
        <v>0</v>
      </c>
      <c r="L722" s="188" t="s">
        <v>1047</v>
      </c>
      <c r="M722" s="198" t="s">
        <v>1533</v>
      </c>
      <c r="N722" s="224">
        <v>45052</v>
      </c>
      <c r="O722" s="224">
        <v>45052</v>
      </c>
      <c r="P722" s="212">
        <f t="shared" si="38"/>
        <v>45054</v>
      </c>
      <c r="Q722" s="212">
        <v>45055</v>
      </c>
      <c r="R722" s="218">
        <f t="shared" si="39"/>
        <v>3</v>
      </c>
      <c r="S722" s="218">
        <f t="shared" si="40"/>
        <v>3</v>
      </c>
      <c r="T722" s="195"/>
      <c r="Y722" s="480"/>
    </row>
    <row r="723" spans="2:25" s="188" customFormat="1" ht="14.25" x14ac:dyDescent="0.45">
      <c r="B723" s="317" t="s">
        <v>2138</v>
      </c>
      <c r="C723" s="725"/>
      <c r="D723" s="765" t="s">
        <v>2139</v>
      </c>
      <c r="E723" s="646" t="s">
        <v>1712</v>
      </c>
      <c r="F723" s="698">
        <v>0</v>
      </c>
      <c r="G723" s="698">
        <v>0</v>
      </c>
      <c r="H723" s="698">
        <v>0</v>
      </c>
      <c r="I723" s="671">
        <v>0</v>
      </c>
      <c r="J723" s="188" t="s">
        <v>1046</v>
      </c>
      <c r="K723" s="188">
        <v>0</v>
      </c>
      <c r="L723" s="188" t="s">
        <v>1047</v>
      </c>
      <c r="M723" s="198" t="s">
        <v>1533</v>
      </c>
      <c r="N723" s="224">
        <v>45052</v>
      </c>
      <c r="O723" s="224">
        <v>45052</v>
      </c>
      <c r="P723" s="212">
        <f t="shared" ref="P723:P724" si="41">O723+2</f>
        <v>45054</v>
      </c>
      <c r="Q723" s="212">
        <v>45055</v>
      </c>
      <c r="R723" s="218">
        <f t="shared" si="39"/>
        <v>3</v>
      </c>
      <c r="S723" s="218">
        <f t="shared" si="40"/>
        <v>3</v>
      </c>
      <c r="T723" s="195"/>
      <c r="Y723" s="480"/>
    </row>
    <row r="724" spans="2:25" s="193" customFormat="1" ht="14.25" x14ac:dyDescent="0.45">
      <c r="B724" s="418" t="s">
        <v>2140</v>
      </c>
      <c r="C724" s="726" t="s">
        <v>1057</v>
      </c>
      <c r="D724" s="765" t="s">
        <v>2141</v>
      </c>
      <c r="E724" s="645" t="s">
        <v>1712</v>
      </c>
      <c r="F724" s="698">
        <v>0</v>
      </c>
      <c r="G724" s="698">
        <v>0</v>
      </c>
      <c r="H724" s="698">
        <v>0</v>
      </c>
      <c r="I724" s="671">
        <v>0</v>
      </c>
      <c r="J724" s="193" t="s">
        <v>1046</v>
      </c>
      <c r="K724" s="188">
        <v>0</v>
      </c>
      <c r="L724" s="188" t="s">
        <v>1047</v>
      </c>
      <c r="M724" s="198" t="s">
        <v>1533</v>
      </c>
      <c r="N724" s="197">
        <v>45052</v>
      </c>
      <c r="O724" s="197">
        <v>45052</v>
      </c>
      <c r="P724" s="191">
        <f t="shared" si="41"/>
        <v>45054</v>
      </c>
      <c r="Q724" s="212">
        <v>45053</v>
      </c>
      <c r="R724" s="218">
        <f t="shared" si="39"/>
        <v>1</v>
      </c>
      <c r="S724" s="218">
        <f t="shared" si="40"/>
        <v>1</v>
      </c>
      <c r="T724" s="195"/>
      <c r="Y724" s="469">
        <v>0</v>
      </c>
    </row>
    <row r="725" spans="2:25" s="188" customFormat="1" ht="14.25" x14ac:dyDescent="0.45">
      <c r="B725" s="317" t="s">
        <v>2142</v>
      </c>
      <c r="C725" s="358" t="s">
        <v>1698</v>
      </c>
      <c r="D725" s="765" t="s">
        <v>2143</v>
      </c>
      <c r="E725" s="646" t="s">
        <v>1067</v>
      </c>
      <c r="F725" s="698">
        <v>0</v>
      </c>
      <c r="G725" s="706">
        <v>2133302.6</v>
      </c>
      <c r="H725" s="709">
        <v>1021829</v>
      </c>
      <c r="I725" s="675">
        <v>2133302.6</v>
      </c>
      <c r="J725" s="193" t="s">
        <v>1046</v>
      </c>
      <c r="K725" s="193">
        <v>1</v>
      </c>
      <c r="L725" s="188" t="s">
        <v>1047</v>
      </c>
      <c r="M725" s="198" t="s">
        <v>1533</v>
      </c>
      <c r="N725" s="224">
        <v>45051</v>
      </c>
      <c r="O725" s="224">
        <v>45054</v>
      </c>
      <c r="P725" s="212">
        <f t="shared" ref="P725:P740" si="42">O725+2</f>
        <v>45056</v>
      </c>
      <c r="Q725" s="212">
        <v>45055</v>
      </c>
      <c r="R725" s="218">
        <f t="shared" si="39"/>
        <v>4</v>
      </c>
      <c r="S725" s="218">
        <f t="shared" si="40"/>
        <v>0</v>
      </c>
      <c r="T725" s="218" t="s">
        <v>2144</v>
      </c>
      <c r="Y725" s="480">
        <v>14</v>
      </c>
    </row>
    <row r="726" spans="2:25" s="188" customFormat="1" ht="14.25" x14ac:dyDescent="0.45">
      <c r="B726" s="317" t="s">
        <v>2145</v>
      </c>
      <c r="C726" s="358" t="s">
        <v>1059</v>
      </c>
      <c r="D726" s="765" t="s">
        <v>2146</v>
      </c>
      <c r="E726" s="646" t="s">
        <v>1078</v>
      </c>
      <c r="F726" s="698">
        <v>0</v>
      </c>
      <c r="G726" s="687">
        <v>351300</v>
      </c>
      <c r="H726" s="695">
        <v>351300</v>
      </c>
      <c r="I726" s="779">
        <v>580365</v>
      </c>
      <c r="J726" s="193" t="s">
        <v>1046</v>
      </c>
      <c r="K726" s="188">
        <v>0</v>
      </c>
      <c r="L726" s="188" t="s">
        <v>1047</v>
      </c>
      <c r="M726" s="198" t="s">
        <v>1533</v>
      </c>
      <c r="N726" s="224">
        <v>45054</v>
      </c>
      <c r="O726" s="224">
        <v>45054</v>
      </c>
      <c r="P726" s="212">
        <f t="shared" si="42"/>
        <v>45056</v>
      </c>
      <c r="Q726" s="212">
        <v>45055</v>
      </c>
      <c r="R726" s="218">
        <f t="shared" si="39"/>
        <v>1</v>
      </c>
      <c r="S726" s="218">
        <f t="shared" si="40"/>
        <v>1</v>
      </c>
      <c r="T726" s="195" t="s">
        <v>2147</v>
      </c>
      <c r="Y726" s="480">
        <v>0</v>
      </c>
    </row>
    <row r="727" spans="2:25" s="188" customFormat="1" ht="14.25" x14ac:dyDescent="0.45">
      <c r="B727" s="317" t="s">
        <v>2148</v>
      </c>
      <c r="C727" s="358" t="s">
        <v>2149</v>
      </c>
      <c r="D727" s="765" t="s">
        <v>2150</v>
      </c>
      <c r="E727" s="646" t="s">
        <v>1674</v>
      </c>
      <c r="F727" s="698">
        <v>0</v>
      </c>
      <c r="G727" s="708">
        <v>0</v>
      </c>
      <c r="H727" s="698">
        <v>0</v>
      </c>
      <c r="I727" s="777" t="s">
        <v>1374</v>
      </c>
      <c r="J727" s="193" t="s">
        <v>1046</v>
      </c>
      <c r="K727" s="188">
        <v>0</v>
      </c>
      <c r="L727" s="188" t="s">
        <v>1047</v>
      </c>
      <c r="M727" s="198" t="s">
        <v>1533</v>
      </c>
      <c r="N727" s="224">
        <v>45054</v>
      </c>
      <c r="O727" s="224">
        <v>45054</v>
      </c>
      <c r="P727" s="212">
        <f t="shared" si="42"/>
        <v>45056</v>
      </c>
      <c r="Q727" s="212">
        <v>45055</v>
      </c>
      <c r="R727" s="218">
        <f t="shared" si="39"/>
        <v>1</v>
      </c>
      <c r="S727" s="218">
        <f t="shared" si="40"/>
        <v>1</v>
      </c>
      <c r="T727" s="195"/>
      <c r="Y727" s="480"/>
    </row>
    <row r="728" spans="2:25" s="188" customFormat="1" ht="14.25" x14ac:dyDescent="0.45">
      <c r="B728" s="317" t="s">
        <v>2151</v>
      </c>
      <c r="C728" s="358" t="s">
        <v>1124</v>
      </c>
      <c r="D728" s="765" t="s">
        <v>2152</v>
      </c>
      <c r="E728" s="646" t="s">
        <v>1724</v>
      </c>
      <c r="F728" s="698">
        <v>0</v>
      </c>
      <c r="G728" s="698">
        <v>0</v>
      </c>
      <c r="H728" s="698">
        <v>0</v>
      </c>
      <c r="I728" s="671">
        <v>0</v>
      </c>
      <c r="J728" s="193" t="s">
        <v>1046</v>
      </c>
      <c r="K728" s="188">
        <v>0</v>
      </c>
      <c r="L728" s="188" t="s">
        <v>1047</v>
      </c>
      <c r="M728" s="198" t="s">
        <v>1533</v>
      </c>
      <c r="N728" s="224">
        <v>45054</v>
      </c>
      <c r="O728" s="224">
        <v>45054</v>
      </c>
      <c r="P728" s="212">
        <f t="shared" si="42"/>
        <v>45056</v>
      </c>
      <c r="Q728" s="212">
        <v>45056</v>
      </c>
      <c r="R728" s="218">
        <f t="shared" si="39"/>
        <v>2</v>
      </c>
      <c r="S728" s="218">
        <f t="shared" si="40"/>
        <v>2</v>
      </c>
      <c r="T728" s="195"/>
      <c r="Y728" s="480"/>
    </row>
    <row r="729" spans="2:25" s="188" customFormat="1" ht="14.25" x14ac:dyDescent="0.45">
      <c r="B729" s="317" t="s">
        <v>2153</v>
      </c>
      <c r="C729" s="358"/>
      <c r="D729" s="765" t="s">
        <v>2154</v>
      </c>
      <c r="E729" s="646" t="s">
        <v>1712</v>
      </c>
      <c r="F729" s="698">
        <v>0</v>
      </c>
      <c r="G729" s="698">
        <v>0</v>
      </c>
      <c r="H729" s="698">
        <v>0</v>
      </c>
      <c r="I729" s="671">
        <v>0</v>
      </c>
      <c r="J729" s="193" t="s">
        <v>1046</v>
      </c>
      <c r="K729" s="188">
        <v>0</v>
      </c>
      <c r="L729" s="188" t="s">
        <v>1047</v>
      </c>
      <c r="M729" s="198" t="s">
        <v>1533</v>
      </c>
      <c r="N729" s="224">
        <v>45054</v>
      </c>
      <c r="O729" s="224">
        <v>45054</v>
      </c>
      <c r="P729" s="212">
        <f t="shared" si="42"/>
        <v>45056</v>
      </c>
      <c r="Q729" s="212">
        <v>45055</v>
      </c>
      <c r="R729" s="218">
        <f t="shared" si="39"/>
        <v>1</v>
      </c>
      <c r="S729" s="218">
        <f t="shared" si="40"/>
        <v>1</v>
      </c>
      <c r="T729" s="195"/>
      <c r="Y729" s="480"/>
    </row>
    <row r="730" spans="2:25" s="188" customFormat="1" ht="14.25" x14ac:dyDescent="0.45">
      <c r="B730" s="317" t="s">
        <v>2155</v>
      </c>
      <c r="C730" s="358" t="s">
        <v>2119</v>
      </c>
      <c r="D730" s="765" t="s">
        <v>2156</v>
      </c>
      <c r="E730" s="646" t="s">
        <v>1724</v>
      </c>
      <c r="F730" s="698">
        <v>0</v>
      </c>
      <c r="G730" s="698">
        <v>0</v>
      </c>
      <c r="H730" s="698">
        <v>0</v>
      </c>
      <c r="I730" s="671">
        <v>0</v>
      </c>
      <c r="J730" s="193" t="s">
        <v>1046</v>
      </c>
      <c r="K730" s="188">
        <v>0</v>
      </c>
      <c r="L730" s="188" t="s">
        <v>1047</v>
      </c>
      <c r="M730" s="198" t="s">
        <v>1533</v>
      </c>
      <c r="N730" s="224">
        <v>45054</v>
      </c>
      <c r="O730" s="224">
        <v>45054</v>
      </c>
      <c r="P730" s="212">
        <f t="shared" si="42"/>
        <v>45056</v>
      </c>
      <c r="Q730" s="212">
        <v>45056</v>
      </c>
      <c r="R730" s="218">
        <f t="shared" si="39"/>
        <v>2</v>
      </c>
      <c r="S730" s="218">
        <f t="shared" si="40"/>
        <v>2</v>
      </c>
      <c r="T730" s="195"/>
      <c r="Y730" s="480"/>
    </row>
    <row r="731" spans="2:25" s="188" customFormat="1" ht="14.25" x14ac:dyDescent="0.45">
      <c r="B731" s="317" t="s">
        <v>2157</v>
      </c>
      <c r="C731" s="358" t="s">
        <v>2119</v>
      </c>
      <c r="D731" s="765" t="s">
        <v>2158</v>
      </c>
      <c r="E731" s="646" t="s">
        <v>1724</v>
      </c>
      <c r="F731" s="698">
        <v>0</v>
      </c>
      <c r="G731" s="698">
        <v>0</v>
      </c>
      <c r="H731" s="698">
        <v>0</v>
      </c>
      <c r="I731" s="671">
        <v>0</v>
      </c>
      <c r="J731" s="193" t="s">
        <v>1046</v>
      </c>
      <c r="K731" s="188">
        <v>0</v>
      </c>
      <c r="L731" s="188" t="s">
        <v>1047</v>
      </c>
      <c r="M731" s="198" t="s">
        <v>1533</v>
      </c>
      <c r="N731" s="224">
        <v>45054</v>
      </c>
      <c r="O731" s="224">
        <v>45054</v>
      </c>
      <c r="P731" s="212">
        <f t="shared" si="42"/>
        <v>45056</v>
      </c>
      <c r="Q731" s="212">
        <v>45055</v>
      </c>
      <c r="R731" s="218">
        <f t="shared" si="39"/>
        <v>1</v>
      </c>
      <c r="S731" s="218">
        <f t="shared" si="40"/>
        <v>1</v>
      </c>
      <c r="T731" s="195"/>
      <c r="Y731" s="480"/>
    </row>
    <row r="732" spans="2:25" s="188" customFormat="1" ht="14.25" x14ac:dyDescent="0.45">
      <c r="B732" s="317" t="s">
        <v>2159</v>
      </c>
      <c r="C732" s="358" t="s">
        <v>1128</v>
      </c>
      <c r="D732" s="765" t="s">
        <v>2160</v>
      </c>
      <c r="E732" s="646" t="s">
        <v>1067</v>
      </c>
      <c r="F732" s="709">
        <v>1574960</v>
      </c>
      <c r="G732" s="706">
        <v>448727.6</v>
      </c>
      <c r="H732" s="709">
        <v>1323750</v>
      </c>
      <c r="I732" s="677">
        <v>2023687.6</v>
      </c>
      <c r="J732" s="193" t="s">
        <v>1046</v>
      </c>
      <c r="K732" s="193">
        <v>1</v>
      </c>
      <c r="L732" s="188" t="s">
        <v>1047</v>
      </c>
      <c r="M732" s="198" t="s">
        <v>1533</v>
      </c>
      <c r="N732" s="224">
        <v>45054</v>
      </c>
      <c r="O732" s="224">
        <v>45054</v>
      </c>
      <c r="P732" s="212">
        <f t="shared" si="42"/>
        <v>45056</v>
      </c>
      <c r="Q732" s="212">
        <v>45056</v>
      </c>
      <c r="R732" s="218">
        <f t="shared" si="39"/>
        <v>2</v>
      </c>
      <c r="S732" s="218">
        <f t="shared" si="40"/>
        <v>1</v>
      </c>
      <c r="T732" s="218" t="s">
        <v>2144</v>
      </c>
      <c r="Y732" s="480">
        <v>12</v>
      </c>
    </row>
    <row r="733" spans="2:25" s="188" customFormat="1" ht="14.25" x14ac:dyDescent="0.45">
      <c r="B733" s="317" t="s">
        <v>2161</v>
      </c>
      <c r="C733" s="358"/>
      <c r="D733" s="765" t="s">
        <v>2162</v>
      </c>
      <c r="E733" s="646" t="s">
        <v>1674</v>
      </c>
      <c r="F733" s="698">
        <v>0</v>
      </c>
      <c r="G733" s="708">
        <v>0</v>
      </c>
      <c r="H733" s="698">
        <v>0</v>
      </c>
      <c r="I733" s="777" t="s">
        <v>1374</v>
      </c>
      <c r="J733" s="193" t="s">
        <v>1046</v>
      </c>
      <c r="K733" s="188">
        <v>0</v>
      </c>
      <c r="L733" s="188" t="s">
        <v>1047</v>
      </c>
      <c r="M733" s="198" t="s">
        <v>1533</v>
      </c>
      <c r="N733" s="224">
        <v>45054</v>
      </c>
      <c r="O733" s="224">
        <v>45054</v>
      </c>
      <c r="P733" s="212">
        <f t="shared" si="42"/>
        <v>45056</v>
      </c>
      <c r="Q733" s="212">
        <v>45056</v>
      </c>
      <c r="R733" s="218">
        <f t="shared" si="39"/>
        <v>2</v>
      </c>
      <c r="S733" s="218">
        <f t="shared" si="40"/>
        <v>2</v>
      </c>
      <c r="T733" s="195"/>
      <c r="Y733" s="480"/>
    </row>
    <row r="734" spans="2:25" s="188" customFormat="1" ht="14.25" x14ac:dyDescent="0.45">
      <c r="B734" s="317" t="s">
        <v>2163</v>
      </c>
      <c r="C734" s="358"/>
      <c r="D734" s="765" t="s">
        <v>2164</v>
      </c>
      <c r="E734" s="646" t="s">
        <v>1674</v>
      </c>
      <c r="F734" s="698">
        <v>0</v>
      </c>
      <c r="G734" s="708">
        <v>0</v>
      </c>
      <c r="H734" s="698">
        <v>0</v>
      </c>
      <c r="I734" s="777" t="s">
        <v>1374</v>
      </c>
      <c r="J734" s="193" t="s">
        <v>1046</v>
      </c>
      <c r="K734" s="188">
        <v>0</v>
      </c>
      <c r="L734" s="188" t="s">
        <v>1047</v>
      </c>
      <c r="M734" s="198" t="s">
        <v>1533</v>
      </c>
      <c r="N734" s="224">
        <v>45054</v>
      </c>
      <c r="O734" s="224">
        <v>45054</v>
      </c>
      <c r="P734" s="212">
        <f t="shared" si="42"/>
        <v>45056</v>
      </c>
      <c r="Q734" s="212">
        <v>45055</v>
      </c>
      <c r="R734" s="218">
        <f t="shared" si="39"/>
        <v>1</v>
      </c>
      <c r="S734" s="218">
        <f t="shared" si="40"/>
        <v>1</v>
      </c>
      <c r="T734" s="195"/>
      <c r="Y734" s="480"/>
    </row>
    <row r="735" spans="2:25" s="188" customFormat="1" ht="14.25" x14ac:dyDescent="0.45">
      <c r="B735" s="317" t="s">
        <v>2165</v>
      </c>
      <c r="C735" s="358"/>
      <c r="D735" s="765" t="s">
        <v>2166</v>
      </c>
      <c r="E735" s="646" t="s">
        <v>1674</v>
      </c>
      <c r="F735" s="698">
        <v>0</v>
      </c>
      <c r="G735" s="708">
        <v>0</v>
      </c>
      <c r="H735" s="698">
        <v>0</v>
      </c>
      <c r="I735" s="777" t="s">
        <v>1374</v>
      </c>
      <c r="J735" s="193" t="s">
        <v>1046</v>
      </c>
      <c r="K735" s="188">
        <v>0</v>
      </c>
      <c r="L735" s="188" t="s">
        <v>1047</v>
      </c>
      <c r="M735" s="198" t="s">
        <v>1533</v>
      </c>
      <c r="N735" s="224">
        <v>45054</v>
      </c>
      <c r="O735" s="224">
        <v>45054</v>
      </c>
      <c r="P735" s="212">
        <f t="shared" si="42"/>
        <v>45056</v>
      </c>
      <c r="Q735" s="212">
        <v>45056</v>
      </c>
      <c r="R735" s="218">
        <f t="shared" si="39"/>
        <v>2</v>
      </c>
      <c r="S735" s="218">
        <f t="shared" si="40"/>
        <v>2</v>
      </c>
      <c r="T735" s="195"/>
      <c r="Y735" s="480"/>
    </row>
    <row r="736" spans="2:25" s="188" customFormat="1" ht="14.25" x14ac:dyDescent="0.45">
      <c r="B736" s="317" t="s">
        <v>2167</v>
      </c>
      <c r="C736" s="358" t="s">
        <v>1128</v>
      </c>
      <c r="D736" s="765" t="s">
        <v>2168</v>
      </c>
      <c r="E736" s="646" t="s">
        <v>1067</v>
      </c>
      <c r="F736" s="381"/>
      <c r="G736" s="701">
        <v>1133652.6000000001</v>
      </c>
      <c r="H736" s="827">
        <v>878933</v>
      </c>
      <c r="I736" s="677">
        <v>1133652.6000000001</v>
      </c>
      <c r="J736" s="193" t="s">
        <v>1046</v>
      </c>
      <c r="K736" s="193">
        <v>1</v>
      </c>
      <c r="L736" s="188" t="s">
        <v>1047</v>
      </c>
      <c r="M736" s="198" t="s">
        <v>1533</v>
      </c>
      <c r="N736" s="224">
        <v>45054</v>
      </c>
      <c r="O736" s="224">
        <v>45054</v>
      </c>
      <c r="P736" s="212">
        <f t="shared" si="42"/>
        <v>45056</v>
      </c>
      <c r="Q736" s="212">
        <v>45056</v>
      </c>
      <c r="R736" s="218">
        <f t="shared" si="39"/>
        <v>2</v>
      </c>
      <c r="S736" s="218">
        <f t="shared" si="40"/>
        <v>1</v>
      </c>
      <c r="T736" s="188" t="s">
        <v>2169</v>
      </c>
      <c r="Y736" s="480">
        <v>3</v>
      </c>
    </row>
    <row r="737" spans="1:25" s="188" customFormat="1" ht="14.25" x14ac:dyDescent="0.45">
      <c r="B737" s="317" t="s">
        <v>2170</v>
      </c>
      <c r="C737" s="358" t="s">
        <v>2149</v>
      </c>
      <c r="D737" s="765" t="s">
        <v>2171</v>
      </c>
      <c r="E737" s="646" t="s">
        <v>1724</v>
      </c>
      <c r="F737" s="698">
        <v>0</v>
      </c>
      <c r="G737" s="698">
        <v>0</v>
      </c>
      <c r="H737" s="698">
        <v>0</v>
      </c>
      <c r="I737" s="671">
        <v>0</v>
      </c>
      <c r="J737" s="193" t="s">
        <v>1046</v>
      </c>
      <c r="K737" s="188">
        <v>0</v>
      </c>
      <c r="L737" s="188" t="s">
        <v>1047</v>
      </c>
      <c r="M737" s="198" t="s">
        <v>1533</v>
      </c>
      <c r="N737" s="224">
        <v>45054</v>
      </c>
      <c r="O737" s="224">
        <v>45054</v>
      </c>
      <c r="P737" s="212">
        <f t="shared" si="42"/>
        <v>45056</v>
      </c>
      <c r="Q737" s="212">
        <v>45055</v>
      </c>
      <c r="R737" s="218">
        <f t="shared" si="39"/>
        <v>1</v>
      </c>
      <c r="S737" s="218">
        <f t="shared" si="40"/>
        <v>1</v>
      </c>
      <c r="T737" s="195"/>
      <c r="Y737" s="480"/>
    </row>
    <row r="738" spans="1:25" s="193" customFormat="1" x14ac:dyDescent="0.4">
      <c r="B738" s="193" t="s">
        <v>2172</v>
      </c>
      <c r="C738" s="548" t="s">
        <v>1140</v>
      </c>
      <c r="D738" s="381" t="s">
        <v>2173</v>
      </c>
      <c r="E738" s="645" t="s">
        <v>1401</v>
      </c>
      <c r="F738" s="698">
        <v>1884308</v>
      </c>
      <c r="G738" s="708">
        <v>684312</v>
      </c>
      <c r="H738" s="698">
        <v>2352762</v>
      </c>
      <c r="I738" s="777">
        <v>2568619</v>
      </c>
      <c r="J738" s="193" t="s">
        <v>1046</v>
      </c>
      <c r="K738" s="188">
        <v>0</v>
      </c>
      <c r="L738" s="188" t="s">
        <v>1047</v>
      </c>
      <c r="M738" s="198" t="s">
        <v>1533</v>
      </c>
      <c r="N738" s="191">
        <v>45041</v>
      </c>
      <c r="O738" s="191">
        <v>45041</v>
      </c>
      <c r="P738" s="191">
        <f t="shared" si="42"/>
        <v>45043</v>
      </c>
      <c r="Q738" s="191">
        <v>45055</v>
      </c>
      <c r="R738" s="218">
        <f t="shared" si="39"/>
        <v>14</v>
      </c>
      <c r="S738" s="218">
        <f t="shared" si="40"/>
        <v>14</v>
      </c>
      <c r="T738" s="193" t="s">
        <v>2174</v>
      </c>
      <c r="Y738" s="469">
        <v>7</v>
      </c>
    </row>
    <row r="739" spans="1:25" s="193" customFormat="1" x14ac:dyDescent="0.4">
      <c r="B739" s="193" t="s">
        <v>2175</v>
      </c>
      <c r="C739" s="548" t="s">
        <v>2176</v>
      </c>
      <c r="D739" s="381" t="s">
        <v>2177</v>
      </c>
      <c r="E739" s="645" t="s">
        <v>1674</v>
      </c>
      <c r="F739" s="698">
        <v>0</v>
      </c>
      <c r="G739" s="708">
        <v>0</v>
      </c>
      <c r="H739" s="698">
        <v>0</v>
      </c>
      <c r="I739" s="777" t="s">
        <v>1374</v>
      </c>
      <c r="J739" s="193" t="s">
        <v>1046</v>
      </c>
      <c r="K739" s="188">
        <v>0</v>
      </c>
      <c r="L739" s="188" t="s">
        <v>1047</v>
      </c>
      <c r="M739" s="198" t="s">
        <v>1533</v>
      </c>
      <c r="N739" s="191">
        <v>45044</v>
      </c>
      <c r="O739" s="191">
        <v>45049</v>
      </c>
      <c r="P739" s="191">
        <f t="shared" si="42"/>
        <v>45051</v>
      </c>
      <c r="Q739" s="191">
        <v>45055</v>
      </c>
      <c r="R739" s="218">
        <f t="shared" si="39"/>
        <v>11</v>
      </c>
      <c r="S739" s="218">
        <f t="shared" si="40"/>
        <v>6</v>
      </c>
      <c r="Y739" s="469"/>
    </row>
    <row r="740" spans="1:25" s="188" customFormat="1" x14ac:dyDescent="0.4">
      <c r="B740" s="188" t="s">
        <v>2178</v>
      </c>
      <c r="C740" s="358" t="s">
        <v>2179</v>
      </c>
      <c r="D740" s="381" t="s">
        <v>2180</v>
      </c>
      <c r="E740" s="646" t="s">
        <v>1083</v>
      </c>
      <c r="F740" s="698">
        <v>0</v>
      </c>
      <c r="G740" s="698">
        <v>0</v>
      </c>
      <c r="H740" s="698">
        <v>0</v>
      </c>
      <c r="I740" s="671">
        <v>0</v>
      </c>
      <c r="J740" s="188" t="s">
        <v>1046</v>
      </c>
      <c r="K740" s="188">
        <v>0</v>
      </c>
      <c r="L740" s="188" t="s">
        <v>1047</v>
      </c>
      <c r="M740" s="198" t="s">
        <v>1533</v>
      </c>
      <c r="N740" s="212">
        <v>45035</v>
      </c>
      <c r="O740" s="212">
        <v>45035</v>
      </c>
      <c r="P740" s="212">
        <f t="shared" si="42"/>
        <v>45037</v>
      </c>
      <c r="Q740" s="212">
        <v>45056</v>
      </c>
      <c r="R740" s="218">
        <f t="shared" si="39"/>
        <v>21</v>
      </c>
      <c r="S740" s="218">
        <f t="shared" si="40"/>
        <v>21</v>
      </c>
      <c r="Y740" s="480"/>
    </row>
    <row r="741" spans="1:25" s="366" customFormat="1" ht="14.25" x14ac:dyDescent="0.45">
      <c r="A741" s="332"/>
      <c r="B741" s="278" t="s">
        <v>813</v>
      </c>
      <c r="C741" s="278" t="s">
        <v>1057</v>
      </c>
      <c r="D741" s="770"/>
      <c r="E741" s="376" t="s">
        <v>1053</v>
      </c>
      <c r="F741" s="710"/>
      <c r="G741" s="710"/>
      <c r="H741" s="710"/>
      <c r="I741" s="462">
        <v>1892930</v>
      </c>
      <c r="J741" s="446" t="s">
        <v>1046</v>
      </c>
      <c r="K741" s="221">
        <v>0</v>
      </c>
      <c r="L741" s="382" t="s">
        <v>1047</v>
      </c>
      <c r="M741" s="404" t="s">
        <v>2181</v>
      </c>
      <c r="N741" s="279">
        <v>44961</v>
      </c>
      <c r="O741" s="447">
        <v>44965</v>
      </c>
      <c r="P741" s="566">
        <f t="shared" ref="P741:P782" si="43">O741+2</f>
        <v>44967</v>
      </c>
      <c r="Q741" s="383"/>
      <c r="R741" s="448">
        <f>Q741-N741</f>
        <v>-44961</v>
      </c>
      <c r="S741" s="564">
        <f>Q741-O741-K741</f>
        <v>-44965</v>
      </c>
      <c r="T741" s="452" t="s">
        <v>2182</v>
      </c>
      <c r="U741" s="215"/>
      <c r="V741" s="378"/>
      <c r="W741" s="378"/>
      <c r="X741" s="499"/>
      <c r="Y741" s="462"/>
    </row>
    <row r="742" spans="1:25" s="366" customFormat="1" x14ac:dyDescent="0.4">
      <c r="A742" s="233"/>
      <c r="B742" s="214" t="s">
        <v>50</v>
      </c>
      <c r="C742" s="452" t="s">
        <v>1189</v>
      </c>
      <c r="D742" s="281"/>
      <c r="E742" s="749" t="s">
        <v>1053</v>
      </c>
      <c r="F742" s="711"/>
      <c r="G742" s="711"/>
      <c r="H742" s="711"/>
      <c r="I742" s="806">
        <f>6688824.2/2</f>
        <v>3344412.1</v>
      </c>
      <c r="J742" s="234" t="s">
        <v>1046</v>
      </c>
      <c r="K742" s="24"/>
      <c r="L742" s="215" t="s">
        <v>2183</v>
      </c>
      <c r="M742" s="226" t="s">
        <v>2184</v>
      </c>
      <c r="N742" s="222">
        <v>44923</v>
      </c>
      <c r="O742" s="210">
        <v>44932</v>
      </c>
      <c r="P742" s="566">
        <f t="shared" si="43"/>
        <v>44934</v>
      </c>
      <c r="Q742" s="424"/>
      <c r="R742" s="24"/>
      <c r="S742" s="519"/>
      <c r="T742" s="280" t="s">
        <v>2185</v>
      </c>
      <c r="U742" s="24"/>
      <c r="V742" s="529"/>
      <c r="W742" s="529"/>
      <c r="X742" s="529"/>
      <c r="Y742" s="264"/>
    </row>
    <row r="743" spans="1:25" s="366" customFormat="1" ht="39.4" x14ac:dyDescent="0.4">
      <c r="A743" s="24"/>
      <c r="B743" s="253" t="s">
        <v>2186</v>
      </c>
      <c r="C743" s="616"/>
      <c r="D743" s="771"/>
      <c r="E743" s="749" t="s">
        <v>1073</v>
      </c>
      <c r="F743" s="711"/>
      <c r="G743" s="711"/>
      <c r="H743" s="711"/>
      <c r="I743" s="791">
        <v>0</v>
      </c>
      <c r="J743" s="234" t="s">
        <v>1046</v>
      </c>
      <c r="K743" s="24"/>
      <c r="L743" s="215" t="s">
        <v>596</v>
      </c>
      <c r="M743" s="244" t="s">
        <v>2184</v>
      </c>
      <c r="N743" s="250">
        <v>44950</v>
      </c>
      <c r="O743" s="221" t="s">
        <v>125</v>
      </c>
      <c r="P743" s="566" t="e">
        <f t="shared" si="43"/>
        <v>#VALUE!</v>
      </c>
      <c r="Q743" s="24"/>
      <c r="R743" s="24"/>
      <c r="S743" s="519"/>
      <c r="T743" s="280" t="s">
        <v>1171</v>
      </c>
      <c r="U743" s="24"/>
      <c r="V743" s="529"/>
      <c r="W743" s="529"/>
      <c r="X743" s="529"/>
      <c r="Y743" s="41"/>
    </row>
    <row r="744" spans="1:25" s="353" customFormat="1" ht="14.25" x14ac:dyDescent="0.45">
      <c r="B744" s="354" t="s">
        <v>2187</v>
      </c>
      <c r="C744" s="734"/>
      <c r="D744" s="772"/>
      <c r="E744" s="750" t="s">
        <v>1067</v>
      </c>
      <c r="F744" s="712"/>
      <c r="G744" s="712"/>
      <c r="H744" s="712"/>
      <c r="I744" s="791">
        <v>0</v>
      </c>
      <c r="J744" s="353" t="s">
        <v>1046</v>
      </c>
      <c r="L744" s="353" t="s">
        <v>2188</v>
      </c>
      <c r="M744" s="355" t="s">
        <v>2184</v>
      </c>
      <c r="N744" s="356">
        <v>44965</v>
      </c>
      <c r="O744" s="356">
        <v>44965</v>
      </c>
      <c r="P744" s="567">
        <f t="shared" si="43"/>
        <v>44967</v>
      </c>
      <c r="S744" s="359"/>
      <c r="T744" s="521" t="s">
        <v>2189</v>
      </c>
      <c r="U744" s="357"/>
      <c r="V744" s="530"/>
      <c r="W744" s="530"/>
      <c r="X744" s="530"/>
      <c r="Y744" s="463"/>
    </row>
    <row r="745" spans="1:25" s="221" customFormat="1" ht="14.25" x14ac:dyDescent="0.45">
      <c r="B745" s="305" t="s">
        <v>927</v>
      </c>
      <c r="C745" s="735" t="s">
        <v>1057</v>
      </c>
      <c r="D745" s="770"/>
      <c r="E745" s="751" t="s">
        <v>1053</v>
      </c>
      <c r="F745" s="710"/>
      <c r="G745" s="710"/>
      <c r="H745" s="710"/>
      <c r="I745" s="807">
        <v>1959527</v>
      </c>
      <c r="J745" s="221" t="s">
        <v>1046</v>
      </c>
      <c r="L745" s="221" t="s">
        <v>1047</v>
      </c>
      <c r="M745" s="206" t="s">
        <v>2184</v>
      </c>
      <c r="N745" s="263">
        <v>44966</v>
      </c>
      <c r="O745" s="330">
        <v>44968</v>
      </c>
      <c r="P745" s="566">
        <f t="shared" si="43"/>
        <v>44970</v>
      </c>
      <c r="S745" s="520"/>
      <c r="T745" s="522" t="s">
        <v>2190</v>
      </c>
      <c r="U745" s="215"/>
      <c r="V745" s="378"/>
      <c r="W745" s="378"/>
      <c r="X745" s="401"/>
      <c r="Y745" s="464"/>
    </row>
    <row r="746" spans="1:25" s="357" customFormat="1" ht="14.25" x14ac:dyDescent="0.45">
      <c r="B746" s="386" t="s">
        <v>2191</v>
      </c>
      <c r="C746" s="736"/>
      <c r="D746" s="772"/>
      <c r="E746" s="752" t="s">
        <v>1073</v>
      </c>
      <c r="F746" s="712"/>
      <c r="G746" s="712"/>
      <c r="H746" s="712"/>
      <c r="I746" s="791">
        <v>0</v>
      </c>
      <c r="J746" s="357" t="s">
        <v>1046</v>
      </c>
      <c r="L746" s="357" t="s">
        <v>2192</v>
      </c>
      <c r="N746" s="387">
        <v>44973</v>
      </c>
      <c r="O746" s="387">
        <v>44973</v>
      </c>
      <c r="P746" s="567">
        <f t="shared" si="43"/>
        <v>44975</v>
      </c>
      <c r="S746" s="521"/>
      <c r="T746" s="574" t="s">
        <v>1171</v>
      </c>
      <c r="V746" s="530"/>
      <c r="W746" s="530"/>
      <c r="X746" s="530"/>
      <c r="Y746" s="465"/>
    </row>
    <row r="747" spans="1:25" s="215" customFormat="1" ht="14.25" x14ac:dyDescent="0.45">
      <c r="B747" s="257" t="s">
        <v>2193</v>
      </c>
      <c r="C747" s="737"/>
      <c r="D747" s="770"/>
      <c r="E747" s="753" t="s">
        <v>1078</v>
      </c>
      <c r="F747" s="710"/>
      <c r="G747" s="710"/>
      <c r="H747" s="710"/>
      <c r="I747" s="651">
        <v>0</v>
      </c>
      <c r="J747" s="215" t="s">
        <v>1046</v>
      </c>
      <c r="K747" s="215">
        <v>2</v>
      </c>
      <c r="L747" s="215" t="s">
        <v>596</v>
      </c>
      <c r="M747" s="244" t="s">
        <v>2184</v>
      </c>
      <c r="N747" s="252">
        <v>44986</v>
      </c>
      <c r="O747" s="263">
        <v>44986</v>
      </c>
      <c r="P747" s="566">
        <f t="shared" si="43"/>
        <v>44988</v>
      </c>
      <c r="S747" s="522"/>
      <c r="T747" s="280" t="s">
        <v>761</v>
      </c>
      <c r="V747" s="378"/>
      <c r="W747" s="378"/>
      <c r="X747" s="378"/>
      <c r="Y747" s="226"/>
    </row>
    <row r="748" spans="1:25" s="215" customFormat="1" ht="14.25" x14ac:dyDescent="0.45">
      <c r="B748" s="257" t="s">
        <v>2194</v>
      </c>
      <c r="C748" s="735"/>
      <c r="D748" s="770"/>
      <c r="E748" s="753" t="s">
        <v>1083</v>
      </c>
      <c r="F748" s="710"/>
      <c r="G748" s="710"/>
      <c r="H748" s="710"/>
      <c r="I748" s="651">
        <v>0</v>
      </c>
      <c r="J748" s="215" t="s">
        <v>1046</v>
      </c>
      <c r="K748" s="215">
        <v>14</v>
      </c>
      <c r="L748" s="221" t="s">
        <v>2183</v>
      </c>
      <c r="M748" s="244" t="s">
        <v>2184</v>
      </c>
      <c r="N748" s="252">
        <v>44991</v>
      </c>
      <c r="O748" s="252">
        <v>44991</v>
      </c>
      <c r="P748" s="566">
        <f t="shared" si="43"/>
        <v>44993</v>
      </c>
      <c r="S748" s="522"/>
      <c r="T748" s="280" t="s">
        <v>2195</v>
      </c>
      <c r="V748" s="378"/>
      <c r="W748" s="378"/>
      <c r="X748" s="378"/>
      <c r="Y748" s="467"/>
    </row>
    <row r="749" spans="1:25" s="357" customFormat="1" ht="14.25" x14ac:dyDescent="0.45">
      <c r="B749" s="386" t="s">
        <v>2196</v>
      </c>
      <c r="C749" s="736"/>
      <c r="D749" s="772"/>
      <c r="E749" s="752" t="s">
        <v>1073</v>
      </c>
      <c r="F749" s="712"/>
      <c r="G749" s="712"/>
      <c r="H749" s="712"/>
      <c r="I749" s="791">
        <v>0</v>
      </c>
      <c r="J749" s="357" t="s">
        <v>1046</v>
      </c>
      <c r="L749" s="357" t="s">
        <v>2197</v>
      </c>
      <c r="M749" s="442" t="s">
        <v>2184</v>
      </c>
      <c r="N749" s="387">
        <v>44999</v>
      </c>
      <c r="O749" s="387">
        <v>44999</v>
      </c>
      <c r="P749" s="567">
        <f t="shared" si="43"/>
        <v>45001</v>
      </c>
      <c r="S749" s="521"/>
      <c r="T749" s="574" t="s">
        <v>1171</v>
      </c>
      <c r="V749" s="530"/>
      <c r="W749" s="530"/>
      <c r="X749" s="530"/>
      <c r="Y749" s="465"/>
    </row>
    <row r="750" spans="1:25" s="215" customFormat="1" ht="14.25" x14ac:dyDescent="0.45">
      <c r="B750" s="257" t="s">
        <v>2198</v>
      </c>
      <c r="C750" s="737" t="s">
        <v>1069</v>
      </c>
      <c r="D750" s="770"/>
      <c r="E750" s="753" t="s">
        <v>1045</v>
      </c>
      <c r="F750" s="710"/>
      <c r="G750" s="710"/>
      <c r="H750" s="710"/>
      <c r="I750" s="791">
        <v>0</v>
      </c>
      <c r="J750" s="215" t="s">
        <v>1046</v>
      </c>
      <c r="L750" s="215" t="s">
        <v>2183</v>
      </c>
      <c r="M750" s="244" t="s">
        <v>2184</v>
      </c>
      <c r="N750" s="252">
        <v>45001</v>
      </c>
      <c r="O750" s="252">
        <v>45001</v>
      </c>
      <c r="P750" s="566">
        <f t="shared" si="43"/>
        <v>45003</v>
      </c>
      <c r="S750" s="522"/>
      <c r="T750" s="280" t="s">
        <v>2199</v>
      </c>
      <c r="V750" s="378"/>
      <c r="W750" s="378"/>
      <c r="X750" s="378"/>
      <c r="Y750" s="226"/>
    </row>
    <row r="751" spans="1:25" s="376" customFormat="1" ht="14.25" x14ac:dyDescent="0.45">
      <c r="A751" s="397"/>
      <c r="B751" s="397" t="s">
        <v>2200</v>
      </c>
      <c r="D751" s="710"/>
      <c r="E751" s="753" t="s">
        <v>1078</v>
      </c>
      <c r="F751" s="710"/>
      <c r="G751" s="710"/>
      <c r="H751" s="710"/>
      <c r="I751" s="791">
        <v>0</v>
      </c>
      <c r="J751" s="215" t="s">
        <v>1046</v>
      </c>
      <c r="K751" s="215"/>
      <c r="L751" s="215" t="s">
        <v>596</v>
      </c>
      <c r="M751" s="244" t="s">
        <v>2184</v>
      </c>
      <c r="N751" s="252">
        <v>45001</v>
      </c>
      <c r="O751" s="252">
        <v>45001</v>
      </c>
      <c r="P751" s="566">
        <f t="shared" si="43"/>
        <v>45003</v>
      </c>
      <c r="Q751" s="377"/>
      <c r="R751" s="215"/>
      <c r="S751" s="522"/>
      <c r="T751" s="280" t="s">
        <v>2201</v>
      </c>
      <c r="U751" s="215"/>
      <c r="V751" s="378"/>
      <c r="W751" s="378"/>
      <c r="Y751" s="226"/>
    </row>
    <row r="752" spans="1:25" s="496" customFormat="1" ht="14.25" x14ac:dyDescent="0.45">
      <c r="A752" s="450"/>
      <c r="B752" s="305" t="s">
        <v>2202</v>
      </c>
      <c r="C752" s="738"/>
      <c r="D752" s="770"/>
      <c r="E752" s="751" t="s">
        <v>1083</v>
      </c>
      <c r="F752" s="710"/>
      <c r="G752" s="710"/>
      <c r="H752" s="710"/>
      <c r="I752" s="651">
        <v>0</v>
      </c>
      <c r="J752" s="215" t="s">
        <v>1074</v>
      </c>
      <c r="K752" s="221">
        <v>14</v>
      </c>
      <c r="L752" s="221" t="s">
        <v>2203</v>
      </c>
      <c r="M752" s="206" t="s">
        <v>2184</v>
      </c>
      <c r="N752" s="252">
        <v>45005</v>
      </c>
      <c r="O752" s="252">
        <v>45005</v>
      </c>
      <c r="P752" s="566">
        <f t="shared" si="43"/>
        <v>45007</v>
      </c>
      <c r="Q752" s="263"/>
      <c r="R752" s="209"/>
      <c r="S752" s="310"/>
      <c r="T752" s="280" t="s">
        <v>2204</v>
      </c>
      <c r="U752" s="49"/>
      <c r="V752" s="578"/>
      <c r="W752" s="578"/>
      <c r="Y752" s="468"/>
    </row>
    <row r="753" spans="2:25" s="215" customFormat="1" ht="14.25" x14ac:dyDescent="0.45">
      <c r="B753" s="257" t="s">
        <v>2205</v>
      </c>
      <c r="C753" s="737"/>
      <c r="D753" s="770"/>
      <c r="E753" s="753" t="s">
        <v>1083</v>
      </c>
      <c r="F753" s="710"/>
      <c r="G753" s="710"/>
      <c r="H753" s="710"/>
      <c r="I753" s="651">
        <v>0</v>
      </c>
      <c r="J753" s="215" t="s">
        <v>1046</v>
      </c>
      <c r="K753" s="215">
        <v>14</v>
      </c>
      <c r="L753" s="215" t="s">
        <v>1047</v>
      </c>
      <c r="M753" s="244" t="s">
        <v>2184</v>
      </c>
      <c r="N753" s="252">
        <v>45011</v>
      </c>
      <c r="O753" s="252">
        <v>45011</v>
      </c>
      <c r="P753" s="566">
        <f t="shared" si="43"/>
        <v>45013</v>
      </c>
      <c r="S753" s="522"/>
      <c r="T753" s="280" t="s">
        <v>2206</v>
      </c>
      <c r="V753" s="378"/>
      <c r="W753" s="378"/>
      <c r="X753" s="378"/>
      <c r="Y753" s="466"/>
    </row>
    <row r="754" spans="2:25" s="215" customFormat="1" ht="14.25" x14ac:dyDescent="0.45">
      <c r="B754" s="257" t="s">
        <v>2207</v>
      </c>
      <c r="C754" s="737"/>
      <c r="D754" s="770"/>
      <c r="E754" s="753" t="s">
        <v>1067</v>
      </c>
      <c r="F754" s="710"/>
      <c r="G754" s="710"/>
      <c r="H754" s="710"/>
      <c r="I754" s="791">
        <v>0</v>
      </c>
      <c r="J754" s="221" t="s">
        <v>1074</v>
      </c>
      <c r="L754" s="215" t="s">
        <v>596</v>
      </c>
      <c r="M754" s="215" t="s">
        <v>2208</v>
      </c>
      <c r="N754" s="252">
        <v>45014</v>
      </c>
      <c r="O754" s="252">
        <v>45014</v>
      </c>
      <c r="P754" s="566">
        <f t="shared" si="43"/>
        <v>45016</v>
      </c>
      <c r="S754" s="522"/>
      <c r="T754" s="280" t="s">
        <v>1594</v>
      </c>
      <c r="V754" s="378"/>
      <c r="W754" s="378"/>
      <c r="X754" s="378"/>
      <c r="Y754" s="226"/>
    </row>
    <row r="755" spans="2:25" s="215" customFormat="1" ht="14.25" x14ac:dyDescent="0.45">
      <c r="B755" s="257" t="s">
        <v>2209</v>
      </c>
      <c r="C755" s="737"/>
      <c r="D755" s="770"/>
      <c r="E755" s="753" t="s">
        <v>1067</v>
      </c>
      <c r="F755" s="710"/>
      <c r="G755" s="710"/>
      <c r="H755" s="710"/>
      <c r="I755" s="808">
        <v>2248849.2000000002</v>
      </c>
      <c r="J755" s="215" t="s">
        <v>1046</v>
      </c>
      <c r="L755" s="215" t="s">
        <v>596</v>
      </c>
      <c r="M755" s="215" t="s">
        <v>2208</v>
      </c>
      <c r="N755" s="252">
        <v>45014</v>
      </c>
      <c r="O755" s="252">
        <v>45014</v>
      </c>
      <c r="P755" s="566">
        <f t="shared" si="43"/>
        <v>45016</v>
      </c>
      <c r="S755" s="522"/>
      <c r="T755" s="280" t="s">
        <v>1594</v>
      </c>
      <c r="V755" s="378"/>
      <c r="W755" s="378"/>
      <c r="X755" s="378"/>
      <c r="Y755" s="384"/>
    </row>
    <row r="756" spans="2:25" s="215" customFormat="1" ht="14.25" x14ac:dyDescent="0.45">
      <c r="B756" s="257" t="s">
        <v>2210</v>
      </c>
      <c r="C756" s="737"/>
      <c r="D756" s="770"/>
      <c r="E756" s="753" t="s">
        <v>1067</v>
      </c>
      <c r="F756" s="710"/>
      <c r="G756" s="710"/>
      <c r="H756" s="710"/>
      <c r="I756" s="791">
        <v>0</v>
      </c>
      <c r="J756" s="215" t="s">
        <v>1046</v>
      </c>
      <c r="L756" s="215" t="s">
        <v>596</v>
      </c>
      <c r="M756" s="215" t="s">
        <v>2208</v>
      </c>
      <c r="N756" s="252">
        <v>45014</v>
      </c>
      <c r="O756" s="252">
        <v>45014</v>
      </c>
      <c r="P756" s="566">
        <f t="shared" si="43"/>
        <v>45016</v>
      </c>
      <c r="S756" s="522"/>
      <c r="T756" s="280" t="s">
        <v>1594</v>
      </c>
      <c r="V756" s="378"/>
      <c r="W756" s="378"/>
      <c r="X756" s="378"/>
      <c r="Y756" s="226"/>
    </row>
    <row r="757" spans="2:25" s="221" customFormat="1" ht="14.25" x14ac:dyDescent="0.45">
      <c r="B757" s="305" t="s">
        <v>2211</v>
      </c>
      <c r="C757" s="735"/>
      <c r="D757" s="770"/>
      <c r="E757" s="751" t="s">
        <v>1067</v>
      </c>
      <c r="F757" s="710"/>
      <c r="G757" s="710"/>
      <c r="H757" s="710"/>
      <c r="I757" s="791">
        <v>0</v>
      </c>
      <c r="J757" s="221" t="s">
        <v>1046</v>
      </c>
      <c r="L757" s="215" t="s">
        <v>596</v>
      </c>
      <c r="M757" s="221" t="s">
        <v>2208</v>
      </c>
      <c r="N757" s="263">
        <v>45014</v>
      </c>
      <c r="O757" s="263">
        <v>45014</v>
      </c>
      <c r="P757" s="566">
        <f t="shared" si="43"/>
        <v>45016</v>
      </c>
      <c r="S757" s="520"/>
      <c r="T757" s="280" t="s">
        <v>1594</v>
      </c>
      <c r="U757" s="215"/>
      <c r="V757" s="378"/>
      <c r="W757" s="378"/>
      <c r="X757" s="401"/>
      <c r="Y757" s="467"/>
    </row>
    <row r="758" spans="2:25" s="215" customFormat="1" x14ac:dyDescent="0.4">
      <c r="B758" s="215" t="s">
        <v>2212</v>
      </c>
      <c r="C758" s="522"/>
      <c r="D758" s="710"/>
      <c r="E758" s="753" t="s">
        <v>1067</v>
      </c>
      <c r="F758" s="710"/>
      <c r="G758" s="710"/>
      <c r="H758" s="710"/>
      <c r="I758" s="809" t="s">
        <v>2213</v>
      </c>
      <c r="J758" s="215" t="s">
        <v>1046</v>
      </c>
      <c r="L758" s="215" t="s">
        <v>596</v>
      </c>
      <c r="M758" s="244" t="s">
        <v>2184</v>
      </c>
      <c r="N758" s="377">
        <v>45014</v>
      </c>
      <c r="O758" s="377">
        <v>45014</v>
      </c>
      <c r="P758" s="566">
        <f t="shared" si="43"/>
        <v>45016</v>
      </c>
      <c r="S758" s="522"/>
      <c r="T758" s="280" t="s">
        <v>1225</v>
      </c>
      <c r="V758" s="378"/>
      <c r="W758" s="378"/>
      <c r="X758" s="378"/>
      <c r="Y758" s="226"/>
    </row>
    <row r="759" spans="2:25" s="221" customFormat="1" ht="14.25" x14ac:dyDescent="0.45">
      <c r="B759" s="305" t="s">
        <v>2214</v>
      </c>
      <c r="C759" s="735"/>
      <c r="D759" s="770"/>
      <c r="E759" s="751" t="s">
        <v>1083</v>
      </c>
      <c r="F759" s="710"/>
      <c r="G759" s="710"/>
      <c r="H759" s="710"/>
      <c r="I759" s="651">
        <v>0</v>
      </c>
      <c r="J759" s="221" t="s">
        <v>1046</v>
      </c>
      <c r="K759" s="221">
        <v>27</v>
      </c>
      <c r="L759" s="221" t="s">
        <v>596</v>
      </c>
      <c r="M759" s="206" t="s">
        <v>2184</v>
      </c>
      <c r="N759" s="263">
        <v>45016</v>
      </c>
      <c r="O759" s="263">
        <v>45015</v>
      </c>
      <c r="P759" s="566">
        <f t="shared" si="43"/>
        <v>45017</v>
      </c>
      <c r="S759" s="520"/>
      <c r="T759" s="280" t="s">
        <v>2215</v>
      </c>
      <c r="U759" s="215"/>
      <c r="V759" s="378"/>
      <c r="W759" s="378"/>
      <c r="X759" s="401"/>
      <c r="Y759" s="467"/>
    </row>
    <row r="760" spans="2:25" s="215" customFormat="1" ht="14.25" x14ac:dyDescent="0.45">
      <c r="B760" s="257" t="s">
        <v>2216</v>
      </c>
      <c r="C760" s="737"/>
      <c r="D760" s="770"/>
      <c r="E760" s="753" t="s">
        <v>1078</v>
      </c>
      <c r="F760" s="710"/>
      <c r="G760" s="710"/>
      <c r="H760" s="710"/>
      <c r="I760" s="651">
        <v>0</v>
      </c>
      <c r="J760" s="215" t="s">
        <v>1046</v>
      </c>
      <c r="K760" s="215">
        <v>4</v>
      </c>
      <c r="L760" s="215" t="s">
        <v>2217</v>
      </c>
      <c r="M760" s="244" t="s">
        <v>2184</v>
      </c>
      <c r="N760" s="377">
        <v>45021</v>
      </c>
      <c r="O760" s="377">
        <v>45021</v>
      </c>
      <c r="P760" s="566">
        <f t="shared" si="43"/>
        <v>45023</v>
      </c>
      <c r="S760" s="522"/>
      <c r="T760" s="280" t="s">
        <v>2218</v>
      </c>
      <c r="V760" s="378"/>
      <c r="W760" s="378"/>
      <c r="X760" s="378"/>
      <c r="Y760" s="470"/>
    </row>
    <row r="761" spans="2:25" s="215" customFormat="1" ht="14.25" x14ac:dyDescent="0.45">
      <c r="B761" s="257" t="s">
        <v>2219</v>
      </c>
      <c r="C761" s="737"/>
      <c r="D761" s="770"/>
      <c r="E761" s="753" t="s">
        <v>1083</v>
      </c>
      <c r="F761" s="713">
        <f>4949728/2</f>
        <v>2474864</v>
      </c>
      <c r="G761" s="713">
        <f>1522598/2</f>
        <v>761299</v>
      </c>
      <c r="H761" s="713">
        <f>5416781/2</f>
        <v>2708390.5</v>
      </c>
      <c r="I761" s="780">
        <f>6472326/2</f>
        <v>3236163</v>
      </c>
      <c r="J761" s="215" t="s">
        <v>1046</v>
      </c>
      <c r="K761" s="215">
        <v>25</v>
      </c>
      <c r="L761" s="215" t="s">
        <v>1047</v>
      </c>
      <c r="M761" s="244" t="s">
        <v>2184</v>
      </c>
      <c r="N761" s="377">
        <v>45021</v>
      </c>
      <c r="O761" s="377">
        <v>45021</v>
      </c>
      <c r="P761" s="566">
        <f t="shared" si="43"/>
        <v>45023</v>
      </c>
      <c r="S761" s="522"/>
      <c r="T761" s="280" t="s">
        <v>2220</v>
      </c>
      <c r="V761" s="378"/>
      <c r="W761" s="378"/>
      <c r="X761" s="378"/>
      <c r="Y761" s="470"/>
    </row>
    <row r="762" spans="2:25" s="215" customFormat="1" ht="14.25" x14ac:dyDescent="0.45">
      <c r="B762" s="215" t="s">
        <v>2221</v>
      </c>
      <c r="C762" s="522"/>
      <c r="D762" s="710"/>
      <c r="E762" s="753" t="s">
        <v>1083</v>
      </c>
      <c r="F762" s="831">
        <v>0</v>
      </c>
      <c r="G762" s="831">
        <v>0</v>
      </c>
      <c r="H762" s="831">
        <v>0</v>
      </c>
      <c r="I762" s="835">
        <v>0</v>
      </c>
      <c r="J762" s="215" t="s">
        <v>1046</v>
      </c>
      <c r="K762" s="215">
        <v>5</v>
      </c>
      <c r="L762" s="215" t="s">
        <v>2183</v>
      </c>
      <c r="M762" s="244" t="s">
        <v>2184</v>
      </c>
      <c r="N762" s="252">
        <v>45025</v>
      </c>
      <c r="O762" s="252">
        <v>45025</v>
      </c>
      <c r="P762" s="566">
        <f t="shared" si="43"/>
        <v>45027</v>
      </c>
      <c r="R762" s="840"/>
      <c r="S762" s="845"/>
      <c r="T762" s="280" t="s">
        <v>2222</v>
      </c>
      <c r="V762" s="378"/>
      <c r="W762" s="378"/>
      <c r="X762" s="378"/>
      <c r="Y762" s="850"/>
    </row>
    <row r="763" spans="2:25" s="215" customFormat="1" ht="24" x14ac:dyDescent="0.45">
      <c r="B763" s="257" t="s">
        <v>2223</v>
      </c>
      <c r="C763" s="737"/>
      <c r="D763" s="770"/>
      <c r="E763" s="753" t="s">
        <v>1083</v>
      </c>
      <c r="F763" s="831">
        <v>0</v>
      </c>
      <c r="G763" s="831">
        <v>0</v>
      </c>
      <c r="H763" s="831">
        <v>0</v>
      </c>
      <c r="I763" s="835">
        <v>0</v>
      </c>
      <c r="J763" s="215" t="s">
        <v>1046</v>
      </c>
      <c r="K763" s="215">
        <v>8</v>
      </c>
      <c r="L763" s="215" t="s">
        <v>596</v>
      </c>
      <c r="M763" s="244" t="s">
        <v>2184</v>
      </c>
      <c r="N763" s="252">
        <v>45028</v>
      </c>
      <c r="O763" s="252">
        <v>45028</v>
      </c>
      <c r="P763" s="566">
        <f t="shared" si="43"/>
        <v>45030</v>
      </c>
      <c r="R763" s="840"/>
      <c r="S763" s="845"/>
      <c r="T763" s="575" t="s">
        <v>2224</v>
      </c>
      <c r="V763" s="378"/>
      <c r="W763" s="378"/>
      <c r="X763" s="378"/>
      <c r="Y763" s="850"/>
    </row>
    <row r="764" spans="2:25" s="215" customFormat="1" ht="14.25" x14ac:dyDescent="0.45">
      <c r="B764" s="257" t="s">
        <v>2225</v>
      </c>
      <c r="C764" s="737"/>
      <c r="D764" s="770"/>
      <c r="E764" s="753" t="s">
        <v>1078</v>
      </c>
      <c r="F764" s="710"/>
      <c r="G764" s="710"/>
      <c r="H764" s="710"/>
      <c r="I764" s="651">
        <v>0</v>
      </c>
      <c r="J764" s="215" t="s">
        <v>1046</v>
      </c>
      <c r="K764" s="215">
        <v>12</v>
      </c>
      <c r="L764" s="215" t="s">
        <v>596</v>
      </c>
      <c r="M764" s="244" t="s">
        <v>2184</v>
      </c>
      <c r="N764" s="252">
        <v>45029</v>
      </c>
      <c r="O764" s="252">
        <v>45029</v>
      </c>
      <c r="P764" s="566">
        <f t="shared" si="43"/>
        <v>45031</v>
      </c>
      <c r="S764" s="522"/>
      <c r="T764" s="280" t="s">
        <v>2226</v>
      </c>
      <c r="V764" s="378"/>
      <c r="W764" s="378"/>
      <c r="X764" s="378"/>
      <c r="Y764" s="470"/>
    </row>
    <row r="765" spans="2:25" s="215" customFormat="1" ht="14.25" x14ac:dyDescent="0.45">
      <c r="B765" s="257" t="s">
        <v>2227</v>
      </c>
      <c r="C765" s="737"/>
      <c r="D765" s="770"/>
      <c r="E765" s="753" t="s">
        <v>1078</v>
      </c>
      <c r="F765" s="710"/>
      <c r="G765" s="710"/>
      <c r="H765" s="710"/>
      <c r="I765" s="651">
        <v>0</v>
      </c>
      <c r="J765" s="215" t="s">
        <v>1046</v>
      </c>
      <c r="K765" s="215">
        <v>12</v>
      </c>
      <c r="L765" s="215" t="s">
        <v>596</v>
      </c>
      <c r="M765" s="244" t="s">
        <v>2184</v>
      </c>
      <c r="N765" s="252">
        <v>45029</v>
      </c>
      <c r="O765" s="252">
        <v>45029</v>
      </c>
      <c r="P765" s="566">
        <f t="shared" si="43"/>
        <v>45031</v>
      </c>
      <c r="S765" s="522"/>
      <c r="T765" s="280" t="s">
        <v>2226</v>
      </c>
      <c r="V765" s="378"/>
      <c r="W765" s="378"/>
      <c r="X765" s="378"/>
      <c r="Y765" s="470"/>
    </row>
    <row r="766" spans="2:25" s="215" customFormat="1" ht="14.25" x14ac:dyDescent="0.45">
      <c r="B766" s="257" t="s">
        <v>2228</v>
      </c>
      <c r="C766" s="737"/>
      <c r="D766" s="770"/>
      <c r="E766" s="753" t="s">
        <v>1674</v>
      </c>
      <c r="F766" s="710"/>
      <c r="G766" s="710"/>
      <c r="H766" s="710"/>
      <c r="I766" s="810">
        <v>0</v>
      </c>
      <c r="J766" s="215" t="s">
        <v>1046</v>
      </c>
      <c r="K766" s="215">
        <v>13</v>
      </c>
      <c r="L766" s="215" t="s">
        <v>596</v>
      </c>
      <c r="M766" s="244" t="s">
        <v>2184</v>
      </c>
      <c r="N766" s="252">
        <v>45030</v>
      </c>
      <c r="O766" s="252">
        <v>45030</v>
      </c>
      <c r="P766" s="566">
        <f t="shared" si="43"/>
        <v>45032</v>
      </c>
      <c r="S766" s="522"/>
      <c r="T766" s="280" t="s">
        <v>2229</v>
      </c>
      <c r="V766" s="378"/>
      <c r="W766" s="378"/>
      <c r="X766" s="378"/>
      <c r="Y766" s="470"/>
    </row>
    <row r="767" spans="2:25" s="215" customFormat="1" ht="24" x14ac:dyDescent="0.45">
      <c r="B767" s="257" t="s">
        <v>2230</v>
      </c>
      <c r="C767" s="737"/>
      <c r="D767" s="770"/>
      <c r="E767" s="753" t="s">
        <v>1067</v>
      </c>
      <c r="F767" s="710">
        <f>781831/2</f>
        <v>390915.5</v>
      </c>
      <c r="G767" s="710">
        <f>639224/2</f>
        <v>319612</v>
      </c>
      <c r="H767" s="710">
        <f>1095233/2</f>
        <v>547616.5</v>
      </c>
      <c r="I767" s="810">
        <f>1421054/2</f>
        <v>710527</v>
      </c>
      <c r="J767" s="215" t="s">
        <v>1046</v>
      </c>
      <c r="K767" s="215">
        <v>5</v>
      </c>
      <c r="L767" s="215" t="s">
        <v>1047</v>
      </c>
      <c r="M767" s="244" t="s">
        <v>2184</v>
      </c>
      <c r="N767" s="252">
        <v>45030</v>
      </c>
      <c r="O767" s="252">
        <v>45030</v>
      </c>
      <c r="P767" s="566">
        <f t="shared" si="43"/>
        <v>45032</v>
      </c>
      <c r="S767" s="522"/>
      <c r="T767" s="575" t="s">
        <v>2231</v>
      </c>
      <c r="V767" s="378"/>
      <c r="W767" s="378"/>
      <c r="X767" s="378"/>
      <c r="Y767" s="470"/>
    </row>
    <row r="768" spans="2:25" s="215" customFormat="1" ht="14.25" x14ac:dyDescent="0.45">
      <c r="B768" s="257" t="s">
        <v>2232</v>
      </c>
      <c r="C768" s="737"/>
      <c r="D768" s="770"/>
      <c r="E768" s="753" t="s">
        <v>1067</v>
      </c>
      <c r="F768" s="710">
        <f>2425308/2</f>
        <v>1212654</v>
      </c>
      <c r="G768" s="710">
        <f>517231/2</f>
        <v>258615.5</v>
      </c>
      <c r="H768" s="710">
        <f>2141099/2</f>
        <v>1070549.5</v>
      </c>
      <c r="I768" s="810">
        <f>2942539/2</f>
        <v>1471269.5</v>
      </c>
      <c r="J768" s="215" t="s">
        <v>1046</v>
      </c>
      <c r="K768" s="215">
        <v>7</v>
      </c>
      <c r="L768" s="215" t="s">
        <v>1047</v>
      </c>
      <c r="M768" s="244" t="s">
        <v>2184</v>
      </c>
      <c r="N768" s="252">
        <v>45031</v>
      </c>
      <c r="O768" s="252">
        <v>45031</v>
      </c>
      <c r="P768" s="566">
        <f t="shared" si="43"/>
        <v>45033</v>
      </c>
      <c r="S768" s="522"/>
      <c r="T768" s="280" t="s">
        <v>2233</v>
      </c>
      <c r="V768" s="378"/>
      <c r="W768" s="378"/>
      <c r="X768" s="378"/>
      <c r="Y768" s="470"/>
    </row>
    <row r="769" spans="1:25" s="357" customFormat="1" ht="14.25" x14ac:dyDescent="0.45">
      <c r="B769" s="386" t="s">
        <v>2234</v>
      </c>
      <c r="C769" s="736"/>
      <c r="D769" s="772"/>
      <c r="E769" s="752" t="s">
        <v>1078</v>
      </c>
      <c r="F769" s="712"/>
      <c r="G769" s="712"/>
      <c r="H769" s="712"/>
      <c r="I769" s="791">
        <v>0</v>
      </c>
      <c r="J769" s="357" t="s">
        <v>1046</v>
      </c>
      <c r="L769" s="357" t="s">
        <v>596</v>
      </c>
      <c r="M769" s="442" t="s">
        <v>2184</v>
      </c>
      <c r="N769" s="387">
        <v>45031</v>
      </c>
      <c r="O769" s="387">
        <v>45031</v>
      </c>
      <c r="P769" s="567">
        <f t="shared" si="43"/>
        <v>45033</v>
      </c>
      <c r="S769" s="521"/>
      <c r="T769" s="574" t="s">
        <v>2235</v>
      </c>
      <c r="V769" s="530"/>
      <c r="W769" s="530"/>
      <c r="X769" s="530"/>
      <c r="Y769" s="498"/>
    </row>
    <row r="770" spans="1:25" s="215" customFormat="1" ht="14.25" x14ac:dyDescent="0.45">
      <c r="B770" s="257" t="s">
        <v>2236</v>
      </c>
      <c r="C770" s="737"/>
      <c r="D770" s="770"/>
      <c r="E770" s="753" t="s">
        <v>1078</v>
      </c>
      <c r="F770" s="715">
        <v>2015729</v>
      </c>
      <c r="G770" s="787">
        <v>464820.6</v>
      </c>
      <c r="H770" s="710"/>
      <c r="I770" s="810">
        <v>2480549.6</v>
      </c>
      <c r="J770" s="215" t="s">
        <v>1046</v>
      </c>
      <c r="K770" s="215">
        <v>8</v>
      </c>
      <c r="L770" s="215" t="s">
        <v>1047</v>
      </c>
      <c r="M770" s="244" t="s">
        <v>2184</v>
      </c>
      <c r="N770" s="252">
        <v>45033</v>
      </c>
      <c r="O770" s="252">
        <v>45033</v>
      </c>
      <c r="P770" s="566">
        <f t="shared" si="43"/>
        <v>45035</v>
      </c>
      <c r="S770" s="522"/>
      <c r="T770" s="280" t="s">
        <v>2237</v>
      </c>
      <c r="V770" s="378"/>
      <c r="W770" s="378"/>
      <c r="X770" s="378"/>
      <c r="Y770" s="470"/>
    </row>
    <row r="771" spans="1:25" s="215" customFormat="1" ht="14.25" x14ac:dyDescent="0.45">
      <c r="B771" s="257" t="s">
        <v>2238</v>
      </c>
      <c r="C771" s="737"/>
      <c r="D771" s="770"/>
      <c r="E771" s="751" t="s">
        <v>1083</v>
      </c>
      <c r="F771" s="714">
        <v>0</v>
      </c>
      <c r="G771" s="714">
        <v>0</v>
      </c>
      <c r="H771" s="714">
        <v>0</v>
      </c>
      <c r="I771" s="780" t="s">
        <v>1374</v>
      </c>
      <c r="J771" s="221" t="s">
        <v>1074</v>
      </c>
      <c r="K771" s="221"/>
      <c r="L771" s="221" t="s">
        <v>1047</v>
      </c>
      <c r="M771" s="221" t="s">
        <v>2208</v>
      </c>
      <c r="N771" s="252">
        <v>45031</v>
      </c>
      <c r="O771" s="252">
        <v>45031</v>
      </c>
      <c r="P771" s="566">
        <f t="shared" si="43"/>
        <v>45033</v>
      </c>
      <c r="S771" s="522"/>
      <c r="T771" s="280" t="s">
        <v>2239</v>
      </c>
      <c r="V771" s="378"/>
      <c r="W771" s="378"/>
      <c r="X771" s="378"/>
      <c r="Y771" s="470"/>
    </row>
    <row r="772" spans="1:25" s="215" customFormat="1" ht="14.25" x14ac:dyDescent="0.45">
      <c r="A772" s="403"/>
      <c r="B772" s="402" t="s">
        <v>2240</v>
      </c>
      <c r="C772" s="739"/>
      <c r="D772" s="770" t="s">
        <v>2241</v>
      </c>
      <c r="E772" s="754" t="s">
        <v>1712</v>
      </c>
      <c r="F772" s="553">
        <v>4966080</v>
      </c>
      <c r="G772" s="553">
        <v>313050</v>
      </c>
      <c r="H772" s="553">
        <v>5279130</v>
      </c>
      <c r="I772" s="554">
        <v>7585849</v>
      </c>
      <c r="J772" s="446" t="s">
        <v>1046</v>
      </c>
      <c r="K772" s="403">
        <v>5</v>
      </c>
      <c r="L772" s="446" t="s">
        <v>596</v>
      </c>
      <c r="M772" s="404" t="s">
        <v>2184</v>
      </c>
      <c r="N772" s="447">
        <v>45036</v>
      </c>
      <c r="O772" s="447">
        <v>45036</v>
      </c>
      <c r="P772" s="566">
        <f t="shared" si="43"/>
        <v>45038</v>
      </c>
      <c r="S772" s="522"/>
      <c r="T772" s="280" t="s">
        <v>2242</v>
      </c>
      <c r="V772" s="378"/>
      <c r="W772" s="378"/>
      <c r="X772" s="378"/>
      <c r="Y772" s="470"/>
    </row>
    <row r="773" spans="1:25" s="215" customFormat="1" ht="35.65" x14ac:dyDescent="0.45">
      <c r="B773" s="257" t="s">
        <v>2243</v>
      </c>
      <c r="C773" s="737"/>
      <c r="D773" s="770" t="s">
        <v>2244</v>
      </c>
      <c r="E773" s="753" t="s">
        <v>1674</v>
      </c>
      <c r="F773" s="544">
        <v>208750</v>
      </c>
      <c r="G773" s="544">
        <v>447085</v>
      </c>
      <c r="H773" s="828">
        <v>409600</v>
      </c>
      <c r="I773" s="545">
        <v>655834.6</v>
      </c>
      <c r="J773" s="215" t="s">
        <v>1046</v>
      </c>
      <c r="K773" s="215">
        <v>9</v>
      </c>
      <c r="L773" s="215" t="s">
        <v>596</v>
      </c>
      <c r="M773" s="244" t="s">
        <v>2184</v>
      </c>
      <c r="N773" s="252">
        <v>45036</v>
      </c>
      <c r="O773" s="252">
        <v>45036</v>
      </c>
      <c r="P773" s="566">
        <f t="shared" si="43"/>
        <v>45038</v>
      </c>
      <c r="Q773" s="378"/>
      <c r="S773" s="522"/>
      <c r="T773" s="575" t="s">
        <v>2245</v>
      </c>
      <c r="V773" s="378"/>
      <c r="W773" s="378"/>
      <c r="X773" s="378"/>
      <c r="Y773" s="470"/>
    </row>
    <row r="774" spans="1:25" s="215" customFormat="1" ht="14.25" x14ac:dyDescent="0.45">
      <c r="B774" s="257" t="s">
        <v>2246</v>
      </c>
      <c r="C774" s="737"/>
      <c r="D774" s="770" t="s">
        <v>2247</v>
      </c>
      <c r="E774" s="753" t="s">
        <v>1712</v>
      </c>
      <c r="F774" s="715">
        <v>2674346</v>
      </c>
      <c r="G774" s="715">
        <v>131650</v>
      </c>
      <c r="H774" s="715">
        <v>2805996</v>
      </c>
      <c r="I774" s="811">
        <v>3462281</v>
      </c>
      <c r="J774" s="221" t="s">
        <v>1046</v>
      </c>
      <c r="K774" s="215">
        <v>5</v>
      </c>
      <c r="L774" s="221" t="s">
        <v>596</v>
      </c>
      <c r="M774" s="206" t="s">
        <v>2184</v>
      </c>
      <c r="N774" s="252">
        <v>45036</v>
      </c>
      <c r="O774" s="252">
        <v>45036</v>
      </c>
      <c r="P774" s="566">
        <f t="shared" si="43"/>
        <v>45038</v>
      </c>
      <c r="S774" s="522"/>
      <c r="T774" s="280" t="s">
        <v>2248</v>
      </c>
      <c r="V774" s="378"/>
      <c r="W774" s="378"/>
      <c r="X774" s="378"/>
      <c r="Y774" s="470"/>
    </row>
    <row r="775" spans="1:25" s="357" customFormat="1" ht="14.25" x14ac:dyDescent="0.45">
      <c r="A775" s="353"/>
      <c r="B775" s="354" t="s">
        <v>2249</v>
      </c>
      <c r="C775" s="734"/>
      <c r="D775" s="772" t="s">
        <v>2250</v>
      </c>
      <c r="E775" s="755" t="s">
        <v>1724</v>
      </c>
      <c r="F775" s="712"/>
      <c r="G775" s="712"/>
      <c r="H775" s="712"/>
      <c r="I775" s="791">
        <v>0</v>
      </c>
      <c r="J775" s="353" t="s">
        <v>1046</v>
      </c>
      <c r="K775" s="353"/>
      <c r="L775" s="353" t="s">
        <v>2192</v>
      </c>
      <c r="M775" s="355" t="s">
        <v>2184</v>
      </c>
      <c r="N775" s="515">
        <v>45036</v>
      </c>
      <c r="O775" s="515">
        <v>45036</v>
      </c>
      <c r="P775" s="567">
        <f t="shared" si="43"/>
        <v>45038</v>
      </c>
      <c r="S775" s="521"/>
      <c r="T775" s="574" t="s">
        <v>1171</v>
      </c>
      <c r="V775" s="530"/>
      <c r="W775" s="530"/>
      <c r="X775" s="530"/>
      <c r="Y775" s="498"/>
    </row>
    <row r="776" spans="1:25" s="215" customFormat="1" ht="58.9" x14ac:dyDescent="0.45">
      <c r="B776" s="257" t="s">
        <v>2251</v>
      </c>
      <c r="C776" s="737"/>
      <c r="D776" s="770" t="s">
        <v>2252</v>
      </c>
      <c r="E776" s="753" t="s">
        <v>1724</v>
      </c>
      <c r="F776" s="710"/>
      <c r="G776" s="710"/>
      <c r="H776" s="710"/>
      <c r="I776" s="651">
        <v>0</v>
      </c>
      <c r="J776" s="215" t="s">
        <v>1046</v>
      </c>
      <c r="K776" s="215">
        <v>8</v>
      </c>
      <c r="L776" s="215" t="s">
        <v>2188</v>
      </c>
      <c r="M776" s="244" t="s">
        <v>2184</v>
      </c>
      <c r="N776" s="252">
        <v>45036</v>
      </c>
      <c r="O776" s="252">
        <v>45036</v>
      </c>
      <c r="P776" s="566">
        <f t="shared" si="43"/>
        <v>45038</v>
      </c>
      <c r="Q776" s="378"/>
      <c r="S776" s="522"/>
      <c r="T776" s="575" t="s">
        <v>2253</v>
      </c>
      <c r="V776" s="378"/>
      <c r="W776" s="378"/>
      <c r="X776" s="378"/>
      <c r="Y776" s="470"/>
    </row>
    <row r="777" spans="1:25" s="215" customFormat="1" ht="14.25" x14ac:dyDescent="0.45">
      <c r="B777" s="257" t="s">
        <v>2254</v>
      </c>
      <c r="C777" s="737"/>
      <c r="D777" s="770" t="s">
        <v>2255</v>
      </c>
      <c r="E777" s="753" t="s">
        <v>1674</v>
      </c>
      <c r="F777" s="710"/>
      <c r="G777" s="710"/>
      <c r="H777" s="710"/>
      <c r="I777" s="810">
        <v>0</v>
      </c>
      <c r="J777" s="215" t="s">
        <v>1046</v>
      </c>
      <c r="K777" s="215">
        <v>9</v>
      </c>
      <c r="L777" s="215" t="s">
        <v>596</v>
      </c>
      <c r="M777" s="244" t="s">
        <v>2184</v>
      </c>
      <c r="N777" s="447">
        <v>45035</v>
      </c>
      <c r="O777" s="447">
        <v>45035</v>
      </c>
      <c r="P777" s="566">
        <f t="shared" si="43"/>
        <v>45037</v>
      </c>
      <c r="Q777" s="378"/>
      <c r="S777" s="522"/>
      <c r="T777" s="280" t="s">
        <v>2256</v>
      </c>
      <c r="V777" s="378"/>
      <c r="W777" s="378"/>
      <c r="X777" s="378"/>
      <c r="Y777" s="470"/>
    </row>
    <row r="778" spans="1:25" s="221" customFormat="1" ht="35.65" x14ac:dyDescent="0.45">
      <c r="A778" s="215"/>
      <c r="B778" s="257" t="s">
        <v>2257</v>
      </c>
      <c r="C778" s="737"/>
      <c r="D778" s="770" t="s">
        <v>2258</v>
      </c>
      <c r="E778" s="753" t="s">
        <v>1674</v>
      </c>
      <c r="F778" s="544">
        <v>208750</v>
      </c>
      <c r="G778" s="544">
        <v>431290</v>
      </c>
      <c r="H778" s="828">
        <v>404800</v>
      </c>
      <c r="I778" s="545">
        <v>640039.6</v>
      </c>
      <c r="J778" s="215" t="s">
        <v>1046</v>
      </c>
      <c r="K778" s="215">
        <v>7</v>
      </c>
      <c r="L778" s="215" t="s">
        <v>1047</v>
      </c>
      <c r="M778" s="244" t="s">
        <v>2184</v>
      </c>
      <c r="N778" s="252">
        <v>45037</v>
      </c>
      <c r="O778" s="252">
        <v>45037</v>
      </c>
      <c r="P778" s="566">
        <f t="shared" si="43"/>
        <v>45039</v>
      </c>
      <c r="Q778" s="401"/>
      <c r="S778" s="520"/>
      <c r="T778" s="575" t="s">
        <v>2245</v>
      </c>
      <c r="U778" s="215"/>
      <c r="V778" s="378"/>
      <c r="W778" s="378"/>
      <c r="X778" s="401"/>
      <c r="Y778" s="471"/>
    </row>
    <row r="779" spans="1:25" s="215" customFormat="1" ht="14.25" x14ac:dyDescent="0.45">
      <c r="B779" s="257" t="s">
        <v>2259</v>
      </c>
      <c r="C779" s="737"/>
      <c r="D779" s="770" t="s">
        <v>2260</v>
      </c>
      <c r="E779" s="753" t="s">
        <v>1078</v>
      </c>
      <c r="F779" s="710"/>
      <c r="G779" s="710"/>
      <c r="H779" s="710"/>
      <c r="I779" s="651">
        <v>0</v>
      </c>
      <c r="J779" s="215" t="s">
        <v>1046</v>
      </c>
      <c r="K779" s="215">
        <v>10</v>
      </c>
      <c r="L779" s="215" t="s">
        <v>596</v>
      </c>
      <c r="M779" s="244" t="s">
        <v>2184</v>
      </c>
      <c r="N779" s="252">
        <v>45039</v>
      </c>
      <c r="O779" s="252">
        <v>45039</v>
      </c>
      <c r="P779" s="566">
        <f t="shared" si="43"/>
        <v>45041</v>
      </c>
      <c r="S779" s="522"/>
      <c r="T779" s="280" t="s">
        <v>2261</v>
      </c>
      <c r="V779" s="378"/>
      <c r="W779" s="378"/>
      <c r="X779" s="378"/>
      <c r="Y779" s="470"/>
    </row>
    <row r="780" spans="1:25" s="403" customFormat="1" ht="14.25" x14ac:dyDescent="0.45">
      <c r="B780" s="402" t="s">
        <v>2262</v>
      </c>
      <c r="C780" s="739"/>
      <c r="D780" s="770" t="s">
        <v>2263</v>
      </c>
      <c r="E780" s="754" t="s">
        <v>1674</v>
      </c>
      <c r="F780" s="710"/>
      <c r="G780" s="710"/>
      <c r="H780" s="710"/>
      <c r="I780" s="812">
        <v>0</v>
      </c>
      <c r="J780" s="446" t="s">
        <v>1046</v>
      </c>
      <c r="K780" s="446">
        <v>5</v>
      </c>
      <c r="L780" s="446" t="s">
        <v>2217</v>
      </c>
      <c r="M780" s="404" t="s">
        <v>2184</v>
      </c>
      <c r="N780" s="447">
        <v>45040</v>
      </c>
      <c r="O780" s="447">
        <v>45040</v>
      </c>
      <c r="P780" s="566">
        <f t="shared" si="43"/>
        <v>45042</v>
      </c>
      <c r="T780" s="564" t="s">
        <v>2264</v>
      </c>
      <c r="U780" s="215"/>
      <c r="V780" s="378"/>
      <c r="W780" s="378"/>
      <c r="X780" s="565"/>
      <c r="Y780" s="560"/>
    </row>
    <row r="781" spans="1:25" s="215" customFormat="1" ht="14.25" x14ac:dyDescent="0.45">
      <c r="B781" s="257" t="s">
        <v>2265</v>
      </c>
      <c r="C781" s="737"/>
      <c r="D781" s="770" t="s">
        <v>2266</v>
      </c>
      <c r="E781" s="753" t="s">
        <v>1674</v>
      </c>
      <c r="F781" s="710"/>
      <c r="G781" s="710"/>
      <c r="H781" s="710"/>
      <c r="I781" s="813">
        <v>0</v>
      </c>
      <c r="J781" s="221" t="s">
        <v>1046</v>
      </c>
      <c r="K781" s="221">
        <v>5</v>
      </c>
      <c r="L781" s="446" t="s">
        <v>2217</v>
      </c>
      <c r="M781" s="206" t="s">
        <v>2184</v>
      </c>
      <c r="N781" s="252">
        <v>45040</v>
      </c>
      <c r="O781" s="252">
        <v>45040</v>
      </c>
      <c r="P781" s="566">
        <f t="shared" si="43"/>
        <v>45042</v>
      </c>
      <c r="T781" s="310" t="s">
        <v>2267</v>
      </c>
      <c r="V781" s="378"/>
      <c r="W781" s="378"/>
      <c r="X781" s="378"/>
      <c r="Y781" s="470"/>
    </row>
    <row r="782" spans="1:25" s="215" customFormat="1" ht="14.25" x14ac:dyDescent="0.45">
      <c r="B782" s="257" t="s">
        <v>2268</v>
      </c>
      <c r="C782" s="737"/>
      <c r="D782" s="770" t="s">
        <v>2269</v>
      </c>
      <c r="E782" s="753" t="s">
        <v>1067</v>
      </c>
      <c r="F782" s="710">
        <f>3257478/2</f>
        <v>1628739</v>
      </c>
      <c r="G782" s="710">
        <v>832746.2</v>
      </c>
      <c r="H782" s="710">
        <v>3124578</v>
      </c>
      <c r="I782" s="378">
        <v>4090224.2</v>
      </c>
      <c r="J782" s="221" t="s">
        <v>1046</v>
      </c>
      <c r="K782" s="221"/>
      <c r="L782" s="221" t="s">
        <v>1047</v>
      </c>
      <c r="M782" s="206" t="s">
        <v>2184</v>
      </c>
      <c r="N782" s="252">
        <v>45040</v>
      </c>
      <c r="O782" s="252">
        <v>45040</v>
      </c>
      <c r="P782" s="566">
        <f t="shared" si="43"/>
        <v>45042</v>
      </c>
      <c r="T782" s="310" t="s">
        <v>2270</v>
      </c>
      <c r="V782" s="378"/>
      <c r="W782" s="378"/>
      <c r="X782" s="378"/>
      <c r="Y782" s="470"/>
    </row>
    <row r="783" spans="1:25" s="215" customFormat="1" ht="14.25" x14ac:dyDescent="0.45">
      <c r="B783" s="257" t="s">
        <v>2271</v>
      </c>
      <c r="C783" s="737"/>
      <c r="D783" s="770" t="s">
        <v>2272</v>
      </c>
      <c r="E783" s="753" t="s">
        <v>1083</v>
      </c>
      <c r="F783" s="714">
        <v>0</v>
      </c>
      <c r="G783" s="714">
        <v>0</v>
      </c>
      <c r="H783" s="714">
        <v>0</v>
      </c>
      <c r="I783" s="780" t="s">
        <v>1374</v>
      </c>
      <c r="J783" s="215" t="s">
        <v>1046</v>
      </c>
      <c r="L783" s="215" t="s">
        <v>2273</v>
      </c>
      <c r="M783" s="244" t="s">
        <v>2184</v>
      </c>
      <c r="N783" s="252">
        <v>45041</v>
      </c>
      <c r="O783" s="252">
        <v>45041</v>
      </c>
      <c r="P783" s="566">
        <f t="shared" ref="P783:P804" si="44">O783+2</f>
        <v>45043</v>
      </c>
      <c r="T783" s="280" t="s">
        <v>2274</v>
      </c>
      <c r="V783" s="378"/>
      <c r="W783" s="378"/>
      <c r="X783" s="378"/>
      <c r="Y783" s="470"/>
    </row>
    <row r="784" spans="1:25" s="215" customFormat="1" ht="14.25" x14ac:dyDescent="0.45">
      <c r="B784" s="257" t="s">
        <v>2275</v>
      </c>
      <c r="C784" s="737"/>
      <c r="D784" s="770" t="s">
        <v>2276</v>
      </c>
      <c r="E784" s="753" t="s">
        <v>1674</v>
      </c>
      <c r="F784" s="716">
        <v>208750</v>
      </c>
      <c r="G784" s="716">
        <v>380886</v>
      </c>
      <c r="H784" s="716">
        <v>589636</v>
      </c>
      <c r="I784" s="814">
        <v>786835</v>
      </c>
      <c r="J784" s="215" t="s">
        <v>1074</v>
      </c>
      <c r="L784" s="215" t="s">
        <v>2273</v>
      </c>
      <c r="M784" s="215" t="s">
        <v>2208</v>
      </c>
      <c r="N784" s="252">
        <v>45042</v>
      </c>
      <c r="P784" s="377">
        <f t="shared" si="44"/>
        <v>2</v>
      </c>
      <c r="T784" s="310" t="s">
        <v>2277</v>
      </c>
      <c r="V784" s="378"/>
      <c r="W784" s="378"/>
      <c r="X784" s="378"/>
      <c r="Y784" s="470">
        <v>5</v>
      </c>
    </row>
    <row r="785" spans="2:25" s="215" customFormat="1" ht="14.25" x14ac:dyDescent="0.45">
      <c r="B785" s="257" t="s">
        <v>2278</v>
      </c>
      <c r="C785" s="737"/>
      <c r="D785" s="770" t="s">
        <v>2279</v>
      </c>
      <c r="E785" s="753" t="s">
        <v>1674</v>
      </c>
      <c r="F785" s="716">
        <v>1108566</v>
      </c>
      <c r="G785" s="716">
        <v>686458</v>
      </c>
      <c r="H785" s="716">
        <v>1401416</v>
      </c>
      <c r="I785" s="814">
        <v>1795024</v>
      </c>
      <c r="J785" s="215" t="s">
        <v>1074</v>
      </c>
      <c r="L785" s="215" t="s">
        <v>2217</v>
      </c>
      <c r="M785" s="215" t="s">
        <v>2208</v>
      </c>
      <c r="N785" s="252">
        <v>45042</v>
      </c>
      <c r="P785" s="377">
        <f t="shared" si="44"/>
        <v>2</v>
      </c>
      <c r="T785" s="310" t="s">
        <v>2277</v>
      </c>
      <c r="V785" s="378"/>
      <c r="W785" s="378"/>
      <c r="X785" s="378"/>
      <c r="Y785" s="470"/>
    </row>
    <row r="786" spans="2:25" s="215" customFormat="1" ht="14.25" x14ac:dyDescent="0.45">
      <c r="B786" s="257" t="s">
        <v>2280</v>
      </c>
      <c r="C786" s="737"/>
      <c r="D786" s="770" t="s">
        <v>2281</v>
      </c>
      <c r="E786" s="753" t="s">
        <v>1674</v>
      </c>
      <c r="F786" s="710"/>
      <c r="G786" s="710"/>
      <c r="H786" s="710"/>
      <c r="I786" s="791">
        <v>0</v>
      </c>
      <c r="J786" s="215" t="s">
        <v>1074</v>
      </c>
      <c r="L786" s="215" t="s">
        <v>596</v>
      </c>
      <c r="M786" s="215" t="s">
        <v>2208</v>
      </c>
      <c r="N786" s="252">
        <v>45042</v>
      </c>
      <c r="P786" s="377">
        <f t="shared" si="44"/>
        <v>2</v>
      </c>
      <c r="T786" s="310" t="s">
        <v>2277</v>
      </c>
      <c r="V786" s="378"/>
      <c r="W786" s="378"/>
      <c r="X786" s="378"/>
      <c r="Y786" s="470"/>
    </row>
    <row r="787" spans="2:25" s="215" customFormat="1" ht="14.25" x14ac:dyDescent="0.45">
      <c r="B787" s="257" t="s">
        <v>2282</v>
      </c>
      <c r="C787" s="737"/>
      <c r="D787" s="770" t="s">
        <v>2283</v>
      </c>
      <c r="E787" s="753" t="s">
        <v>1674</v>
      </c>
      <c r="F787" s="716">
        <v>3099272</v>
      </c>
      <c r="G787" s="716">
        <v>686458</v>
      </c>
      <c r="H787" s="716">
        <v>3392122</v>
      </c>
      <c r="I787" s="814">
        <v>3785330</v>
      </c>
      <c r="J787" s="215" t="s">
        <v>1074</v>
      </c>
      <c r="L787" s="215" t="s">
        <v>2217</v>
      </c>
      <c r="M787" s="215" t="s">
        <v>2208</v>
      </c>
      <c r="N787" s="252">
        <v>45042</v>
      </c>
      <c r="P787" s="377">
        <f t="shared" si="44"/>
        <v>2</v>
      </c>
      <c r="T787" s="310" t="s">
        <v>2284</v>
      </c>
      <c r="V787" s="378"/>
      <c r="W787" s="378"/>
      <c r="X787" s="378"/>
      <c r="Y787" s="470"/>
    </row>
    <row r="788" spans="2:25" s="221" customFormat="1" ht="14.25" x14ac:dyDescent="0.45">
      <c r="B788" s="305" t="s">
        <v>2285</v>
      </c>
      <c r="C788" s="735"/>
      <c r="D788" s="770" t="s">
        <v>2286</v>
      </c>
      <c r="E788" s="751" t="s">
        <v>1674</v>
      </c>
      <c r="F788" s="710"/>
      <c r="G788" s="710"/>
      <c r="H788" s="710"/>
      <c r="I788" s="791">
        <v>0</v>
      </c>
      <c r="J788" s="221" t="s">
        <v>1074</v>
      </c>
      <c r="L788" s="221" t="s">
        <v>2188</v>
      </c>
      <c r="M788" s="221" t="s">
        <v>2208</v>
      </c>
      <c r="N788" s="263">
        <v>45042</v>
      </c>
      <c r="P788" s="566">
        <f t="shared" si="44"/>
        <v>2</v>
      </c>
      <c r="T788" s="310" t="s">
        <v>2287</v>
      </c>
      <c r="U788" s="215"/>
      <c r="V788" s="378"/>
      <c r="W788" s="378"/>
      <c r="X788" s="401"/>
      <c r="Y788" s="471"/>
    </row>
    <row r="789" spans="2:25" s="215" customFormat="1" ht="35.65" x14ac:dyDescent="0.45">
      <c r="B789" s="257" t="s">
        <v>2288</v>
      </c>
      <c r="C789" s="737"/>
      <c r="D789" s="770" t="s">
        <v>2289</v>
      </c>
      <c r="E789" s="753" t="s">
        <v>1712</v>
      </c>
      <c r="F789" s="553">
        <v>1149276</v>
      </c>
      <c r="G789" s="553">
        <v>397925</v>
      </c>
      <c r="H789" s="553">
        <v>652726</v>
      </c>
      <c r="I789" s="554">
        <v>1547201</v>
      </c>
      <c r="J789" s="215" t="s">
        <v>1046</v>
      </c>
      <c r="K789" s="215">
        <v>5</v>
      </c>
      <c r="L789" s="215" t="s">
        <v>2273</v>
      </c>
      <c r="M789" s="244" t="s">
        <v>2184</v>
      </c>
      <c r="N789" s="252">
        <v>45042</v>
      </c>
      <c r="O789" s="252">
        <v>45042</v>
      </c>
      <c r="P789" s="566">
        <f t="shared" si="44"/>
        <v>45044</v>
      </c>
      <c r="T789" s="575" t="s">
        <v>2290</v>
      </c>
      <c r="V789" s="378"/>
      <c r="W789" s="378"/>
      <c r="X789" s="378"/>
      <c r="Y789" s="470"/>
    </row>
    <row r="790" spans="2:25" s="403" customFormat="1" ht="14.25" x14ac:dyDescent="0.45">
      <c r="B790" s="402" t="s">
        <v>2291</v>
      </c>
      <c r="C790" s="739"/>
      <c r="D790" s="770" t="s">
        <v>2292</v>
      </c>
      <c r="E790" s="754" t="s">
        <v>1712</v>
      </c>
      <c r="F790" s="716">
        <v>3674174</v>
      </c>
      <c r="G790" s="716">
        <v>398591</v>
      </c>
      <c r="H790" s="716">
        <v>3022848</v>
      </c>
      <c r="I790" s="679">
        <v>4072765</v>
      </c>
      <c r="J790" s="403" t="s">
        <v>1046</v>
      </c>
      <c r="L790" s="403" t="s">
        <v>596</v>
      </c>
      <c r="M790" s="561" t="s">
        <v>2184</v>
      </c>
      <c r="N790" s="447">
        <v>45042</v>
      </c>
      <c r="O790" s="447">
        <v>45042</v>
      </c>
      <c r="P790" s="566">
        <f t="shared" si="44"/>
        <v>45044</v>
      </c>
      <c r="T790" s="452" t="s">
        <v>761</v>
      </c>
      <c r="U790" s="215"/>
      <c r="V790" s="378"/>
      <c r="W790" s="378"/>
      <c r="X790" s="565"/>
      <c r="Y790" s="560"/>
    </row>
    <row r="791" spans="2:25" s="215" customFormat="1" ht="14.25" x14ac:dyDescent="0.45">
      <c r="B791" s="257" t="s">
        <v>2293</v>
      </c>
      <c r="C791" s="737"/>
      <c r="D791" s="770" t="s">
        <v>2294</v>
      </c>
      <c r="E791" s="753" t="s">
        <v>1067</v>
      </c>
      <c r="F791" s="710">
        <f>3048158/2</f>
        <v>1524079</v>
      </c>
      <c r="G791" s="710">
        <f>873741/2</f>
        <v>436870.5</v>
      </c>
      <c r="H791" s="710">
        <f>3048158/2</f>
        <v>1524079</v>
      </c>
      <c r="I791" s="810">
        <f>3921899/2</f>
        <v>1960949.5</v>
      </c>
      <c r="J791" s="215" t="s">
        <v>1046</v>
      </c>
      <c r="K791" s="215">
        <v>3</v>
      </c>
      <c r="L791" s="215" t="s">
        <v>1047</v>
      </c>
      <c r="M791" s="244" t="s">
        <v>2184</v>
      </c>
      <c r="N791" s="252">
        <v>45042</v>
      </c>
      <c r="O791" s="252">
        <v>45042</v>
      </c>
      <c r="P791" s="566">
        <f t="shared" si="44"/>
        <v>45044</v>
      </c>
      <c r="T791" s="280" t="s">
        <v>2295</v>
      </c>
      <c r="V791" s="378"/>
      <c r="W791" s="378"/>
      <c r="X791" s="378"/>
      <c r="Y791" s="470"/>
    </row>
    <row r="792" spans="2:25" s="215" customFormat="1" ht="14.25" x14ac:dyDescent="0.45">
      <c r="B792" s="257" t="s">
        <v>2296</v>
      </c>
      <c r="C792" s="737" t="s">
        <v>2297</v>
      </c>
      <c r="D792" s="770" t="s">
        <v>2298</v>
      </c>
      <c r="E792" s="753" t="s">
        <v>1083</v>
      </c>
      <c r="F792" s="710"/>
      <c r="G792" s="710"/>
      <c r="H792" s="710"/>
      <c r="I792" s="791">
        <v>0</v>
      </c>
      <c r="J792" s="215" t="s">
        <v>1046</v>
      </c>
      <c r="L792" s="215" t="s">
        <v>2273</v>
      </c>
      <c r="M792" s="244" t="s">
        <v>2184</v>
      </c>
      <c r="N792" s="252">
        <v>45042</v>
      </c>
      <c r="O792" s="252">
        <v>45042</v>
      </c>
      <c r="P792" s="566">
        <f t="shared" si="44"/>
        <v>45044</v>
      </c>
      <c r="T792" s="280" t="s">
        <v>2299</v>
      </c>
      <c r="V792" s="378"/>
      <c r="W792" s="378"/>
      <c r="X792" s="378"/>
      <c r="Y792" s="470"/>
    </row>
    <row r="793" spans="2:25" s="215" customFormat="1" ht="14.25" x14ac:dyDescent="0.45">
      <c r="B793" s="257" t="s">
        <v>2300</v>
      </c>
      <c r="C793" s="737" t="s">
        <v>1453</v>
      </c>
      <c r="D793" s="770" t="s">
        <v>2301</v>
      </c>
      <c r="E793" s="753" t="s">
        <v>1724</v>
      </c>
      <c r="F793" s="710"/>
      <c r="G793" s="710"/>
      <c r="H793" s="710"/>
      <c r="I793" s="791">
        <v>0</v>
      </c>
      <c r="J793" s="215" t="s">
        <v>1046</v>
      </c>
      <c r="L793" s="215" t="s">
        <v>1047</v>
      </c>
      <c r="M793" s="244" t="s">
        <v>2184</v>
      </c>
      <c r="N793" s="252">
        <v>45043</v>
      </c>
      <c r="O793" s="252">
        <v>45043</v>
      </c>
      <c r="P793" s="566">
        <f t="shared" si="44"/>
        <v>45045</v>
      </c>
      <c r="T793" s="280" t="s">
        <v>2302</v>
      </c>
      <c r="V793" s="378"/>
      <c r="W793" s="378"/>
      <c r="X793" s="378"/>
      <c r="Y793" s="470">
        <v>0</v>
      </c>
    </row>
    <row r="794" spans="2:25" s="215" customFormat="1" ht="14.25" x14ac:dyDescent="0.45">
      <c r="B794" s="257" t="s">
        <v>2303</v>
      </c>
      <c r="C794" s="737"/>
      <c r="D794" s="770" t="s">
        <v>2304</v>
      </c>
      <c r="E794" s="753" t="s">
        <v>1712</v>
      </c>
      <c r="F794" s="710"/>
      <c r="G794" s="710"/>
      <c r="H794" s="710"/>
      <c r="I794" s="651">
        <v>0</v>
      </c>
      <c r="J794" s="215" t="s">
        <v>1046</v>
      </c>
      <c r="K794" s="215">
        <v>30</v>
      </c>
      <c r="L794" s="215" t="s">
        <v>1047</v>
      </c>
      <c r="M794" s="244" t="s">
        <v>2184</v>
      </c>
      <c r="N794" s="252">
        <v>45043</v>
      </c>
      <c r="O794" s="252">
        <v>45043</v>
      </c>
      <c r="P794" s="566">
        <f t="shared" si="44"/>
        <v>45045</v>
      </c>
      <c r="T794" s="280" t="s">
        <v>2305</v>
      </c>
      <c r="V794" s="378"/>
      <c r="W794" s="378"/>
      <c r="X794" s="378"/>
      <c r="Y794" s="470"/>
    </row>
    <row r="795" spans="2:25" s="215" customFormat="1" ht="14.25" x14ac:dyDescent="0.45">
      <c r="B795" s="257" t="s">
        <v>2306</v>
      </c>
      <c r="C795" s="737" t="s">
        <v>1453</v>
      </c>
      <c r="D795" s="770" t="s">
        <v>2307</v>
      </c>
      <c r="E795" s="753" t="s">
        <v>1724</v>
      </c>
      <c r="F795" s="710"/>
      <c r="G795" s="710"/>
      <c r="H795" s="710"/>
      <c r="I795" s="791">
        <v>0</v>
      </c>
      <c r="J795" s="215" t="s">
        <v>1046</v>
      </c>
      <c r="L795" s="215" t="s">
        <v>2308</v>
      </c>
      <c r="M795" s="244" t="s">
        <v>2184</v>
      </c>
      <c r="N795" s="252">
        <v>45043</v>
      </c>
      <c r="O795" s="252">
        <v>45043</v>
      </c>
      <c r="P795" s="566">
        <f t="shared" si="44"/>
        <v>45045</v>
      </c>
      <c r="T795" s="280" t="s">
        <v>2309</v>
      </c>
      <c r="V795" s="378"/>
      <c r="W795" s="378"/>
      <c r="X795" s="378"/>
      <c r="Y795" s="470"/>
    </row>
    <row r="796" spans="2:25" s="215" customFormat="1" ht="14.25" x14ac:dyDescent="0.45">
      <c r="B796" s="257" t="s">
        <v>2310</v>
      </c>
      <c r="C796" s="737" t="s">
        <v>1124</v>
      </c>
      <c r="D796" s="770" t="s">
        <v>2311</v>
      </c>
      <c r="E796" s="753" t="s">
        <v>1724</v>
      </c>
      <c r="F796" s="710"/>
      <c r="G796" s="710"/>
      <c r="H796" s="710"/>
      <c r="I796" s="791">
        <v>0</v>
      </c>
      <c r="J796" s="215" t="s">
        <v>1046</v>
      </c>
      <c r="L796" s="215" t="s">
        <v>2273</v>
      </c>
      <c r="M796" s="244" t="s">
        <v>2184</v>
      </c>
      <c r="N796" s="252">
        <v>45041</v>
      </c>
      <c r="O796" s="252">
        <v>45041</v>
      </c>
      <c r="P796" s="566">
        <f t="shared" si="44"/>
        <v>45043</v>
      </c>
      <c r="T796" s="280" t="s">
        <v>2302</v>
      </c>
      <c r="V796" s="378"/>
      <c r="W796" s="378"/>
      <c r="X796" s="378"/>
      <c r="Y796" s="470"/>
    </row>
    <row r="797" spans="2:25" s="403" customFormat="1" ht="14.25" x14ac:dyDescent="0.45">
      <c r="B797" s="402" t="s">
        <v>2312</v>
      </c>
      <c r="C797" s="739"/>
      <c r="D797" s="770" t="s">
        <v>2313</v>
      </c>
      <c r="E797" s="753" t="s">
        <v>1083</v>
      </c>
      <c r="F797" s="714">
        <v>0</v>
      </c>
      <c r="G797" s="714">
        <v>0</v>
      </c>
      <c r="H797" s="714">
        <v>0</v>
      </c>
      <c r="I797" s="780" t="s">
        <v>1374</v>
      </c>
      <c r="J797" s="403" t="s">
        <v>1046</v>
      </c>
      <c r="L797" s="403" t="s">
        <v>2273</v>
      </c>
      <c r="M797" s="561" t="s">
        <v>2184</v>
      </c>
      <c r="N797" s="447">
        <v>45045</v>
      </c>
      <c r="O797" s="447">
        <v>45045</v>
      </c>
      <c r="P797" s="566">
        <f t="shared" si="44"/>
        <v>45047</v>
      </c>
      <c r="T797" s="452" t="s">
        <v>1171</v>
      </c>
      <c r="U797" s="215"/>
      <c r="V797" s="378"/>
      <c r="W797" s="378"/>
      <c r="X797" s="565"/>
      <c r="Y797" s="560"/>
    </row>
    <row r="798" spans="2:25" s="221" customFormat="1" ht="14.25" x14ac:dyDescent="0.45">
      <c r="B798" s="215" t="s">
        <v>2314</v>
      </c>
      <c r="C798" s="520"/>
      <c r="D798" s="770" t="s">
        <v>2315</v>
      </c>
      <c r="E798" s="753" t="s">
        <v>1078</v>
      </c>
      <c r="F798" s="710"/>
      <c r="G798" s="710"/>
      <c r="H798" s="710"/>
      <c r="I798" s="651">
        <v>0</v>
      </c>
      <c r="J798" s="221" t="s">
        <v>1046</v>
      </c>
      <c r="K798" s="221">
        <v>1</v>
      </c>
      <c r="L798" s="221" t="s">
        <v>596</v>
      </c>
      <c r="M798" s="206" t="s">
        <v>2184</v>
      </c>
      <c r="N798" s="252">
        <v>45047</v>
      </c>
      <c r="O798" s="252">
        <v>45047</v>
      </c>
      <c r="P798" s="566">
        <f t="shared" si="44"/>
        <v>45049</v>
      </c>
      <c r="T798" s="310" t="s">
        <v>2316</v>
      </c>
      <c r="U798" s="215"/>
      <c r="V798" s="378"/>
      <c r="W798" s="378"/>
      <c r="X798" s="401"/>
      <c r="Y798" s="471"/>
    </row>
    <row r="799" spans="2:25" s="403" customFormat="1" ht="14.25" x14ac:dyDescent="0.45">
      <c r="B799" s="215" t="s">
        <v>2317</v>
      </c>
      <c r="C799" s="647"/>
      <c r="D799" s="770" t="s">
        <v>2318</v>
      </c>
      <c r="E799" s="753" t="s">
        <v>1078</v>
      </c>
      <c r="F799" s="710"/>
      <c r="G799" s="710"/>
      <c r="H799" s="710"/>
      <c r="I799" s="651">
        <v>0</v>
      </c>
      <c r="J799" s="403" t="s">
        <v>1046</v>
      </c>
      <c r="K799" s="403">
        <v>1</v>
      </c>
      <c r="L799" s="403" t="s">
        <v>596</v>
      </c>
      <c r="M799" s="561" t="s">
        <v>2184</v>
      </c>
      <c r="N799" s="252">
        <v>45047</v>
      </c>
      <c r="O799" s="252">
        <v>45047</v>
      </c>
      <c r="P799" s="566">
        <f t="shared" si="44"/>
        <v>45049</v>
      </c>
      <c r="T799" s="310" t="s">
        <v>2316</v>
      </c>
      <c r="U799" s="215"/>
      <c r="V799" s="378"/>
      <c r="W799" s="378"/>
      <c r="X799" s="565"/>
      <c r="Y799" s="560"/>
    </row>
    <row r="800" spans="2:25" s="221" customFormat="1" ht="14.25" x14ac:dyDescent="0.45">
      <c r="B800" s="215" t="s">
        <v>2319</v>
      </c>
      <c r="C800" s="520" t="s">
        <v>1397</v>
      </c>
      <c r="D800" s="770" t="s">
        <v>2320</v>
      </c>
      <c r="E800" s="753" t="s">
        <v>1078</v>
      </c>
      <c r="F800" s="710"/>
      <c r="G800" s="710"/>
      <c r="H800" s="710"/>
      <c r="I800" s="791">
        <v>0</v>
      </c>
      <c r="J800" s="221" t="s">
        <v>1046</v>
      </c>
      <c r="L800" s="221" t="s">
        <v>2273</v>
      </c>
      <c r="M800" s="206" t="s">
        <v>2184</v>
      </c>
      <c r="N800" s="252">
        <v>45047</v>
      </c>
      <c r="O800" s="252">
        <v>45047</v>
      </c>
      <c r="P800" s="566">
        <f t="shared" si="44"/>
        <v>45049</v>
      </c>
      <c r="T800" s="310" t="s">
        <v>2321</v>
      </c>
      <c r="U800" s="215"/>
      <c r="V800" s="378"/>
      <c r="W800" s="378"/>
      <c r="X800" s="401"/>
      <c r="Y800" s="471"/>
    </row>
    <row r="801" spans="2:25" s="49" customFormat="1" ht="14.25" x14ac:dyDescent="0.45">
      <c r="B801" s="215" t="s">
        <v>2322</v>
      </c>
      <c r="C801" s="522" t="s">
        <v>1192</v>
      </c>
      <c r="D801" s="770" t="s">
        <v>2323</v>
      </c>
      <c r="E801" s="753" t="s">
        <v>1067</v>
      </c>
      <c r="F801" s="714">
        <v>0</v>
      </c>
      <c r="G801" s="714">
        <v>0</v>
      </c>
      <c r="H801" s="714">
        <v>0</v>
      </c>
      <c r="I801" s="780" t="s">
        <v>1374</v>
      </c>
      <c r="J801" s="215" t="s">
        <v>1046</v>
      </c>
      <c r="L801" s="215" t="s">
        <v>596</v>
      </c>
      <c r="M801" s="244" t="s">
        <v>2184</v>
      </c>
      <c r="N801" s="252">
        <v>45048</v>
      </c>
      <c r="O801" s="252">
        <v>45048</v>
      </c>
      <c r="P801" s="566">
        <f t="shared" si="44"/>
        <v>45050</v>
      </c>
      <c r="T801" s="214" t="s">
        <v>2324</v>
      </c>
      <c r="Y801" s="579"/>
    </row>
    <row r="802" spans="2:25" s="632" customFormat="1" ht="14.25" x14ac:dyDescent="0.45">
      <c r="B802" s="631" t="s">
        <v>2325</v>
      </c>
      <c r="C802" s="648"/>
      <c r="D802" s="773" t="s">
        <v>2326</v>
      </c>
      <c r="E802" s="756" t="s">
        <v>1083</v>
      </c>
      <c r="F802" s="717">
        <v>0</v>
      </c>
      <c r="G802" s="717">
        <v>0</v>
      </c>
      <c r="H802" s="717">
        <v>0</v>
      </c>
      <c r="I802" s="680">
        <v>0</v>
      </c>
      <c r="J802" s="631" t="s">
        <v>1046</v>
      </c>
      <c r="L802" s="631" t="s">
        <v>2273</v>
      </c>
      <c r="M802" s="633" t="s">
        <v>2184</v>
      </c>
      <c r="N802" s="634">
        <v>45048</v>
      </c>
      <c r="O802" s="634">
        <v>45048</v>
      </c>
      <c r="P802" s="635">
        <f t="shared" si="44"/>
        <v>45050</v>
      </c>
      <c r="T802" s="636" t="s">
        <v>761</v>
      </c>
      <c r="Y802" s="637">
        <v>18</v>
      </c>
    </row>
    <row r="803" spans="2:25" s="189" customFormat="1" ht="14.25" x14ac:dyDescent="0.45">
      <c r="B803" s="188" t="s">
        <v>2327</v>
      </c>
      <c r="C803" s="358"/>
      <c r="D803" s="765" t="s">
        <v>2328</v>
      </c>
      <c r="E803" s="646" t="s">
        <v>1712</v>
      </c>
      <c r="F803" s="690" t="s">
        <v>2329</v>
      </c>
      <c r="G803" s="690" t="s">
        <v>2330</v>
      </c>
      <c r="H803" s="690" t="s">
        <v>2331</v>
      </c>
      <c r="I803" s="663" t="s">
        <v>2332</v>
      </c>
      <c r="J803" s="188" t="s">
        <v>1046</v>
      </c>
      <c r="K803" s="189">
        <v>3</v>
      </c>
      <c r="L803" s="188" t="s">
        <v>1047</v>
      </c>
      <c r="M803" s="198" t="s">
        <v>2184</v>
      </c>
      <c r="N803" s="224">
        <v>45048</v>
      </c>
      <c r="O803" s="224">
        <v>45048</v>
      </c>
      <c r="P803" s="433">
        <f t="shared" si="44"/>
        <v>45050</v>
      </c>
      <c r="Q803" s="433">
        <v>45056</v>
      </c>
      <c r="T803" s="218" t="s">
        <v>761</v>
      </c>
      <c r="Y803" s="563"/>
    </row>
    <row r="804" spans="2:25" s="189" customFormat="1" ht="14.25" x14ac:dyDescent="0.45">
      <c r="B804" s="188" t="s">
        <v>2333</v>
      </c>
      <c r="C804" s="358"/>
      <c r="D804" s="765" t="s">
        <v>2334</v>
      </c>
      <c r="E804" s="646" t="s">
        <v>1712</v>
      </c>
      <c r="F804" s="690" t="s">
        <v>2335</v>
      </c>
      <c r="G804" s="690" t="s">
        <v>2336</v>
      </c>
      <c r="H804" s="690" t="s">
        <v>2337</v>
      </c>
      <c r="I804" s="663" t="s">
        <v>2338</v>
      </c>
      <c r="J804" s="188" t="s">
        <v>1046</v>
      </c>
      <c r="L804" s="188" t="s">
        <v>1047</v>
      </c>
      <c r="M804" s="198" t="s">
        <v>2184</v>
      </c>
      <c r="N804" s="224">
        <v>45048</v>
      </c>
      <c r="O804" s="224">
        <v>45048</v>
      </c>
      <c r="P804" s="433">
        <f t="shared" si="44"/>
        <v>45050</v>
      </c>
      <c r="Q804" s="433">
        <v>45056</v>
      </c>
      <c r="T804" s="218" t="s">
        <v>761</v>
      </c>
      <c r="Y804" s="563"/>
    </row>
    <row r="805" spans="2:25" s="215" customFormat="1" ht="14.25" x14ac:dyDescent="0.45">
      <c r="B805" s="257" t="s">
        <v>2339</v>
      </c>
      <c r="C805" s="737"/>
      <c r="D805" s="770" t="s">
        <v>2340</v>
      </c>
      <c r="E805" s="753" t="s">
        <v>1674</v>
      </c>
      <c r="F805" s="714">
        <v>0</v>
      </c>
      <c r="G805" s="713">
        <v>0</v>
      </c>
      <c r="H805" s="714">
        <v>0</v>
      </c>
      <c r="I805" s="780" t="s">
        <v>1374</v>
      </c>
      <c r="J805" s="215" t="s">
        <v>1046</v>
      </c>
      <c r="L805" s="215" t="s">
        <v>2217</v>
      </c>
      <c r="M805" s="244" t="s">
        <v>2184</v>
      </c>
      <c r="N805" s="252">
        <v>45049</v>
      </c>
      <c r="O805" s="252">
        <v>45049</v>
      </c>
      <c r="P805" s="377">
        <f t="shared" ref="P805:P812" si="45">O805+2</f>
        <v>45051</v>
      </c>
      <c r="T805" s="214" t="s">
        <v>2267</v>
      </c>
      <c r="Y805" s="470"/>
    </row>
    <row r="806" spans="2:25" s="215" customFormat="1" ht="14.25" x14ac:dyDescent="0.45">
      <c r="B806" s="257" t="s">
        <v>2341</v>
      </c>
      <c r="C806" s="737"/>
      <c r="D806" s="770" t="s">
        <v>2342</v>
      </c>
      <c r="E806" s="753" t="s">
        <v>1674</v>
      </c>
      <c r="F806" s="714">
        <v>0</v>
      </c>
      <c r="G806" s="713">
        <v>0</v>
      </c>
      <c r="H806" s="714">
        <v>0</v>
      </c>
      <c r="I806" s="780" t="s">
        <v>1374</v>
      </c>
      <c r="J806" s="215" t="s">
        <v>1046</v>
      </c>
      <c r="L806" s="215" t="s">
        <v>2217</v>
      </c>
      <c r="M806" s="244" t="s">
        <v>2184</v>
      </c>
      <c r="N806" s="252">
        <v>45049</v>
      </c>
      <c r="O806" s="252">
        <v>45049</v>
      </c>
      <c r="P806" s="377">
        <f t="shared" si="45"/>
        <v>45051</v>
      </c>
      <c r="T806" s="214" t="s">
        <v>2267</v>
      </c>
      <c r="Y806" s="470"/>
    </row>
    <row r="807" spans="2:25" s="215" customFormat="1" ht="14.25" x14ac:dyDescent="0.45">
      <c r="B807" s="257" t="s">
        <v>2343</v>
      </c>
      <c r="C807" s="737" t="s">
        <v>1453</v>
      </c>
      <c r="D807" s="770" t="s">
        <v>2344</v>
      </c>
      <c r="E807" s="753" t="s">
        <v>1724</v>
      </c>
      <c r="F807" s="714">
        <v>0</v>
      </c>
      <c r="G807" s="713">
        <v>0</v>
      </c>
      <c r="H807" s="714">
        <v>0</v>
      </c>
      <c r="I807" s="780">
        <v>0</v>
      </c>
      <c r="J807" s="215" t="s">
        <v>1046</v>
      </c>
      <c r="L807" s="215" t="s">
        <v>2308</v>
      </c>
      <c r="M807" s="244" t="s">
        <v>2184</v>
      </c>
      <c r="N807" s="252">
        <v>45049</v>
      </c>
      <c r="O807" s="252">
        <v>45049</v>
      </c>
      <c r="P807" s="377">
        <f t="shared" si="45"/>
        <v>45051</v>
      </c>
      <c r="T807" s="214" t="s">
        <v>2345</v>
      </c>
      <c r="Y807" s="470"/>
    </row>
    <row r="808" spans="2:25" s="215" customFormat="1" ht="14.25" x14ac:dyDescent="0.45">
      <c r="B808" s="257" t="s">
        <v>2346</v>
      </c>
      <c r="C808" s="737"/>
      <c r="D808" s="770" t="s">
        <v>2347</v>
      </c>
      <c r="E808" s="753" t="s">
        <v>1083</v>
      </c>
      <c r="F808" s="714">
        <v>0</v>
      </c>
      <c r="G808" s="713">
        <v>0</v>
      </c>
      <c r="H808" s="714">
        <v>0</v>
      </c>
      <c r="I808" s="780">
        <v>0</v>
      </c>
      <c r="J808" s="215" t="s">
        <v>1046</v>
      </c>
      <c r="L808" s="215" t="s">
        <v>2273</v>
      </c>
      <c r="M808" s="244" t="s">
        <v>2184</v>
      </c>
      <c r="N808" s="252">
        <v>45049</v>
      </c>
      <c r="O808" s="252">
        <v>45049</v>
      </c>
      <c r="P808" s="377">
        <f t="shared" si="45"/>
        <v>45051</v>
      </c>
      <c r="T808" s="214" t="s">
        <v>1171</v>
      </c>
      <c r="Y808" s="470"/>
    </row>
    <row r="809" spans="2:25" s="215" customFormat="1" ht="14.25" x14ac:dyDescent="0.45">
      <c r="B809" s="257" t="s">
        <v>2348</v>
      </c>
      <c r="C809" s="737" t="s">
        <v>1077</v>
      </c>
      <c r="D809" s="770" t="s">
        <v>2349</v>
      </c>
      <c r="E809" s="753" t="s">
        <v>1078</v>
      </c>
      <c r="F809" s="714">
        <v>0</v>
      </c>
      <c r="G809" s="713">
        <v>0</v>
      </c>
      <c r="H809" s="714">
        <v>0</v>
      </c>
      <c r="I809" s="780">
        <v>0</v>
      </c>
      <c r="J809" s="215" t="s">
        <v>1046</v>
      </c>
      <c r="K809" s="215">
        <v>6</v>
      </c>
      <c r="L809" s="215" t="s">
        <v>2273</v>
      </c>
      <c r="M809" s="244" t="s">
        <v>2184</v>
      </c>
      <c r="N809" s="252">
        <v>45049</v>
      </c>
      <c r="O809" s="252">
        <v>45049</v>
      </c>
      <c r="P809" s="377">
        <f t="shared" si="45"/>
        <v>45051</v>
      </c>
      <c r="T809" s="214" t="s">
        <v>2350</v>
      </c>
      <c r="Y809" s="470"/>
    </row>
    <row r="810" spans="2:25" s="215" customFormat="1" ht="14.25" x14ac:dyDescent="0.45">
      <c r="B810" s="257" t="s">
        <v>2351</v>
      </c>
      <c r="C810" s="737" t="s">
        <v>1138</v>
      </c>
      <c r="D810" s="770" t="s">
        <v>2352</v>
      </c>
      <c r="E810" s="753" t="s">
        <v>1083</v>
      </c>
      <c r="F810" s="714">
        <v>990779</v>
      </c>
      <c r="G810" s="713">
        <v>560757</v>
      </c>
      <c r="H810" s="714">
        <v>1286165</v>
      </c>
      <c r="I810" s="780" t="s">
        <v>1374</v>
      </c>
      <c r="J810" s="215" t="s">
        <v>1046</v>
      </c>
      <c r="L810" s="215" t="s">
        <v>2273</v>
      </c>
      <c r="M810" s="244" t="s">
        <v>2184</v>
      </c>
      <c r="N810" s="252">
        <v>45049</v>
      </c>
      <c r="O810" s="252">
        <v>45049</v>
      </c>
      <c r="P810" s="377">
        <f t="shared" si="45"/>
        <v>45051</v>
      </c>
      <c r="T810" s="214" t="s">
        <v>2061</v>
      </c>
      <c r="Y810" s="470">
        <v>19</v>
      </c>
    </row>
    <row r="811" spans="2:25" s="215" customFormat="1" ht="14.25" x14ac:dyDescent="0.45">
      <c r="B811" s="257" t="s">
        <v>2353</v>
      </c>
      <c r="C811" s="737" t="s">
        <v>1059</v>
      </c>
      <c r="D811" s="770" t="s">
        <v>2354</v>
      </c>
      <c r="E811" s="753" t="s">
        <v>1078</v>
      </c>
      <c r="F811" s="714">
        <v>0</v>
      </c>
      <c r="G811" s="713">
        <v>0</v>
      </c>
      <c r="H811" s="714">
        <v>0</v>
      </c>
      <c r="I811" s="780">
        <v>0</v>
      </c>
      <c r="J811" s="215" t="s">
        <v>1046</v>
      </c>
      <c r="K811" s="215">
        <v>3</v>
      </c>
      <c r="L811" s="215" t="s">
        <v>596</v>
      </c>
      <c r="M811" s="244" t="s">
        <v>2184</v>
      </c>
      <c r="N811" s="252">
        <v>45049</v>
      </c>
      <c r="O811" s="252">
        <v>45049</v>
      </c>
      <c r="P811" s="377">
        <f t="shared" si="45"/>
        <v>45051</v>
      </c>
      <c r="T811" s="214" t="s">
        <v>2355</v>
      </c>
      <c r="Y811" s="470"/>
    </row>
    <row r="812" spans="2:25" s="215" customFormat="1" ht="14.25" x14ac:dyDescent="0.45">
      <c r="B812" s="257" t="s">
        <v>2356</v>
      </c>
      <c r="C812" s="737"/>
      <c r="D812" s="770" t="s">
        <v>2357</v>
      </c>
      <c r="E812" s="753" t="s">
        <v>1078</v>
      </c>
      <c r="F812" s="714">
        <v>0</v>
      </c>
      <c r="G812" s="713">
        <v>0</v>
      </c>
      <c r="H812" s="714">
        <v>0</v>
      </c>
      <c r="I812" s="780">
        <v>0</v>
      </c>
      <c r="J812" s="215" t="s">
        <v>1046</v>
      </c>
      <c r="K812" s="215">
        <v>1</v>
      </c>
      <c r="L812" s="215" t="s">
        <v>596</v>
      </c>
      <c r="M812" s="244" t="s">
        <v>2184</v>
      </c>
      <c r="N812" s="252">
        <v>45049</v>
      </c>
      <c r="O812" s="252">
        <v>45049</v>
      </c>
      <c r="P812" s="377">
        <f t="shared" si="45"/>
        <v>45051</v>
      </c>
      <c r="T812" s="214" t="s">
        <v>2316</v>
      </c>
      <c r="Y812" s="470"/>
    </row>
    <row r="813" spans="2:25" s="215" customFormat="1" ht="14.25" x14ac:dyDescent="0.45">
      <c r="B813" s="257" t="s">
        <v>2358</v>
      </c>
      <c r="C813" s="737"/>
      <c r="D813" s="770" t="s">
        <v>2359</v>
      </c>
      <c r="E813" s="753" t="s">
        <v>1083</v>
      </c>
      <c r="F813" s="714">
        <v>0</v>
      </c>
      <c r="G813" s="713">
        <v>0</v>
      </c>
      <c r="H813" s="714">
        <v>0</v>
      </c>
      <c r="I813" s="780">
        <v>0</v>
      </c>
      <c r="J813" s="215" t="s">
        <v>1046</v>
      </c>
      <c r="L813" s="215" t="s">
        <v>2273</v>
      </c>
      <c r="M813" s="244" t="s">
        <v>2184</v>
      </c>
      <c r="N813" s="252">
        <v>45049</v>
      </c>
      <c r="O813" s="252">
        <v>45049</v>
      </c>
      <c r="P813" s="377">
        <f t="shared" ref="P813:P825" si="46">O813+2</f>
        <v>45051</v>
      </c>
      <c r="T813" s="214" t="s">
        <v>2360</v>
      </c>
      <c r="Y813" s="470"/>
    </row>
    <row r="814" spans="2:25" s="215" customFormat="1" ht="14.25" x14ac:dyDescent="0.45">
      <c r="B814" s="257" t="s">
        <v>2361</v>
      </c>
      <c r="C814" s="737" t="s">
        <v>1072</v>
      </c>
      <c r="D814" s="770" t="s">
        <v>2362</v>
      </c>
      <c r="E814" s="753" t="s">
        <v>1067</v>
      </c>
      <c r="F814" s="718">
        <v>1111709</v>
      </c>
      <c r="G814" s="713">
        <v>448727.6</v>
      </c>
      <c r="H814" s="718">
        <v>1076699</v>
      </c>
      <c r="I814" s="815">
        <v>1560436.6</v>
      </c>
      <c r="J814" s="215" t="s">
        <v>1046</v>
      </c>
      <c r="K814" s="215">
        <v>6</v>
      </c>
      <c r="L814" s="215" t="s">
        <v>596</v>
      </c>
      <c r="M814" s="244" t="s">
        <v>2184</v>
      </c>
      <c r="N814" s="252">
        <v>45049</v>
      </c>
      <c r="O814" s="252">
        <v>45049</v>
      </c>
      <c r="P814" s="377">
        <f t="shared" si="46"/>
        <v>45051</v>
      </c>
      <c r="T814" s="214" t="s">
        <v>2324</v>
      </c>
      <c r="Y814" s="470">
        <v>7</v>
      </c>
    </row>
    <row r="815" spans="2:25" s="215" customFormat="1" ht="14.25" x14ac:dyDescent="0.45">
      <c r="B815" s="257" t="s">
        <v>2363</v>
      </c>
      <c r="C815" s="737"/>
      <c r="D815" s="770" t="s">
        <v>2364</v>
      </c>
      <c r="E815" s="753" t="s">
        <v>1083</v>
      </c>
      <c r="F815" s="714">
        <v>0</v>
      </c>
      <c r="G815" s="713">
        <v>0</v>
      </c>
      <c r="H815" s="714">
        <v>0</v>
      </c>
      <c r="I815" s="780">
        <v>0</v>
      </c>
      <c r="J815" s="215" t="s">
        <v>1046</v>
      </c>
      <c r="L815" s="215" t="s">
        <v>1047</v>
      </c>
      <c r="M815" s="244" t="s">
        <v>2184</v>
      </c>
      <c r="N815" s="252">
        <v>45049</v>
      </c>
      <c r="O815" s="252">
        <v>45049</v>
      </c>
      <c r="P815" s="377">
        <f t="shared" si="46"/>
        <v>45051</v>
      </c>
      <c r="Q815" s="377"/>
      <c r="T815" s="214" t="s">
        <v>2365</v>
      </c>
      <c r="Y815" s="470"/>
    </row>
    <row r="816" spans="2:25" s="215" customFormat="1" ht="14.25" x14ac:dyDescent="0.45">
      <c r="B816" s="257" t="s">
        <v>2366</v>
      </c>
      <c r="C816" s="737"/>
      <c r="D816" s="770" t="s">
        <v>2367</v>
      </c>
      <c r="E816" s="753" t="s">
        <v>1083</v>
      </c>
      <c r="F816" s="714">
        <v>0</v>
      </c>
      <c r="G816" s="713">
        <v>0</v>
      </c>
      <c r="H816" s="714">
        <v>0</v>
      </c>
      <c r="I816" s="780">
        <v>0</v>
      </c>
      <c r="J816" s="215" t="s">
        <v>1046</v>
      </c>
      <c r="L816" s="215" t="s">
        <v>2273</v>
      </c>
      <c r="M816" s="244" t="s">
        <v>2184</v>
      </c>
      <c r="N816" s="252">
        <v>45049</v>
      </c>
      <c r="O816" s="252">
        <v>45049</v>
      </c>
      <c r="P816" s="377">
        <f t="shared" si="46"/>
        <v>45051</v>
      </c>
      <c r="T816" s="214" t="s">
        <v>2097</v>
      </c>
      <c r="Y816" s="470"/>
    </row>
    <row r="817" spans="1:25" s="215" customFormat="1" ht="14.25" x14ac:dyDescent="0.45">
      <c r="B817" s="257" t="s">
        <v>2368</v>
      </c>
      <c r="C817" s="737" t="s">
        <v>1059</v>
      </c>
      <c r="D817" s="770" t="s">
        <v>2369</v>
      </c>
      <c r="E817" s="753" t="s">
        <v>1712</v>
      </c>
      <c r="F817" s="714">
        <v>0</v>
      </c>
      <c r="G817" s="713">
        <v>0</v>
      </c>
      <c r="H817" s="714">
        <v>0</v>
      </c>
      <c r="I817" s="780">
        <v>0</v>
      </c>
      <c r="J817" s="215" t="s">
        <v>1046</v>
      </c>
      <c r="L817" s="215" t="s">
        <v>2273</v>
      </c>
      <c r="M817" s="244" t="s">
        <v>2184</v>
      </c>
      <c r="N817" s="252">
        <v>45050</v>
      </c>
      <c r="O817" s="252">
        <v>45050</v>
      </c>
      <c r="P817" s="377">
        <f t="shared" si="46"/>
        <v>45052</v>
      </c>
      <c r="T817" s="214" t="s">
        <v>1171</v>
      </c>
      <c r="Y817" s="470"/>
    </row>
    <row r="818" spans="1:25" s="215" customFormat="1" ht="14.25" x14ac:dyDescent="0.45">
      <c r="B818" s="257" t="s">
        <v>2370</v>
      </c>
      <c r="C818" s="737" t="s">
        <v>1059</v>
      </c>
      <c r="D818" s="770" t="s">
        <v>2371</v>
      </c>
      <c r="E818" s="753" t="s">
        <v>1083</v>
      </c>
      <c r="F818" s="714">
        <v>0</v>
      </c>
      <c r="G818" s="713">
        <v>0</v>
      </c>
      <c r="H818" s="714">
        <v>0</v>
      </c>
      <c r="I818" s="780">
        <v>0</v>
      </c>
      <c r="J818" s="215" t="s">
        <v>1046</v>
      </c>
      <c r="L818" s="215" t="s">
        <v>2273</v>
      </c>
      <c r="M818" s="244" t="s">
        <v>2184</v>
      </c>
      <c r="N818" s="252">
        <v>45050</v>
      </c>
      <c r="O818" s="252">
        <v>45050</v>
      </c>
      <c r="P818" s="377">
        <f t="shared" si="46"/>
        <v>45052</v>
      </c>
      <c r="T818" s="214" t="s">
        <v>1171</v>
      </c>
      <c r="Y818" s="470"/>
    </row>
    <row r="819" spans="1:25" s="188" customFormat="1" ht="14.25" x14ac:dyDescent="0.45">
      <c r="B819" s="317" t="s">
        <v>2372</v>
      </c>
      <c r="C819" s="725" t="s">
        <v>1059</v>
      </c>
      <c r="D819" s="765" t="s">
        <v>2373</v>
      </c>
      <c r="E819" s="646" t="s">
        <v>1078</v>
      </c>
      <c r="F819" s="698">
        <v>0</v>
      </c>
      <c r="G819" s="708">
        <v>0</v>
      </c>
      <c r="H819" s="698">
        <v>0</v>
      </c>
      <c r="I819" s="671">
        <v>0</v>
      </c>
      <c r="J819" s="188" t="s">
        <v>1046</v>
      </c>
      <c r="L819" s="188" t="s">
        <v>1047</v>
      </c>
      <c r="M819" s="198" t="s">
        <v>2184</v>
      </c>
      <c r="N819" s="224">
        <v>45050</v>
      </c>
      <c r="O819" s="224">
        <v>45050</v>
      </c>
      <c r="P819" s="212">
        <f t="shared" si="46"/>
        <v>45052</v>
      </c>
      <c r="Q819" s="433">
        <v>45056</v>
      </c>
      <c r="T819" s="218" t="s">
        <v>2350</v>
      </c>
      <c r="Y819" s="480"/>
    </row>
    <row r="820" spans="1:25" s="215" customFormat="1" ht="14.25" x14ac:dyDescent="0.45">
      <c r="B820" s="257" t="s">
        <v>2374</v>
      </c>
      <c r="C820" s="737"/>
      <c r="D820" s="770" t="s">
        <v>2375</v>
      </c>
      <c r="E820" s="753" t="s">
        <v>1674</v>
      </c>
      <c r="F820" s="714">
        <v>0</v>
      </c>
      <c r="G820" s="713">
        <v>0</v>
      </c>
      <c r="H820" s="714">
        <v>0</v>
      </c>
      <c r="I820" s="780" t="s">
        <v>1374</v>
      </c>
      <c r="J820" s="215" t="s">
        <v>1046</v>
      </c>
      <c r="L820" s="215" t="s">
        <v>2273</v>
      </c>
      <c r="M820" s="244" t="s">
        <v>2184</v>
      </c>
      <c r="N820" s="252">
        <v>45050</v>
      </c>
      <c r="O820" s="252">
        <v>45050</v>
      </c>
      <c r="P820" s="377">
        <f t="shared" si="46"/>
        <v>45052</v>
      </c>
      <c r="T820" s="214" t="s">
        <v>1171</v>
      </c>
      <c r="Y820" s="470">
        <v>1</v>
      </c>
    </row>
    <row r="821" spans="1:25" s="215" customFormat="1" ht="14.25" x14ac:dyDescent="0.45">
      <c r="B821" s="257" t="s">
        <v>2376</v>
      </c>
      <c r="C821" s="737" t="s">
        <v>2149</v>
      </c>
      <c r="D821" s="770" t="s">
        <v>2377</v>
      </c>
      <c r="E821" s="753" t="s">
        <v>1724</v>
      </c>
      <c r="F821" s="714">
        <v>0</v>
      </c>
      <c r="G821" s="713">
        <v>0</v>
      </c>
      <c r="H821" s="714">
        <v>0</v>
      </c>
      <c r="I821" s="780">
        <v>0</v>
      </c>
      <c r="J821" s="215" t="s">
        <v>1046</v>
      </c>
      <c r="L821" s="215" t="s">
        <v>2273</v>
      </c>
      <c r="M821" s="244" t="s">
        <v>2184</v>
      </c>
      <c r="N821" s="252">
        <v>45050</v>
      </c>
      <c r="O821" s="252">
        <v>45050</v>
      </c>
      <c r="P821" s="377">
        <f t="shared" si="46"/>
        <v>45052</v>
      </c>
      <c r="T821" s="214" t="s">
        <v>2378</v>
      </c>
      <c r="Y821" s="470"/>
    </row>
    <row r="822" spans="1:25" s="215" customFormat="1" ht="14.25" x14ac:dyDescent="0.45">
      <c r="B822" s="257" t="s">
        <v>2379</v>
      </c>
      <c r="C822" s="737" t="s">
        <v>2074</v>
      </c>
      <c r="D822" s="770" t="s">
        <v>2380</v>
      </c>
      <c r="E822" s="753" t="s">
        <v>1083</v>
      </c>
      <c r="F822" s="714">
        <v>0</v>
      </c>
      <c r="G822" s="713">
        <v>0</v>
      </c>
      <c r="H822" s="714">
        <v>0</v>
      </c>
      <c r="I822" s="780">
        <v>0</v>
      </c>
      <c r="J822" s="215" t="s">
        <v>1046</v>
      </c>
      <c r="L822" s="215" t="s">
        <v>2273</v>
      </c>
      <c r="M822" s="244" t="s">
        <v>2184</v>
      </c>
      <c r="N822" s="252">
        <v>45050</v>
      </c>
      <c r="O822" s="252">
        <v>45050</v>
      </c>
      <c r="P822" s="377">
        <f t="shared" si="46"/>
        <v>45052</v>
      </c>
      <c r="T822" s="214" t="s">
        <v>2061</v>
      </c>
      <c r="Y822" s="470"/>
    </row>
    <row r="823" spans="1:25" s="193" customFormat="1" x14ac:dyDescent="0.4">
      <c r="B823" s="193" t="s">
        <v>2381</v>
      </c>
      <c r="C823" s="548"/>
      <c r="D823" s="381" t="s">
        <v>2382</v>
      </c>
      <c r="E823" s="645" t="s">
        <v>1712</v>
      </c>
      <c r="F823" s="698">
        <v>0</v>
      </c>
      <c r="G823" s="708">
        <v>0</v>
      </c>
      <c r="H823" s="698">
        <v>0</v>
      </c>
      <c r="I823" s="777">
        <v>0</v>
      </c>
      <c r="J823" s="193" t="s">
        <v>1046</v>
      </c>
      <c r="L823" s="188" t="s">
        <v>1047</v>
      </c>
      <c r="M823" s="196" t="s">
        <v>2184</v>
      </c>
      <c r="N823" s="191">
        <v>45007</v>
      </c>
      <c r="O823" s="191">
        <v>45042</v>
      </c>
      <c r="P823" s="191">
        <f t="shared" si="46"/>
        <v>45044</v>
      </c>
      <c r="Q823" s="191">
        <v>45056</v>
      </c>
      <c r="T823" s="195" t="s">
        <v>1171</v>
      </c>
      <c r="Y823" s="469"/>
    </row>
    <row r="824" spans="1:25" s="215" customFormat="1" ht="14.25" x14ac:dyDescent="0.45">
      <c r="B824" s="257" t="s">
        <v>2383</v>
      </c>
      <c r="C824" s="737"/>
      <c r="D824" s="770" t="s">
        <v>2384</v>
      </c>
      <c r="E824" s="753" t="s">
        <v>1712</v>
      </c>
      <c r="F824" s="714">
        <v>1760842</v>
      </c>
      <c r="G824" s="713">
        <v>558809</v>
      </c>
      <c r="H824" s="714">
        <v>2068211</v>
      </c>
      <c r="I824" s="780" t="s">
        <v>1374</v>
      </c>
      <c r="J824" s="215" t="s">
        <v>1046</v>
      </c>
      <c r="L824" s="215" t="s">
        <v>2273</v>
      </c>
      <c r="M824" s="244" t="s">
        <v>2184</v>
      </c>
      <c r="N824" s="252">
        <v>45051</v>
      </c>
      <c r="O824" s="252">
        <v>45051</v>
      </c>
      <c r="P824" s="330">
        <f t="shared" si="46"/>
        <v>45053</v>
      </c>
      <c r="T824" s="209" t="s">
        <v>1171</v>
      </c>
      <c r="Y824" s="470">
        <v>5</v>
      </c>
    </row>
    <row r="825" spans="1:25" s="221" customFormat="1" ht="14.25" x14ac:dyDescent="0.45">
      <c r="B825" s="305" t="s">
        <v>2385</v>
      </c>
      <c r="C825" s="735"/>
      <c r="D825" s="770" t="s">
        <v>2386</v>
      </c>
      <c r="E825" s="751" t="s">
        <v>1712</v>
      </c>
      <c r="F825" s="714">
        <v>5130991</v>
      </c>
      <c r="G825" s="713">
        <v>615439</v>
      </c>
      <c r="H825" s="714">
        <v>5474650</v>
      </c>
      <c r="I825" s="678" t="s">
        <v>1374</v>
      </c>
      <c r="J825" s="221" t="s">
        <v>1046</v>
      </c>
      <c r="L825" s="215" t="s">
        <v>2273</v>
      </c>
      <c r="M825" s="206" t="s">
        <v>2184</v>
      </c>
      <c r="N825" s="263">
        <v>45051</v>
      </c>
      <c r="O825" s="263">
        <v>45051</v>
      </c>
      <c r="P825" s="330">
        <f t="shared" si="46"/>
        <v>45053</v>
      </c>
      <c r="T825" s="209" t="s">
        <v>2387</v>
      </c>
      <c r="Y825" s="471">
        <v>22</v>
      </c>
    </row>
    <row r="826" spans="1:25" s="215" customFormat="1" ht="14.25" x14ac:dyDescent="0.45">
      <c r="B826" s="305" t="s">
        <v>2388</v>
      </c>
      <c r="C826" s="735"/>
      <c r="D826" s="770" t="s">
        <v>2389</v>
      </c>
      <c r="E826" s="751" t="s">
        <v>1674</v>
      </c>
      <c r="F826" s="714">
        <v>0</v>
      </c>
      <c r="G826" s="713">
        <v>0</v>
      </c>
      <c r="H826" s="714">
        <v>0</v>
      </c>
      <c r="I826" s="678" t="s">
        <v>1374</v>
      </c>
      <c r="J826" s="215" t="s">
        <v>1046</v>
      </c>
      <c r="L826" s="215" t="s">
        <v>2217</v>
      </c>
      <c r="M826" s="244" t="s">
        <v>2184</v>
      </c>
      <c r="N826" s="252">
        <v>45051</v>
      </c>
      <c r="O826" s="252">
        <v>45051</v>
      </c>
      <c r="P826" s="377">
        <f t="shared" ref="P826:P831" si="47">O826+2</f>
        <v>45053</v>
      </c>
      <c r="T826" s="214" t="s">
        <v>2390</v>
      </c>
      <c r="Y826" s="470"/>
    </row>
    <row r="827" spans="1:25" s="215" customFormat="1" ht="14.25" x14ac:dyDescent="0.45">
      <c r="A827" s="522"/>
      <c r="B827" s="257" t="s">
        <v>2391</v>
      </c>
      <c r="C827" s="737" t="s">
        <v>2084</v>
      </c>
      <c r="D827" s="770" t="s">
        <v>2392</v>
      </c>
      <c r="E827" s="753" t="s">
        <v>1724</v>
      </c>
      <c r="F827" s="719"/>
      <c r="G827" s="716"/>
      <c r="H827" s="719"/>
      <c r="I827" s="816"/>
      <c r="J827" s="378" t="s">
        <v>1046</v>
      </c>
      <c r="L827" s="215" t="s">
        <v>2308</v>
      </c>
      <c r="M827" s="244" t="s">
        <v>2184</v>
      </c>
      <c r="N827" s="252">
        <v>45051</v>
      </c>
      <c r="O827" s="252">
        <v>45051</v>
      </c>
      <c r="P827" s="377">
        <f t="shared" si="47"/>
        <v>45053</v>
      </c>
      <c r="T827" s="214" t="s">
        <v>2393</v>
      </c>
      <c r="Y827" s="627"/>
    </row>
    <row r="828" spans="1:25" s="215" customFormat="1" ht="14.25" x14ac:dyDescent="0.45">
      <c r="A828" s="522"/>
      <c r="B828" s="257" t="s">
        <v>2394</v>
      </c>
      <c r="C828" s="737" t="s">
        <v>1059</v>
      </c>
      <c r="D828" s="770" t="s">
        <v>2395</v>
      </c>
      <c r="E828" s="753" t="s">
        <v>1712</v>
      </c>
      <c r="F828" s="719"/>
      <c r="G828" s="716"/>
      <c r="H828" s="719"/>
      <c r="I828" s="816"/>
      <c r="J828" s="378" t="s">
        <v>1046</v>
      </c>
      <c r="L828" s="215" t="s">
        <v>2273</v>
      </c>
      <c r="M828" s="244" t="s">
        <v>2184</v>
      </c>
      <c r="N828" s="252">
        <v>45051</v>
      </c>
      <c r="O828" s="252">
        <v>45051</v>
      </c>
      <c r="P828" s="377">
        <f t="shared" si="47"/>
        <v>45053</v>
      </c>
      <c r="T828" s="214" t="s">
        <v>1171</v>
      </c>
      <c r="Y828" s="627"/>
    </row>
    <row r="829" spans="1:25" s="215" customFormat="1" ht="14.25" x14ac:dyDescent="0.45">
      <c r="A829" s="522"/>
      <c r="B829" s="257" t="s">
        <v>2396</v>
      </c>
      <c r="C829" s="522" t="s">
        <v>1044</v>
      </c>
      <c r="D829" s="770" t="s">
        <v>2397</v>
      </c>
      <c r="E829" s="753" t="s">
        <v>1067</v>
      </c>
      <c r="F829" s="719">
        <f>5126858/2</f>
        <v>2563429</v>
      </c>
      <c r="G829" s="716">
        <f>950251/2</f>
        <v>475125.5</v>
      </c>
      <c r="H829" s="719">
        <f>3933358/2</f>
        <v>1966679</v>
      </c>
      <c r="I829" s="816">
        <f>6077109/2</f>
        <v>3038554.5</v>
      </c>
      <c r="J829" s="401" t="s">
        <v>1046</v>
      </c>
      <c r="K829" s="221">
        <v>1</v>
      </c>
      <c r="L829" s="215" t="s">
        <v>596</v>
      </c>
      <c r="M829" s="206" t="s">
        <v>2184</v>
      </c>
      <c r="N829" s="252">
        <v>45054</v>
      </c>
      <c r="O829" s="252">
        <v>45054</v>
      </c>
      <c r="P829" s="377">
        <f>O829+2</f>
        <v>45056</v>
      </c>
      <c r="T829" s="215" t="s">
        <v>2144</v>
      </c>
      <c r="Y829" s="628">
        <v>7</v>
      </c>
    </row>
    <row r="830" spans="1:25" s="215" customFormat="1" ht="14.25" x14ac:dyDescent="0.45">
      <c r="B830" s="402" t="s">
        <v>2398</v>
      </c>
      <c r="C830" s="739" t="s">
        <v>1107</v>
      </c>
      <c r="D830" s="770" t="s">
        <v>2399</v>
      </c>
      <c r="E830" s="753" t="s">
        <v>1067</v>
      </c>
      <c r="F830" s="714">
        <v>0</v>
      </c>
      <c r="G830" s="713">
        <v>0</v>
      </c>
      <c r="H830" s="714">
        <v>0</v>
      </c>
      <c r="I830" s="781">
        <v>0</v>
      </c>
      <c r="J830" s="215" t="s">
        <v>1046</v>
      </c>
      <c r="L830" s="215" t="s">
        <v>2273</v>
      </c>
      <c r="M830" s="244" t="s">
        <v>2184</v>
      </c>
      <c r="N830" s="252">
        <v>45051</v>
      </c>
      <c r="O830" s="252">
        <v>45051</v>
      </c>
      <c r="P830" s="377">
        <f t="shared" si="47"/>
        <v>45053</v>
      </c>
      <c r="T830" s="214" t="s">
        <v>2400</v>
      </c>
      <c r="Y830" s="560"/>
    </row>
    <row r="831" spans="1:25" s="215" customFormat="1" ht="14.25" x14ac:dyDescent="0.45">
      <c r="B831" s="257" t="s">
        <v>2401</v>
      </c>
      <c r="C831" s="737"/>
      <c r="D831" s="770" t="s">
        <v>2402</v>
      </c>
      <c r="E831" s="753" t="s">
        <v>1712</v>
      </c>
      <c r="F831" s="714">
        <v>0</v>
      </c>
      <c r="G831" s="713">
        <v>0</v>
      </c>
      <c r="H831" s="714">
        <v>0</v>
      </c>
      <c r="I831" s="781">
        <v>0</v>
      </c>
      <c r="J831" s="215" t="s">
        <v>1046</v>
      </c>
      <c r="L831" s="215" t="s">
        <v>2273</v>
      </c>
      <c r="M831" s="244" t="s">
        <v>2184</v>
      </c>
      <c r="N831" s="252">
        <v>45051</v>
      </c>
      <c r="O831" s="252">
        <v>45051</v>
      </c>
      <c r="P831" s="377">
        <f t="shared" si="47"/>
        <v>45053</v>
      </c>
      <c r="T831" s="214" t="s">
        <v>1171</v>
      </c>
      <c r="Y831" s="470"/>
    </row>
    <row r="832" spans="1:25" s="215" customFormat="1" ht="14.25" x14ac:dyDescent="0.45">
      <c r="B832" s="257" t="s">
        <v>2403</v>
      </c>
      <c r="C832" s="737" t="s">
        <v>2074</v>
      </c>
      <c r="D832" s="770" t="s">
        <v>2404</v>
      </c>
      <c r="E832" s="753" t="s">
        <v>1083</v>
      </c>
      <c r="F832" s="714">
        <v>2444588</v>
      </c>
      <c r="G832" s="713">
        <v>565109</v>
      </c>
      <c r="H832" s="714">
        <v>2743920</v>
      </c>
      <c r="I832" s="780" t="s">
        <v>1374</v>
      </c>
      <c r="J832" s="215" t="s">
        <v>1046</v>
      </c>
      <c r="L832" s="215" t="s">
        <v>2273</v>
      </c>
      <c r="M832" s="244" t="s">
        <v>2184</v>
      </c>
      <c r="N832" s="252">
        <v>45052</v>
      </c>
      <c r="O832" s="252">
        <v>45052</v>
      </c>
      <c r="P832" s="377">
        <f t="shared" ref="P832:P836" si="48">O832+2</f>
        <v>45054</v>
      </c>
      <c r="T832" s="209" t="s">
        <v>2277</v>
      </c>
      <c r="Y832" s="470">
        <v>15</v>
      </c>
    </row>
    <row r="833" spans="2:25" s="215" customFormat="1" ht="14.25" x14ac:dyDescent="0.45">
      <c r="B833" s="257" t="s">
        <v>2405</v>
      </c>
      <c r="C833" s="737"/>
      <c r="D833" s="770" t="s">
        <v>2406</v>
      </c>
      <c r="E833" s="753" t="s">
        <v>1712</v>
      </c>
      <c r="F833" s="714">
        <v>0</v>
      </c>
      <c r="G833" s="713">
        <v>0</v>
      </c>
      <c r="H833" s="714">
        <v>0</v>
      </c>
      <c r="I833" s="781">
        <v>0</v>
      </c>
      <c r="J833" s="215" t="s">
        <v>1046</v>
      </c>
      <c r="L833" s="215" t="s">
        <v>2273</v>
      </c>
      <c r="M833" s="244" t="s">
        <v>2184</v>
      </c>
      <c r="N833" s="252">
        <v>45052</v>
      </c>
      <c r="O833" s="252">
        <v>45052</v>
      </c>
      <c r="P833" s="377">
        <f t="shared" si="48"/>
        <v>45054</v>
      </c>
      <c r="T833" s="209" t="s">
        <v>1171</v>
      </c>
      <c r="Y833" s="470"/>
    </row>
    <row r="834" spans="2:25" s="215" customFormat="1" ht="14.25" x14ac:dyDescent="0.45">
      <c r="B834" s="257" t="s">
        <v>2407</v>
      </c>
      <c r="C834" s="737"/>
      <c r="D834" s="770" t="s">
        <v>2408</v>
      </c>
      <c r="E834" s="753" t="s">
        <v>1712</v>
      </c>
      <c r="F834" s="714">
        <v>0</v>
      </c>
      <c r="G834" s="713">
        <v>0</v>
      </c>
      <c r="H834" s="714">
        <v>0</v>
      </c>
      <c r="I834" s="781">
        <v>0</v>
      </c>
      <c r="J834" s="215" t="s">
        <v>1046</v>
      </c>
      <c r="L834" s="215" t="s">
        <v>2273</v>
      </c>
      <c r="M834" s="244" t="s">
        <v>2184</v>
      </c>
      <c r="N834" s="252">
        <v>45052</v>
      </c>
      <c r="O834" s="252">
        <v>45052</v>
      </c>
      <c r="P834" s="377">
        <f t="shared" si="48"/>
        <v>45054</v>
      </c>
      <c r="T834" s="209" t="s">
        <v>1171</v>
      </c>
      <c r="Y834" s="470"/>
    </row>
    <row r="835" spans="2:25" s="215" customFormat="1" ht="14.25" x14ac:dyDescent="0.45">
      <c r="B835" s="257" t="s">
        <v>2409</v>
      </c>
      <c r="C835" s="737"/>
      <c r="D835" s="770" t="s">
        <v>2410</v>
      </c>
      <c r="E835" s="753" t="s">
        <v>1712</v>
      </c>
      <c r="F835" s="714">
        <v>0</v>
      </c>
      <c r="G835" s="713">
        <v>0</v>
      </c>
      <c r="H835" s="714">
        <v>0</v>
      </c>
      <c r="I835" s="781">
        <v>0</v>
      </c>
      <c r="J835" s="215" t="s">
        <v>1046</v>
      </c>
      <c r="L835" s="215" t="s">
        <v>2273</v>
      </c>
      <c r="M835" s="244" t="s">
        <v>2184</v>
      </c>
      <c r="N835" s="252">
        <v>45052</v>
      </c>
      <c r="O835" s="252">
        <v>45052</v>
      </c>
      <c r="P835" s="377">
        <f t="shared" si="48"/>
        <v>45054</v>
      </c>
      <c r="T835" s="209" t="s">
        <v>1171</v>
      </c>
      <c r="Y835" s="470"/>
    </row>
    <row r="836" spans="2:25" s="221" customFormat="1" ht="14.25" x14ac:dyDescent="0.45">
      <c r="B836" s="305" t="s">
        <v>2411</v>
      </c>
      <c r="C836" s="735" t="s">
        <v>1192</v>
      </c>
      <c r="D836" s="770" t="s">
        <v>2412</v>
      </c>
      <c r="E836" s="751" t="s">
        <v>1067</v>
      </c>
      <c r="F836" s="718">
        <v>2266229</v>
      </c>
      <c r="G836" s="788">
        <v>475125.6</v>
      </c>
      <c r="H836" s="718">
        <v>2101879</v>
      </c>
      <c r="I836" s="817">
        <v>2741354.6</v>
      </c>
      <c r="J836" s="221" t="s">
        <v>1046</v>
      </c>
      <c r="K836" s="221">
        <v>3</v>
      </c>
      <c r="L836" s="221" t="s">
        <v>1047</v>
      </c>
      <c r="M836" s="206" t="s">
        <v>2413</v>
      </c>
      <c r="N836" s="263">
        <v>45052</v>
      </c>
      <c r="O836" s="263">
        <v>45052</v>
      </c>
      <c r="P836" s="330">
        <f t="shared" si="48"/>
        <v>45054</v>
      </c>
      <c r="T836" s="221" t="s">
        <v>2414</v>
      </c>
      <c r="Y836" s="467">
        <v>6</v>
      </c>
    </row>
    <row r="837" spans="2:25" s="215" customFormat="1" ht="14.25" x14ac:dyDescent="0.45">
      <c r="B837" s="257" t="s">
        <v>2415</v>
      </c>
      <c r="C837" s="737" t="s">
        <v>1059</v>
      </c>
      <c r="D837" s="770" t="s">
        <v>2416</v>
      </c>
      <c r="E837" s="753" t="s">
        <v>1078</v>
      </c>
      <c r="F837" s="714">
        <v>0</v>
      </c>
      <c r="G837" s="713">
        <v>0</v>
      </c>
      <c r="H837" s="714">
        <v>0</v>
      </c>
      <c r="I837" s="781">
        <v>0</v>
      </c>
      <c r="J837" s="221" t="s">
        <v>1046</v>
      </c>
      <c r="K837" s="221"/>
      <c r="L837" s="221" t="s">
        <v>2273</v>
      </c>
      <c r="M837" s="206" t="s">
        <v>2184</v>
      </c>
      <c r="N837" s="252">
        <v>45050</v>
      </c>
      <c r="O837" s="252">
        <v>45050</v>
      </c>
      <c r="P837" s="377">
        <f>O837+2</f>
        <v>45052</v>
      </c>
      <c r="T837" s="209" t="s">
        <v>2417</v>
      </c>
      <c r="Y837" s="470"/>
    </row>
    <row r="838" spans="2:25" s="188" customFormat="1" ht="14.25" x14ac:dyDescent="0.45">
      <c r="B838" s="317" t="s">
        <v>2418</v>
      </c>
      <c r="C838" s="725"/>
      <c r="D838" s="765" t="s">
        <v>2419</v>
      </c>
      <c r="E838" s="646" t="s">
        <v>1712</v>
      </c>
      <c r="F838" s="698">
        <v>0</v>
      </c>
      <c r="G838" s="708">
        <v>0</v>
      </c>
      <c r="H838" s="698">
        <v>0</v>
      </c>
      <c r="I838" s="777">
        <v>0</v>
      </c>
      <c r="J838" s="193" t="s">
        <v>1046</v>
      </c>
      <c r="K838" s="193"/>
      <c r="L838" s="193" t="s">
        <v>1047</v>
      </c>
      <c r="M838" s="196" t="s">
        <v>2184</v>
      </c>
      <c r="N838" s="224">
        <v>45052</v>
      </c>
      <c r="O838" s="224">
        <v>45052</v>
      </c>
      <c r="P838" s="212">
        <f>O838+2</f>
        <v>45054</v>
      </c>
      <c r="Q838" s="212">
        <v>45056</v>
      </c>
      <c r="T838" s="195" t="s">
        <v>1171</v>
      </c>
      <c r="Y838" s="480"/>
    </row>
    <row r="839" spans="2:25" s="215" customFormat="1" ht="14.25" x14ac:dyDescent="0.45">
      <c r="B839" s="257" t="s">
        <v>2420</v>
      </c>
      <c r="C839" s="737" t="s">
        <v>2421</v>
      </c>
      <c r="D839" s="770" t="s">
        <v>2422</v>
      </c>
      <c r="E839" s="753" t="s">
        <v>1078</v>
      </c>
      <c r="F839" s="714">
        <v>0</v>
      </c>
      <c r="G839" s="713">
        <v>0</v>
      </c>
      <c r="H839" s="714">
        <v>0</v>
      </c>
      <c r="I839" s="678">
        <v>0</v>
      </c>
      <c r="J839" s="221" t="s">
        <v>1046</v>
      </c>
      <c r="K839" s="221"/>
      <c r="L839" s="221" t="s">
        <v>2273</v>
      </c>
      <c r="M839" s="206" t="s">
        <v>2184</v>
      </c>
      <c r="N839" s="252">
        <v>45052</v>
      </c>
      <c r="O839" s="252">
        <v>45052</v>
      </c>
      <c r="P839" s="377">
        <f>O839+2</f>
        <v>45054</v>
      </c>
      <c r="T839" s="209" t="s">
        <v>2423</v>
      </c>
      <c r="Y839" s="470"/>
    </row>
    <row r="840" spans="2:25" s="215" customFormat="1" ht="14.25" x14ac:dyDescent="0.45">
      <c r="B840" s="257" t="s">
        <v>2424</v>
      </c>
      <c r="C840" s="737"/>
      <c r="D840" s="770" t="s">
        <v>2425</v>
      </c>
      <c r="E840" s="753" t="s">
        <v>1712</v>
      </c>
      <c r="F840" s="714">
        <v>0</v>
      </c>
      <c r="G840" s="713">
        <v>0</v>
      </c>
      <c r="H840" s="714">
        <v>0</v>
      </c>
      <c r="I840" s="678">
        <v>0</v>
      </c>
      <c r="J840" s="221" t="s">
        <v>1046</v>
      </c>
      <c r="K840" s="221"/>
      <c r="L840" s="221" t="s">
        <v>2273</v>
      </c>
      <c r="M840" s="206" t="s">
        <v>2184</v>
      </c>
      <c r="N840" s="252">
        <v>45054</v>
      </c>
      <c r="O840" s="252">
        <v>45054</v>
      </c>
      <c r="P840" s="377">
        <f>O840+2</f>
        <v>45056</v>
      </c>
      <c r="T840" s="209" t="s">
        <v>1171</v>
      </c>
      <c r="Y840" s="470"/>
    </row>
    <row r="841" spans="2:25" s="221" customFormat="1" ht="14.25" x14ac:dyDescent="0.45">
      <c r="B841" s="257" t="s">
        <v>2426</v>
      </c>
      <c r="C841" s="735"/>
      <c r="D841" s="770" t="s">
        <v>2427</v>
      </c>
      <c r="E841" s="751" t="s">
        <v>1674</v>
      </c>
      <c r="F841" s="714">
        <v>0</v>
      </c>
      <c r="G841" s="713">
        <v>0</v>
      </c>
      <c r="H841" s="714">
        <v>0</v>
      </c>
      <c r="I841" s="678" t="s">
        <v>1374</v>
      </c>
      <c r="J841" s="221" t="s">
        <v>1046</v>
      </c>
      <c r="L841" s="221" t="s">
        <v>2273</v>
      </c>
      <c r="M841" s="206" t="s">
        <v>2184</v>
      </c>
      <c r="N841" s="263">
        <v>45054</v>
      </c>
      <c r="O841" s="263">
        <v>45054</v>
      </c>
      <c r="P841" s="330">
        <f>O841+2</f>
        <v>45056</v>
      </c>
      <c r="T841" s="221" t="s">
        <v>2428</v>
      </c>
      <c r="Y841" s="471"/>
    </row>
    <row r="842" spans="2:25" s="215" customFormat="1" ht="39.75" x14ac:dyDescent="0.45">
      <c r="B842" s="257" t="s">
        <v>2429</v>
      </c>
      <c r="C842" s="625" t="s">
        <v>1124</v>
      </c>
      <c r="D842" s="770" t="s">
        <v>2430</v>
      </c>
      <c r="E842" s="753" t="s">
        <v>1724</v>
      </c>
      <c r="F842" s="714">
        <v>0</v>
      </c>
      <c r="G842" s="713">
        <v>0</v>
      </c>
      <c r="H842" s="714">
        <v>0</v>
      </c>
      <c r="I842" s="678">
        <v>0</v>
      </c>
      <c r="J842" s="221" t="s">
        <v>1046</v>
      </c>
      <c r="K842" s="221"/>
      <c r="L842" s="221" t="s">
        <v>2273</v>
      </c>
      <c r="M842" s="206" t="s">
        <v>2184</v>
      </c>
      <c r="N842" s="252">
        <v>45051</v>
      </c>
      <c r="O842" s="252">
        <v>45054</v>
      </c>
      <c r="P842" s="377">
        <f t="shared" ref="P842:P862" si="49">O842+2</f>
        <v>45056</v>
      </c>
      <c r="T842" s="215" t="s">
        <v>2273</v>
      </c>
      <c r="Y842" s="470"/>
    </row>
    <row r="843" spans="2:25" s="215" customFormat="1" ht="26.65" x14ac:dyDescent="0.45">
      <c r="B843" s="257" t="s">
        <v>2431</v>
      </c>
      <c r="C843" s="626" t="s">
        <v>1133</v>
      </c>
      <c r="D843" s="770" t="s">
        <v>2432</v>
      </c>
      <c r="E843" s="753" t="s">
        <v>1674</v>
      </c>
      <c r="F843" s="714">
        <v>0</v>
      </c>
      <c r="G843" s="713">
        <v>0</v>
      </c>
      <c r="H843" s="714">
        <v>0</v>
      </c>
      <c r="I843" s="678" t="s">
        <v>1374</v>
      </c>
      <c r="J843" s="221" t="s">
        <v>1046</v>
      </c>
      <c r="K843" s="221"/>
      <c r="L843" s="221" t="s">
        <v>2273</v>
      </c>
      <c r="M843" s="206" t="s">
        <v>2184</v>
      </c>
      <c r="N843" s="252">
        <v>45051</v>
      </c>
      <c r="O843" s="252">
        <v>45054</v>
      </c>
      <c r="P843" s="377">
        <f t="shared" si="49"/>
        <v>45056</v>
      </c>
      <c r="Y843" s="470"/>
    </row>
    <row r="844" spans="2:25" s="215" customFormat="1" ht="14.25" x14ac:dyDescent="0.45">
      <c r="B844" s="257" t="s">
        <v>2433</v>
      </c>
      <c r="C844" s="522" t="s">
        <v>2059</v>
      </c>
      <c r="D844" s="770" t="s">
        <v>2434</v>
      </c>
      <c r="E844" s="753" t="s">
        <v>1083</v>
      </c>
      <c r="F844" s="714">
        <v>0</v>
      </c>
      <c r="G844" s="713">
        <v>0</v>
      </c>
      <c r="H844" s="714">
        <v>0</v>
      </c>
      <c r="I844" s="678">
        <v>0</v>
      </c>
      <c r="J844" s="221" t="s">
        <v>1046</v>
      </c>
      <c r="K844" s="221"/>
      <c r="L844" s="221" t="s">
        <v>2308</v>
      </c>
      <c r="M844" s="206" t="s">
        <v>2184</v>
      </c>
      <c r="N844" s="252">
        <v>45051</v>
      </c>
      <c r="O844" s="252">
        <v>45054</v>
      </c>
      <c r="P844" s="377">
        <f t="shared" si="49"/>
        <v>45056</v>
      </c>
      <c r="T844" s="215" t="s">
        <v>761</v>
      </c>
      <c r="Y844" s="470"/>
    </row>
    <row r="845" spans="2:25" s="215" customFormat="1" ht="14.25" x14ac:dyDescent="0.45">
      <c r="B845" s="257" t="s">
        <v>2435</v>
      </c>
      <c r="C845" s="522" t="s">
        <v>2436</v>
      </c>
      <c r="D845" s="770" t="s">
        <v>2437</v>
      </c>
      <c r="E845" s="753" t="s">
        <v>1712</v>
      </c>
      <c r="F845" s="714">
        <v>0</v>
      </c>
      <c r="G845" s="713">
        <v>0</v>
      </c>
      <c r="H845" s="714">
        <v>0</v>
      </c>
      <c r="I845" s="678">
        <v>0</v>
      </c>
      <c r="J845" s="221" t="s">
        <v>1046</v>
      </c>
      <c r="K845" s="221"/>
      <c r="L845" s="221" t="s">
        <v>2273</v>
      </c>
      <c r="M845" s="206" t="s">
        <v>2184</v>
      </c>
      <c r="N845" s="252">
        <v>45051</v>
      </c>
      <c r="O845" s="252">
        <v>45054</v>
      </c>
      <c r="P845" s="377">
        <f t="shared" si="49"/>
        <v>45056</v>
      </c>
      <c r="Y845" s="470"/>
    </row>
    <row r="846" spans="2:25" s="215" customFormat="1" ht="14.25" x14ac:dyDescent="0.45">
      <c r="B846" s="257" t="s">
        <v>2438</v>
      </c>
      <c r="C846" s="522" t="s">
        <v>1192</v>
      </c>
      <c r="D846" s="770" t="s">
        <v>2439</v>
      </c>
      <c r="E846" s="753" t="s">
        <v>1067</v>
      </c>
      <c r="F846" s="714">
        <v>0</v>
      </c>
      <c r="G846" s="713">
        <v>0</v>
      </c>
      <c r="H846" s="714">
        <v>0</v>
      </c>
      <c r="I846" s="678">
        <v>0</v>
      </c>
      <c r="J846" s="221" t="s">
        <v>1046</v>
      </c>
      <c r="K846" s="221"/>
      <c r="L846" s="215" t="s">
        <v>596</v>
      </c>
      <c r="M846" s="206" t="s">
        <v>2184</v>
      </c>
      <c r="N846" s="252">
        <v>45052</v>
      </c>
      <c r="O846" s="252">
        <v>45054</v>
      </c>
      <c r="P846" s="377">
        <f t="shared" si="49"/>
        <v>45056</v>
      </c>
      <c r="T846" s="215" t="s">
        <v>2440</v>
      </c>
      <c r="Y846" s="470"/>
    </row>
    <row r="847" spans="2:25" s="215" customFormat="1" ht="14.25" x14ac:dyDescent="0.45">
      <c r="B847" s="257" t="s">
        <v>2441</v>
      </c>
      <c r="C847" s="575" t="s">
        <v>2074</v>
      </c>
      <c r="D847" s="770" t="s">
        <v>2442</v>
      </c>
      <c r="E847" s="753" t="s">
        <v>1083</v>
      </c>
      <c r="F847" s="714">
        <v>0</v>
      </c>
      <c r="G847" s="713">
        <v>0</v>
      </c>
      <c r="H847" s="714">
        <v>0</v>
      </c>
      <c r="I847" s="678">
        <v>0</v>
      </c>
      <c r="J847" s="221" t="s">
        <v>1046</v>
      </c>
      <c r="K847" s="221"/>
      <c r="L847" s="221" t="s">
        <v>2273</v>
      </c>
      <c r="M847" s="206" t="s">
        <v>2184</v>
      </c>
      <c r="N847" s="252">
        <v>45054</v>
      </c>
      <c r="O847" s="252">
        <v>45054</v>
      </c>
      <c r="P847" s="377">
        <f t="shared" si="49"/>
        <v>45056</v>
      </c>
      <c r="T847" s="209" t="s">
        <v>1171</v>
      </c>
      <c r="Y847" s="470"/>
    </row>
    <row r="848" spans="2:25" s="215" customFormat="1" ht="35.65" x14ac:dyDescent="0.45">
      <c r="B848" s="257" t="s">
        <v>2443</v>
      </c>
      <c r="C848" s="575" t="s">
        <v>1079</v>
      </c>
      <c r="D848" s="770" t="s">
        <v>2444</v>
      </c>
      <c r="E848" s="753" t="s">
        <v>1083</v>
      </c>
      <c r="F848" s="714">
        <v>0</v>
      </c>
      <c r="G848" s="713">
        <v>0</v>
      </c>
      <c r="H848" s="714">
        <v>0</v>
      </c>
      <c r="I848" s="678">
        <v>0</v>
      </c>
      <c r="J848" s="221" t="s">
        <v>1046</v>
      </c>
      <c r="K848" s="221"/>
      <c r="L848" s="221" t="s">
        <v>2273</v>
      </c>
      <c r="M848" s="206" t="s">
        <v>2184</v>
      </c>
      <c r="N848" s="252">
        <v>45054</v>
      </c>
      <c r="O848" s="252">
        <v>45054</v>
      </c>
      <c r="P848" s="377">
        <f t="shared" si="49"/>
        <v>45056</v>
      </c>
      <c r="T848" s="209" t="s">
        <v>1171</v>
      </c>
      <c r="Y848" s="470"/>
    </row>
    <row r="849" spans="2:25" s="215" customFormat="1" ht="14.25" x14ac:dyDescent="0.45">
      <c r="B849" s="257" t="s">
        <v>2445</v>
      </c>
      <c r="C849" s="522"/>
      <c r="D849" s="770" t="s">
        <v>2446</v>
      </c>
      <c r="E849" s="753" t="s">
        <v>1067</v>
      </c>
      <c r="F849" s="714">
        <v>0</v>
      </c>
      <c r="G849" s="713">
        <v>0</v>
      </c>
      <c r="H849" s="714">
        <v>0</v>
      </c>
      <c r="I849" s="678">
        <v>0</v>
      </c>
      <c r="J849" s="221" t="s">
        <v>1046</v>
      </c>
      <c r="K849" s="221"/>
      <c r="L849" s="221" t="s">
        <v>2217</v>
      </c>
      <c r="M849" s="206" t="s">
        <v>2184</v>
      </c>
      <c r="N849" s="252">
        <v>45054</v>
      </c>
      <c r="O849" s="252">
        <v>45054</v>
      </c>
      <c r="P849" s="377">
        <f t="shared" si="49"/>
        <v>45056</v>
      </c>
      <c r="T849" s="209" t="s">
        <v>2447</v>
      </c>
      <c r="Y849" s="470"/>
    </row>
    <row r="850" spans="2:25" s="215" customFormat="1" ht="14.25" x14ac:dyDescent="0.45">
      <c r="B850" s="257" t="s">
        <v>2448</v>
      </c>
      <c r="C850" s="522"/>
      <c r="D850" s="770" t="s">
        <v>2449</v>
      </c>
      <c r="E850" s="753" t="s">
        <v>1674</v>
      </c>
      <c r="F850" s="714">
        <v>0</v>
      </c>
      <c r="G850" s="713">
        <v>0</v>
      </c>
      <c r="H850" s="714">
        <v>0</v>
      </c>
      <c r="I850" s="678" t="s">
        <v>1374</v>
      </c>
      <c r="J850" s="221" t="s">
        <v>1046</v>
      </c>
      <c r="K850" s="221"/>
      <c r="L850" s="221" t="s">
        <v>2273</v>
      </c>
      <c r="M850" s="206" t="s">
        <v>2184</v>
      </c>
      <c r="N850" s="252">
        <v>45054</v>
      </c>
      <c r="O850" s="252">
        <v>45054</v>
      </c>
      <c r="P850" s="377">
        <f t="shared" si="49"/>
        <v>45056</v>
      </c>
      <c r="T850" s="209" t="s">
        <v>1171</v>
      </c>
      <c r="Y850" s="470"/>
    </row>
    <row r="851" spans="2:25" s="215" customFormat="1" ht="14.25" x14ac:dyDescent="0.45">
      <c r="B851" s="257" t="s">
        <v>2450</v>
      </c>
      <c r="C851" s="522"/>
      <c r="D851" s="770" t="s">
        <v>2451</v>
      </c>
      <c r="E851" s="753" t="s">
        <v>1674</v>
      </c>
      <c r="F851" s="714">
        <v>0</v>
      </c>
      <c r="G851" s="713">
        <v>0</v>
      </c>
      <c r="H851" s="714">
        <v>0</v>
      </c>
      <c r="I851" s="678" t="s">
        <v>1374</v>
      </c>
      <c r="J851" s="221" t="s">
        <v>1046</v>
      </c>
      <c r="K851" s="221"/>
      <c r="L851" s="221" t="s">
        <v>2273</v>
      </c>
      <c r="M851" s="206" t="s">
        <v>2184</v>
      </c>
      <c r="N851" s="252">
        <v>45054</v>
      </c>
      <c r="O851" s="252">
        <v>45054</v>
      </c>
      <c r="P851" s="377">
        <f t="shared" si="49"/>
        <v>45056</v>
      </c>
      <c r="T851" s="209" t="s">
        <v>1171</v>
      </c>
      <c r="Y851" s="470"/>
    </row>
    <row r="852" spans="2:25" s="215" customFormat="1" ht="14.25" x14ac:dyDescent="0.45">
      <c r="B852" s="257" t="s">
        <v>2452</v>
      </c>
      <c r="C852" s="522"/>
      <c r="D852" s="770" t="s">
        <v>2453</v>
      </c>
      <c r="E852" s="753" t="s">
        <v>1712</v>
      </c>
      <c r="F852" s="714">
        <v>0</v>
      </c>
      <c r="G852" s="713">
        <v>0</v>
      </c>
      <c r="H852" s="714">
        <v>0</v>
      </c>
      <c r="I852" s="678">
        <v>0</v>
      </c>
      <c r="J852" s="221" t="s">
        <v>1046</v>
      </c>
      <c r="K852" s="221"/>
      <c r="L852" s="221" t="s">
        <v>2273</v>
      </c>
      <c r="M852" s="206" t="s">
        <v>2184</v>
      </c>
      <c r="N852" s="252">
        <v>45054</v>
      </c>
      <c r="O852" s="252">
        <v>45054</v>
      </c>
      <c r="P852" s="377">
        <f t="shared" si="49"/>
        <v>45056</v>
      </c>
      <c r="T852" s="209" t="s">
        <v>1171</v>
      </c>
      <c r="Y852" s="470"/>
    </row>
    <row r="853" spans="2:25" s="215" customFormat="1" ht="14.25" x14ac:dyDescent="0.45">
      <c r="B853" s="257" t="s">
        <v>2454</v>
      </c>
      <c r="C853" s="522"/>
      <c r="D853" s="770" t="s">
        <v>2455</v>
      </c>
      <c r="E853" s="753" t="s">
        <v>1401</v>
      </c>
      <c r="F853" s="714">
        <v>0</v>
      </c>
      <c r="G853" s="713">
        <v>0</v>
      </c>
      <c r="H853" s="714">
        <v>0</v>
      </c>
      <c r="I853" s="678">
        <v>0</v>
      </c>
      <c r="J853" s="221" t="s">
        <v>1046</v>
      </c>
      <c r="K853" s="221"/>
      <c r="L853" s="221" t="s">
        <v>2273</v>
      </c>
      <c r="M853" s="206" t="s">
        <v>2184</v>
      </c>
      <c r="N853" s="252">
        <v>45054</v>
      </c>
      <c r="O853" s="252">
        <v>45054</v>
      </c>
      <c r="P853" s="377">
        <f t="shared" si="49"/>
        <v>45056</v>
      </c>
      <c r="T853" s="209" t="s">
        <v>1171</v>
      </c>
      <c r="Y853" s="470"/>
    </row>
    <row r="854" spans="2:25" s="215" customFormat="1" ht="14.25" x14ac:dyDescent="0.45">
      <c r="B854" s="257" t="s">
        <v>2456</v>
      </c>
      <c r="C854" s="522" t="s">
        <v>1059</v>
      </c>
      <c r="D854" s="770" t="s">
        <v>2457</v>
      </c>
      <c r="E854" s="753" t="s">
        <v>1078</v>
      </c>
      <c r="F854" s="714">
        <v>0</v>
      </c>
      <c r="G854" s="713">
        <v>0</v>
      </c>
      <c r="H854" s="714">
        <v>0</v>
      </c>
      <c r="I854" s="678">
        <v>0</v>
      </c>
      <c r="J854" s="221" t="s">
        <v>1046</v>
      </c>
      <c r="K854" s="221"/>
      <c r="L854" s="221" t="s">
        <v>2273</v>
      </c>
      <c r="M854" s="206" t="s">
        <v>2184</v>
      </c>
      <c r="N854" s="252">
        <v>45054</v>
      </c>
      <c r="O854" s="252">
        <v>45054</v>
      </c>
      <c r="P854" s="377">
        <f t="shared" si="49"/>
        <v>45056</v>
      </c>
      <c r="T854" s="209" t="s">
        <v>2458</v>
      </c>
      <c r="Y854" s="470"/>
    </row>
    <row r="855" spans="2:25" s="215" customFormat="1" ht="14.25" x14ac:dyDescent="0.45">
      <c r="B855" s="257" t="s">
        <v>2459</v>
      </c>
      <c r="C855" s="522"/>
      <c r="D855" s="770" t="s">
        <v>2460</v>
      </c>
      <c r="E855" s="753" t="s">
        <v>1712</v>
      </c>
      <c r="F855" s="714">
        <v>0</v>
      </c>
      <c r="G855" s="713">
        <v>0</v>
      </c>
      <c r="H855" s="714">
        <v>0</v>
      </c>
      <c r="I855" s="678">
        <v>0</v>
      </c>
      <c r="J855" s="221" t="s">
        <v>1046</v>
      </c>
      <c r="K855" s="221"/>
      <c r="L855" s="221" t="s">
        <v>2273</v>
      </c>
      <c r="M855" s="206" t="s">
        <v>2184</v>
      </c>
      <c r="N855" s="252">
        <v>45054</v>
      </c>
      <c r="O855" s="252">
        <v>45054</v>
      </c>
      <c r="P855" s="377">
        <f t="shared" si="49"/>
        <v>45056</v>
      </c>
      <c r="T855" s="209" t="s">
        <v>1171</v>
      </c>
      <c r="Y855" s="470"/>
    </row>
    <row r="856" spans="2:25" s="215" customFormat="1" ht="14.25" x14ac:dyDescent="0.45">
      <c r="B856" s="257" t="s">
        <v>2461</v>
      </c>
      <c r="C856" s="522"/>
      <c r="D856" s="770" t="s">
        <v>2462</v>
      </c>
      <c r="E856" s="753" t="s">
        <v>1674</v>
      </c>
      <c r="F856" s="714">
        <v>0</v>
      </c>
      <c r="G856" s="713">
        <v>0</v>
      </c>
      <c r="H856" s="714">
        <v>0</v>
      </c>
      <c r="I856" s="678" t="s">
        <v>1374</v>
      </c>
      <c r="J856" s="221" t="s">
        <v>1046</v>
      </c>
      <c r="K856" s="221"/>
      <c r="L856" s="221" t="s">
        <v>2273</v>
      </c>
      <c r="M856" s="206" t="s">
        <v>2184</v>
      </c>
      <c r="N856" s="252">
        <v>45054</v>
      </c>
      <c r="O856" s="252">
        <v>45054</v>
      </c>
      <c r="P856" s="377">
        <f t="shared" si="49"/>
        <v>45056</v>
      </c>
      <c r="T856" s="209" t="s">
        <v>1171</v>
      </c>
      <c r="Y856" s="470"/>
    </row>
    <row r="857" spans="2:25" s="215" customFormat="1" ht="14.25" x14ac:dyDescent="0.45">
      <c r="B857" s="257" t="s">
        <v>2463</v>
      </c>
      <c r="C857" s="522"/>
      <c r="D857" s="770" t="s">
        <v>2464</v>
      </c>
      <c r="E857" s="753" t="s">
        <v>1067</v>
      </c>
      <c r="F857" s="714">
        <v>0</v>
      </c>
      <c r="G857" s="713">
        <v>0</v>
      </c>
      <c r="H857" s="714">
        <v>0</v>
      </c>
      <c r="I857" s="678">
        <v>0</v>
      </c>
      <c r="J857" s="221" t="s">
        <v>1046</v>
      </c>
      <c r="K857" s="221"/>
      <c r="L857" s="221" t="s">
        <v>2217</v>
      </c>
      <c r="M857" s="206" t="s">
        <v>2184</v>
      </c>
      <c r="N857" s="252">
        <v>45054</v>
      </c>
      <c r="O857" s="252">
        <v>45054</v>
      </c>
      <c r="P857" s="377">
        <f t="shared" si="49"/>
        <v>45056</v>
      </c>
      <c r="T857" s="215" t="s">
        <v>2465</v>
      </c>
      <c r="Y857" s="470"/>
    </row>
    <row r="858" spans="2:25" s="215" customFormat="1" ht="14.25" x14ac:dyDescent="0.45">
      <c r="B858" s="257" t="s">
        <v>2466</v>
      </c>
      <c r="C858" s="522"/>
      <c r="D858" s="770" t="s">
        <v>2467</v>
      </c>
      <c r="E858" s="753" t="s">
        <v>1674</v>
      </c>
      <c r="F858" s="714">
        <v>0</v>
      </c>
      <c r="G858" s="713">
        <v>0</v>
      </c>
      <c r="H858" s="714">
        <v>0</v>
      </c>
      <c r="I858" s="678" t="s">
        <v>1374</v>
      </c>
      <c r="J858" s="221" t="s">
        <v>1046</v>
      </c>
      <c r="K858" s="221"/>
      <c r="L858" s="221" t="s">
        <v>2273</v>
      </c>
      <c r="M858" s="206" t="s">
        <v>2184</v>
      </c>
      <c r="N858" s="252">
        <v>45054</v>
      </c>
      <c r="O858" s="252">
        <v>45054</v>
      </c>
      <c r="P858" s="377">
        <f t="shared" si="49"/>
        <v>45056</v>
      </c>
      <c r="T858" s="209" t="s">
        <v>1171</v>
      </c>
      <c r="Y858" s="470"/>
    </row>
    <row r="859" spans="2:25" s="215" customFormat="1" ht="14.25" x14ac:dyDescent="0.45">
      <c r="B859" s="257" t="s">
        <v>2468</v>
      </c>
      <c r="C859" s="522"/>
      <c r="D859" s="770" t="s">
        <v>2469</v>
      </c>
      <c r="E859" s="753" t="s">
        <v>1674</v>
      </c>
      <c r="F859" s="714">
        <v>0</v>
      </c>
      <c r="G859" s="713">
        <v>0</v>
      </c>
      <c r="H859" s="714">
        <v>0</v>
      </c>
      <c r="I859" s="678" t="s">
        <v>1374</v>
      </c>
      <c r="J859" s="221" t="s">
        <v>1046</v>
      </c>
      <c r="K859" s="221"/>
      <c r="L859" s="221" t="s">
        <v>2273</v>
      </c>
      <c r="M859" s="206" t="s">
        <v>2184</v>
      </c>
      <c r="N859" s="252">
        <v>45054</v>
      </c>
      <c r="O859" s="252">
        <v>45054</v>
      </c>
      <c r="P859" s="377">
        <f t="shared" si="49"/>
        <v>45056</v>
      </c>
      <c r="T859" s="209" t="s">
        <v>1171</v>
      </c>
      <c r="Y859" s="470"/>
    </row>
    <row r="860" spans="2:25" s="215" customFormat="1" ht="14.25" x14ac:dyDescent="0.45">
      <c r="B860" s="257" t="s">
        <v>2470</v>
      </c>
      <c r="C860" s="522"/>
      <c r="D860" s="770" t="s">
        <v>2471</v>
      </c>
      <c r="E860" s="753" t="s">
        <v>1083</v>
      </c>
      <c r="F860" s="714">
        <v>3482749</v>
      </c>
      <c r="G860" s="713">
        <v>540375</v>
      </c>
      <c r="H860" s="714">
        <v>3810533</v>
      </c>
      <c r="I860" s="678" t="s">
        <v>1374</v>
      </c>
      <c r="J860" s="221" t="s">
        <v>1046</v>
      </c>
      <c r="K860" s="221"/>
      <c r="L860" s="221" t="s">
        <v>2273</v>
      </c>
      <c r="M860" s="206" t="s">
        <v>2184</v>
      </c>
      <c r="N860" s="252">
        <v>45054</v>
      </c>
      <c r="O860" s="252">
        <v>45054</v>
      </c>
      <c r="P860" s="377">
        <f t="shared" si="49"/>
        <v>45056</v>
      </c>
      <c r="T860" s="209" t="s">
        <v>1171</v>
      </c>
      <c r="X860" s="215">
        <v>10</v>
      </c>
      <c r="Y860" s="470"/>
    </row>
    <row r="861" spans="2:25" s="215" customFormat="1" ht="14.25" x14ac:dyDescent="0.45">
      <c r="B861" s="257" t="s">
        <v>2472</v>
      </c>
      <c r="C861" s="522" t="s">
        <v>1124</v>
      </c>
      <c r="D861" s="770" t="s">
        <v>2473</v>
      </c>
      <c r="E861" s="753" t="s">
        <v>1724</v>
      </c>
      <c r="F861" s="714">
        <v>0</v>
      </c>
      <c r="G861" s="713">
        <v>0</v>
      </c>
      <c r="H861" s="714">
        <v>0</v>
      </c>
      <c r="I861" s="678">
        <v>0</v>
      </c>
      <c r="J861" s="221" t="s">
        <v>1046</v>
      </c>
      <c r="K861" s="221"/>
      <c r="L861" s="221" t="s">
        <v>2273</v>
      </c>
      <c r="M861" s="206" t="s">
        <v>2184</v>
      </c>
      <c r="N861" s="252">
        <v>45054</v>
      </c>
      <c r="O861" s="252">
        <v>45054</v>
      </c>
      <c r="P861" s="377">
        <f t="shared" si="49"/>
        <v>45056</v>
      </c>
      <c r="T861" s="209" t="s">
        <v>1171</v>
      </c>
      <c r="Y861" s="470"/>
    </row>
    <row r="862" spans="2:25" s="215" customFormat="1" ht="14.25" x14ac:dyDescent="0.45">
      <c r="B862" s="257" t="s">
        <v>2474</v>
      </c>
      <c r="C862" s="522"/>
      <c r="D862" s="770" t="s">
        <v>2475</v>
      </c>
      <c r="E862" s="753" t="s">
        <v>1067</v>
      </c>
      <c r="F862" s="714">
        <v>0</v>
      </c>
      <c r="G862" s="713">
        <v>0</v>
      </c>
      <c r="H862" s="714">
        <v>0</v>
      </c>
      <c r="I862" s="678">
        <v>0</v>
      </c>
      <c r="J862" s="221" t="s">
        <v>1046</v>
      </c>
      <c r="K862" s="221"/>
      <c r="L862" s="221" t="s">
        <v>2217</v>
      </c>
      <c r="M862" s="206" t="s">
        <v>2184</v>
      </c>
      <c r="N862" s="252">
        <v>45054</v>
      </c>
      <c r="O862" s="252">
        <v>45054</v>
      </c>
      <c r="P862" s="377">
        <f t="shared" si="49"/>
        <v>45056</v>
      </c>
      <c r="T862" s="215" t="s">
        <v>2476</v>
      </c>
      <c r="W862" s="215">
        <v>256783070779</v>
      </c>
      <c r="Y862" s="470"/>
    </row>
    <row r="863" spans="2:25" s="215" customFormat="1" ht="14.25" x14ac:dyDescent="0.45">
      <c r="B863" s="257" t="s">
        <v>2477</v>
      </c>
      <c r="C863" s="522" t="s">
        <v>2149</v>
      </c>
      <c r="D863" s="770" t="s">
        <v>2478</v>
      </c>
      <c r="E863" s="753" t="s">
        <v>1674</v>
      </c>
      <c r="F863" s="714">
        <v>0</v>
      </c>
      <c r="G863" s="713">
        <v>0</v>
      </c>
      <c r="H863" s="714">
        <v>0</v>
      </c>
      <c r="I863" s="678" t="s">
        <v>1374</v>
      </c>
      <c r="J863" s="221" t="s">
        <v>1046</v>
      </c>
      <c r="K863" s="221"/>
      <c r="L863" s="221" t="s">
        <v>2273</v>
      </c>
      <c r="M863" s="206" t="s">
        <v>2184</v>
      </c>
      <c r="N863" s="252">
        <v>45054</v>
      </c>
      <c r="O863" s="252">
        <v>45054</v>
      </c>
      <c r="P863" s="377">
        <f t="shared" ref="P863:P871" si="50">O863+2</f>
        <v>45056</v>
      </c>
      <c r="T863" s="209" t="s">
        <v>1171</v>
      </c>
      <c r="Y863" s="470"/>
    </row>
    <row r="864" spans="2:25" s="215" customFormat="1" ht="14.25" x14ac:dyDescent="0.45">
      <c r="B864" s="257" t="s">
        <v>2479</v>
      </c>
      <c r="C864" s="522"/>
      <c r="D864" s="770" t="s">
        <v>2480</v>
      </c>
      <c r="E864" s="753" t="s">
        <v>1083</v>
      </c>
      <c r="F864" s="714">
        <v>0</v>
      </c>
      <c r="G864" s="713">
        <v>0</v>
      </c>
      <c r="H864" s="714">
        <v>0</v>
      </c>
      <c r="I864" s="678">
        <v>0</v>
      </c>
      <c r="J864" s="221" t="s">
        <v>1046</v>
      </c>
      <c r="K864" s="221"/>
      <c r="L864" s="221" t="s">
        <v>2273</v>
      </c>
      <c r="M864" s="206" t="s">
        <v>2184</v>
      </c>
      <c r="N864" s="252">
        <v>45054</v>
      </c>
      <c r="O864" s="252">
        <v>45054</v>
      </c>
      <c r="P864" s="377">
        <f t="shared" si="50"/>
        <v>45056</v>
      </c>
      <c r="T864" s="209" t="s">
        <v>1171</v>
      </c>
      <c r="Y864" s="470"/>
    </row>
    <row r="865" spans="2:25" s="215" customFormat="1" ht="14.25" x14ac:dyDescent="0.45">
      <c r="B865" s="257" t="s">
        <v>2481</v>
      </c>
      <c r="C865" s="522" t="s">
        <v>1059</v>
      </c>
      <c r="D865" s="770" t="s">
        <v>2482</v>
      </c>
      <c r="E865" s="753" t="s">
        <v>1078</v>
      </c>
      <c r="F865" s="714">
        <v>0</v>
      </c>
      <c r="G865" s="713">
        <v>0</v>
      </c>
      <c r="H865" s="714">
        <v>0</v>
      </c>
      <c r="I865" s="678">
        <v>0</v>
      </c>
      <c r="J865" s="221" t="s">
        <v>1046</v>
      </c>
      <c r="K865" s="221"/>
      <c r="L865" s="221" t="s">
        <v>2273</v>
      </c>
      <c r="M865" s="206" t="s">
        <v>2184</v>
      </c>
      <c r="N865" s="252">
        <v>45054</v>
      </c>
      <c r="O865" s="252">
        <v>45054</v>
      </c>
      <c r="P865" s="377">
        <f t="shared" si="50"/>
        <v>45056</v>
      </c>
      <c r="T865" s="209" t="s">
        <v>2483</v>
      </c>
      <c r="Y865" s="470"/>
    </row>
    <row r="866" spans="2:25" s="215" customFormat="1" ht="14.25" x14ac:dyDescent="0.45">
      <c r="B866" s="257" t="s">
        <v>2484</v>
      </c>
      <c r="C866" s="522"/>
      <c r="D866" s="770" t="s">
        <v>2485</v>
      </c>
      <c r="E866" s="753" t="s">
        <v>1083</v>
      </c>
      <c r="F866" s="714">
        <v>1353213</v>
      </c>
      <c r="G866" s="713">
        <v>556881</v>
      </c>
      <c r="H866" s="714">
        <v>1657013</v>
      </c>
      <c r="I866" s="678" t="s">
        <v>1374</v>
      </c>
      <c r="J866" s="221" t="s">
        <v>1046</v>
      </c>
      <c r="K866" s="221"/>
      <c r="L866" s="221" t="s">
        <v>2273</v>
      </c>
      <c r="M866" s="206" t="s">
        <v>2184</v>
      </c>
      <c r="N866" s="252">
        <v>45054</v>
      </c>
      <c r="O866" s="252">
        <v>45054</v>
      </c>
      <c r="P866" s="377">
        <f t="shared" si="50"/>
        <v>45056</v>
      </c>
      <c r="T866" s="209" t="s">
        <v>1171</v>
      </c>
      <c r="Y866" s="470">
        <v>15</v>
      </c>
    </row>
    <row r="867" spans="2:25" s="215" customFormat="1" ht="14.25" x14ac:dyDescent="0.45">
      <c r="B867" s="257" t="s">
        <v>2486</v>
      </c>
      <c r="C867" s="522" t="s">
        <v>1124</v>
      </c>
      <c r="D867" s="770" t="s">
        <v>2487</v>
      </c>
      <c r="E867" s="753" t="s">
        <v>1724</v>
      </c>
      <c r="F867" s="714">
        <v>0</v>
      </c>
      <c r="G867" s="713">
        <v>0</v>
      </c>
      <c r="H867" s="714">
        <v>0</v>
      </c>
      <c r="I867" s="678">
        <v>0</v>
      </c>
      <c r="J867" s="221" t="s">
        <v>1046</v>
      </c>
      <c r="K867" s="221"/>
      <c r="L867" s="221" t="s">
        <v>2273</v>
      </c>
      <c r="M867" s="206" t="s">
        <v>2184</v>
      </c>
      <c r="N867" s="252">
        <v>45054</v>
      </c>
      <c r="O867" s="252">
        <v>45054</v>
      </c>
      <c r="P867" s="377">
        <f t="shared" si="50"/>
        <v>45056</v>
      </c>
      <c r="T867" s="209" t="s">
        <v>1171</v>
      </c>
      <c r="Y867" s="470"/>
    </row>
    <row r="868" spans="2:25" s="215" customFormat="1" ht="14.25" x14ac:dyDescent="0.45">
      <c r="B868" s="257" t="s">
        <v>2488</v>
      </c>
      <c r="C868" s="522" t="s">
        <v>2149</v>
      </c>
      <c r="D868" s="770" t="s">
        <v>2489</v>
      </c>
      <c r="E868" s="753" t="s">
        <v>1674</v>
      </c>
      <c r="F868" s="714">
        <v>0</v>
      </c>
      <c r="G868" s="713">
        <v>0</v>
      </c>
      <c r="H868" s="714">
        <v>0</v>
      </c>
      <c r="I868" s="678" t="s">
        <v>1374</v>
      </c>
      <c r="J868" s="221" t="s">
        <v>1046</v>
      </c>
      <c r="K868" s="221"/>
      <c r="L868" s="221" t="s">
        <v>2273</v>
      </c>
      <c r="M868" s="206" t="s">
        <v>2184</v>
      </c>
      <c r="N868" s="252">
        <v>45054</v>
      </c>
      <c r="O868" s="252">
        <v>45054</v>
      </c>
      <c r="P868" s="377">
        <f t="shared" si="50"/>
        <v>45056</v>
      </c>
      <c r="T868" s="209" t="s">
        <v>1171</v>
      </c>
      <c r="Y868" s="470"/>
    </row>
    <row r="869" spans="2:25" s="215" customFormat="1" ht="14.25" x14ac:dyDescent="0.45">
      <c r="B869" s="257" t="s">
        <v>2490</v>
      </c>
      <c r="C869" s="522" t="s">
        <v>2491</v>
      </c>
      <c r="D869" s="770" t="s">
        <v>2492</v>
      </c>
      <c r="E869" s="753" t="s">
        <v>1067</v>
      </c>
      <c r="F869" s="714">
        <v>0</v>
      </c>
      <c r="G869" s="713">
        <v>0</v>
      </c>
      <c r="H869" s="714">
        <v>0</v>
      </c>
      <c r="I869" s="678">
        <v>0</v>
      </c>
      <c r="J869" s="221" t="s">
        <v>1046</v>
      </c>
      <c r="K869" s="221"/>
      <c r="L869" s="221" t="s">
        <v>2273</v>
      </c>
      <c r="M869" s="206" t="s">
        <v>2184</v>
      </c>
      <c r="N869" s="252">
        <v>45054</v>
      </c>
      <c r="O869" s="252">
        <v>45054</v>
      </c>
      <c r="P869" s="377">
        <f t="shared" si="50"/>
        <v>45056</v>
      </c>
      <c r="T869" s="209" t="s">
        <v>1171</v>
      </c>
      <c r="Y869" s="470"/>
    </row>
    <row r="870" spans="2:25" s="215" customFormat="1" ht="14.25" x14ac:dyDescent="0.45">
      <c r="B870" s="257" t="s">
        <v>2493</v>
      </c>
      <c r="C870" s="522" t="s">
        <v>2149</v>
      </c>
      <c r="D870" s="770" t="s">
        <v>2494</v>
      </c>
      <c r="E870" s="753" t="s">
        <v>1724</v>
      </c>
      <c r="F870" s="714">
        <v>0</v>
      </c>
      <c r="G870" s="713">
        <v>0</v>
      </c>
      <c r="H870" s="714">
        <v>0</v>
      </c>
      <c r="I870" s="678">
        <v>0</v>
      </c>
      <c r="J870" s="221" t="s">
        <v>1046</v>
      </c>
      <c r="K870" s="221"/>
      <c r="L870" s="221" t="s">
        <v>2273</v>
      </c>
      <c r="M870" s="206" t="s">
        <v>2184</v>
      </c>
      <c r="N870" s="252">
        <v>45054</v>
      </c>
      <c r="O870" s="252">
        <v>45054</v>
      </c>
      <c r="P870" s="377">
        <f t="shared" si="50"/>
        <v>45056</v>
      </c>
      <c r="T870" s="209" t="s">
        <v>1171</v>
      </c>
      <c r="Y870" s="470"/>
    </row>
    <row r="871" spans="2:25" s="221" customFormat="1" ht="14.25" x14ac:dyDescent="0.45">
      <c r="B871" s="305" t="s">
        <v>2495</v>
      </c>
      <c r="C871" s="520"/>
      <c r="D871" s="770" t="s">
        <v>2496</v>
      </c>
      <c r="E871" s="751" t="s">
        <v>1712</v>
      </c>
      <c r="F871" s="714">
        <v>0</v>
      </c>
      <c r="G871" s="713">
        <v>0</v>
      </c>
      <c r="H871" s="714">
        <v>0</v>
      </c>
      <c r="I871" s="678">
        <v>0</v>
      </c>
      <c r="J871" s="221" t="s">
        <v>1046</v>
      </c>
      <c r="L871" s="221" t="s">
        <v>2273</v>
      </c>
      <c r="M871" s="206" t="s">
        <v>2184</v>
      </c>
      <c r="N871" s="263">
        <v>45054</v>
      </c>
      <c r="O871" s="263">
        <v>45054</v>
      </c>
      <c r="P871" s="330">
        <f t="shared" si="50"/>
        <v>45056</v>
      </c>
      <c r="T871" s="209" t="s">
        <v>1171</v>
      </c>
      <c r="Y871" s="471"/>
    </row>
    <row r="872" spans="2:25" s="215" customFormat="1" ht="14.25" x14ac:dyDescent="0.45">
      <c r="B872" s="257" t="s">
        <v>2497</v>
      </c>
      <c r="C872" s="522"/>
      <c r="D872" s="770" t="s">
        <v>2498</v>
      </c>
      <c r="E872" s="753" t="s">
        <v>1674</v>
      </c>
      <c r="F872" s="714">
        <v>0</v>
      </c>
      <c r="G872" s="713">
        <v>0</v>
      </c>
      <c r="H872" s="714">
        <v>0</v>
      </c>
      <c r="I872" s="678" t="s">
        <v>1374</v>
      </c>
      <c r="J872" s="221" t="s">
        <v>1046</v>
      </c>
      <c r="K872" s="221"/>
      <c r="L872" s="221" t="s">
        <v>2273</v>
      </c>
      <c r="M872" s="206" t="s">
        <v>2184</v>
      </c>
      <c r="N872" s="252">
        <v>45052</v>
      </c>
      <c r="O872" s="252">
        <v>45054</v>
      </c>
      <c r="P872" s="377">
        <f t="shared" ref="P872:P886" si="51">O872+2</f>
        <v>45056</v>
      </c>
      <c r="T872" s="209" t="s">
        <v>1171</v>
      </c>
      <c r="Y872" s="470"/>
    </row>
    <row r="873" spans="2:25" s="215" customFormat="1" ht="14.25" x14ac:dyDescent="0.45">
      <c r="B873" s="257" t="s">
        <v>2499</v>
      </c>
      <c r="C873" s="522"/>
      <c r="D873" s="770" t="s">
        <v>2500</v>
      </c>
      <c r="E873" s="753" t="s">
        <v>1083</v>
      </c>
      <c r="F873" s="714">
        <v>0</v>
      </c>
      <c r="G873" s="713">
        <v>0</v>
      </c>
      <c r="H873" s="714">
        <v>0</v>
      </c>
      <c r="I873" s="678">
        <v>0</v>
      </c>
      <c r="J873" s="221" t="s">
        <v>1046</v>
      </c>
      <c r="K873" s="221"/>
      <c r="L873" s="221" t="s">
        <v>2273</v>
      </c>
      <c r="M873" s="206" t="s">
        <v>2184</v>
      </c>
      <c r="N873" s="252">
        <v>45054</v>
      </c>
      <c r="O873" s="252">
        <v>45054</v>
      </c>
      <c r="P873" s="377">
        <f t="shared" si="51"/>
        <v>45056</v>
      </c>
      <c r="T873" s="209" t="s">
        <v>1171</v>
      </c>
      <c r="Y873" s="470"/>
    </row>
    <row r="874" spans="2:25" s="215" customFormat="1" ht="14.25" x14ac:dyDescent="0.45">
      <c r="B874" s="257" t="s">
        <v>2501</v>
      </c>
      <c r="C874" s="522"/>
      <c r="D874" s="770" t="s">
        <v>2502</v>
      </c>
      <c r="E874" s="753" t="s">
        <v>1674</v>
      </c>
      <c r="F874" s="714">
        <v>0</v>
      </c>
      <c r="G874" s="713">
        <v>0</v>
      </c>
      <c r="H874" s="714">
        <v>0</v>
      </c>
      <c r="I874" s="678" t="s">
        <v>1374</v>
      </c>
      <c r="J874" s="221" t="s">
        <v>1046</v>
      </c>
      <c r="K874" s="221"/>
      <c r="L874" s="221" t="s">
        <v>2273</v>
      </c>
      <c r="M874" s="206" t="s">
        <v>2184</v>
      </c>
      <c r="N874" s="252">
        <v>45054</v>
      </c>
      <c r="O874" s="252">
        <v>45054</v>
      </c>
      <c r="P874" s="377">
        <f t="shared" si="51"/>
        <v>45056</v>
      </c>
      <c r="T874" s="209" t="s">
        <v>1171</v>
      </c>
      <c r="Y874" s="470"/>
    </row>
    <row r="875" spans="2:25" s="215" customFormat="1" ht="14.25" x14ac:dyDescent="0.45">
      <c r="B875" s="257" t="s">
        <v>2503</v>
      </c>
      <c r="C875" s="522"/>
      <c r="D875" s="770" t="s">
        <v>2504</v>
      </c>
      <c r="E875" s="753" t="s">
        <v>1674</v>
      </c>
      <c r="F875" s="714">
        <v>0</v>
      </c>
      <c r="G875" s="713">
        <v>0</v>
      </c>
      <c r="H875" s="714">
        <v>0</v>
      </c>
      <c r="I875" s="678" t="s">
        <v>1374</v>
      </c>
      <c r="J875" s="221" t="s">
        <v>1046</v>
      </c>
      <c r="K875" s="221"/>
      <c r="L875" s="221" t="s">
        <v>2273</v>
      </c>
      <c r="M875" s="206" t="s">
        <v>2184</v>
      </c>
      <c r="N875" s="252">
        <v>45054</v>
      </c>
      <c r="O875" s="252">
        <v>45054</v>
      </c>
      <c r="P875" s="377">
        <f t="shared" si="51"/>
        <v>45056</v>
      </c>
      <c r="T875" s="209" t="s">
        <v>1171</v>
      </c>
      <c r="Y875" s="470"/>
    </row>
    <row r="876" spans="2:25" s="215" customFormat="1" ht="14.25" x14ac:dyDescent="0.45">
      <c r="B876" s="257" t="s">
        <v>2505</v>
      </c>
      <c r="C876" s="522"/>
      <c r="D876" s="770" t="s">
        <v>2506</v>
      </c>
      <c r="E876" s="753" t="s">
        <v>1712</v>
      </c>
      <c r="F876" s="714">
        <v>0</v>
      </c>
      <c r="G876" s="713">
        <v>0</v>
      </c>
      <c r="H876" s="714">
        <v>0</v>
      </c>
      <c r="I876" s="678">
        <v>0</v>
      </c>
      <c r="J876" s="221" t="s">
        <v>1046</v>
      </c>
      <c r="K876" s="221"/>
      <c r="L876" s="221" t="s">
        <v>2273</v>
      </c>
      <c r="M876" s="206" t="s">
        <v>2184</v>
      </c>
      <c r="N876" s="252">
        <v>45055</v>
      </c>
      <c r="O876" s="252">
        <v>45055</v>
      </c>
      <c r="P876" s="377">
        <f t="shared" si="51"/>
        <v>45057</v>
      </c>
      <c r="T876" s="209" t="s">
        <v>1171</v>
      </c>
      <c r="Y876" s="470"/>
    </row>
    <row r="877" spans="2:25" s="215" customFormat="1" ht="14.25" x14ac:dyDescent="0.45">
      <c r="B877" s="257" t="s">
        <v>2507</v>
      </c>
      <c r="C877" s="522"/>
      <c r="D877" s="770" t="s">
        <v>2508</v>
      </c>
      <c r="E877" s="753" t="s">
        <v>1712</v>
      </c>
      <c r="F877" s="714">
        <v>0</v>
      </c>
      <c r="G877" s="713">
        <v>0</v>
      </c>
      <c r="H877" s="714">
        <v>0</v>
      </c>
      <c r="I877" s="678">
        <v>0</v>
      </c>
      <c r="J877" s="221" t="s">
        <v>1046</v>
      </c>
      <c r="K877" s="221"/>
      <c r="L877" s="221" t="s">
        <v>2273</v>
      </c>
      <c r="M877" s="206" t="s">
        <v>2184</v>
      </c>
      <c r="N877" s="252">
        <v>45055</v>
      </c>
      <c r="O877" s="252">
        <v>45055</v>
      </c>
      <c r="P877" s="377">
        <f t="shared" si="51"/>
        <v>45057</v>
      </c>
      <c r="T877" s="209" t="s">
        <v>1171</v>
      </c>
      <c r="Y877" s="470"/>
    </row>
    <row r="878" spans="2:25" s="188" customFormat="1" ht="14.25" x14ac:dyDescent="0.45">
      <c r="B878" s="317" t="s">
        <v>2509</v>
      </c>
      <c r="C878" s="358"/>
      <c r="D878" s="765" t="s">
        <v>2510</v>
      </c>
      <c r="E878" s="646" t="s">
        <v>1712</v>
      </c>
      <c r="F878" s="714">
        <v>0</v>
      </c>
      <c r="G878" s="713">
        <v>0</v>
      </c>
      <c r="H878" s="714">
        <v>0</v>
      </c>
      <c r="I878" s="678">
        <v>0</v>
      </c>
      <c r="J878" s="193" t="s">
        <v>1046</v>
      </c>
      <c r="K878" s="193"/>
      <c r="L878" s="193" t="s">
        <v>1047</v>
      </c>
      <c r="M878" s="196" t="s">
        <v>2184</v>
      </c>
      <c r="N878" s="224">
        <v>45055</v>
      </c>
      <c r="O878" s="224">
        <v>45055</v>
      </c>
      <c r="P878" s="212">
        <f t="shared" si="51"/>
        <v>45057</v>
      </c>
      <c r="Q878" s="212">
        <v>45056</v>
      </c>
      <c r="T878" s="195" t="s">
        <v>1171</v>
      </c>
      <c r="Y878" s="480"/>
    </row>
    <row r="879" spans="2:25" s="215" customFormat="1" ht="14.25" x14ac:dyDescent="0.45">
      <c r="B879" s="257" t="s">
        <v>2511</v>
      </c>
      <c r="C879" s="522"/>
      <c r="D879" s="770" t="s">
        <v>2512</v>
      </c>
      <c r="E879" s="753" t="s">
        <v>1674</v>
      </c>
      <c r="F879" s="714">
        <v>0</v>
      </c>
      <c r="G879" s="713">
        <v>0</v>
      </c>
      <c r="H879" s="714">
        <v>0</v>
      </c>
      <c r="I879" s="678" t="s">
        <v>1374</v>
      </c>
      <c r="J879" s="221" t="s">
        <v>1046</v>
      </c>
      <c r="K879" s="221"/>
      <c r="L879" s="221" t="s">
        <v>2273</v>
      </c>
      <c r="M879" s="206" t="s">
        <v>2184</v>
      </c>
      <c r="N879" s="252">
        <v>45055</v>
      </c>
      <c r="O879" s="252">
        <v>45055</v>
      </c>
      <c r="P879" s="377">
        <f t="shared" si="51"/>
        <v>45057</v>
      </c>
      <c r="T879" s="209" t="s">
        <v>1171</v>
      </c>
      <c r="Y879" s="470"/>
    </row>
    <row r="880" spans="2:25" s="215" customFormat="1" ht="14.25" x14ac:dyDescent="0.45">
      <c r="B880" s="257" t="s">
        <v>2513</v>
      </c>
      <c r="C880" s="522"/>
      <c r="D880" s="770" t="s">
        <v>2514</v>
      </c>
      <c r="E880" s="753" t="s">
        <v>1712</v>
      </c>
      <c r="F880" s="714">
        <v>0</v>
      </c>
      <c r="G880" s="713">
        <v>0</v>
      </c>
      <c r="H880" s="714">
        <v>0</v>
      </c>
      <c r="I880" s="678">
        <v>0</v>
      </c>
      <c r="J880" s="221" t="s">
        <v>1046</v>
      </c>
      <c r="K880" s="221"/>
      <c r="L880" s="221" t="s">
        <v>2273</v>
      </c>
      <c r="M880" s="206" t="s">
        <v>2184</v>
      </c>
      <c r="N880" s="252">
        <v>45055</v>
      </c>
      <c r="O880" s="252">
        <v>45055</v>
      </c>
      <c r="P880" s="377">
        <f t="shared" si="51"/>
        <v>45057</v>
      </c>
      <c r="T880" s="209" t="s">
        <v>1171</v>
      </c>
      <c r="Y880" s="470"/>
    </row>
    <row r="881" spans="2:25" s="215" customFormat="1" ht="14.25" x14ac:dyDescent="0.45">
      <c r="B881" s="257" t="s">
        <v>2515</v>
      </c>
      <c r="C881" s="522"/>
      <c r="D881" s="770" t="s">
        <v>2516</v>
      </c>
      <c r="E881" s="753" t="s">
        <v>1067</v>
      </c>
      <c r="F881" s="714">
        <v>0</v>
      </c>
      <c r="G881" s="713">
        <v>0</v>
      </c>
      <c r="H881" s="714">
        <v>0</v>
      </c>
      <c r="I881" s="678">
        <v>0</v>
      </c>
      <c r="J881" s="221" t="s">
        <v>1046</v>
      </c>
      <c r="K881" s="221"/>
      <c r="L881" s="221" t="s">
        <v>2273</v>
      </c>
      <c r="M881" s="206" t="s">
        <v>2184</v>
      </c>
      <c r="N881" s="252">
        <v>45055</v>
      </c>
      <c r="O881" s="252">
        <v>45055</v>
      </c>
      <c r="P881" s="377">
        <f t="shared" si="51"/>
        <v>45057</v>
      </c>
      <c r="T881" s="209" t="s">
        <v>1171</v>
      </c>
      <c r="Y881" s="470"/>
    </row>
    <row r="882" spans="2:25" s="215" customFormat="1" ht="14.25" x14ac:dyDescent="0.45">
      <c r="B882" s="257" t="s">
        <v>2517</v>
      </c>
      <c r="C882" s="522"/>
      <c r="D882" s="770" t="s">
        <v>2518</v>
      </c>
      <c r="E882" s="753" t="s">
        <v>1712</v>
      </c>
      <c r="F882" s="714">
        <v>0</v>
      </c>
      <c r="G882" s="713">
        <v>0</v>
      </c>
      <c r="H882" s="714">
        <v>0</v>
      </c>
      <c r="I882" s="678">
        <v>0</v>
      </c>
      <c r="J882" s="221" t="s">
        <v>1046</v>
      </c>
      <c r="K882" s="221"/>
      <c r="L882" s="221" t="s">
        <v>2273</v>
      </c>
      <c r="M882" s="206" t="s">
        <v>2184</v>
      </c>
      <c r="N882" s="252">
        <v>45055</v>
      </c>
      <c r="O882" s="252">
        <v>45055</v>
      </c>
      <c r="P882" s="377">
        <f t="shared" si="51"/>
        <v>45057</v>
      </c>
      <c r="T882" s="209" t="s">
        <v>1171</v>
      </c>
      <c r="Y882" s="470"/>
    </row>
    <row r="883" spans="2:25" s="215" customFormat="1" ht="14.25" x14ac:dyDescent="0.45">
      <c r="B883" s="257" t="s">
        <v>2519</v>
      </c>
      <c r="C883" s="522" t="s">
        <v>1453</v>
      </c>
      <c r="D883" s="770" t="s">
        <v>2520</v>
      </c>
      <c r="E883" s="753" t="s">
        <v>1724</v>
      </c>
      <c r="F883" s="714">
        <v>0</v>
      </c>
      <c r="G883" s="713">
        <v>0</v>
      </c>
      <c r="H883" s="714">
        <v>0</v>
      </c>
      <c r="I883" s="678">
        <v>0</v>
      </c>
      <c r="J883" s="221" t="s">
        <v>1046</v>
      </c>
      <c r="K883" s="221"/>
      <c r="L883" s="221" t="s">
        <v>2273</v>
      </c>
      <c r="M883" s="206" t="s">
        <v>2184</v>
      </c>
      <c r="N883" s="252">
        <v>45055</v>
      </c>
      <c r="O883" s="252">
        <v>45055</v>
      </c>
      <c r="P883" s="377">
        <f t="shared" si="51"/>
        <v>45057</v>
      </c>
      <c r="T883" s="209" t="s">
        <v>1171</v>
      </c>
      <c r="Y883" s="470"/>
    </row>
    <row r="884" spans="2:25" s="215" customFormat="1" ht="14.25" x14ac:dyDescent="0.45">
      <c r="B884" s="257" t="s">
        <v>2521</v>
      </c>
      <c r="C884" s="522" t="s">
        <v>1453</v>
      </c>
      <c r="D884" s="770" t="s">
        <v>2522</v>
      </c>
      <c r="E884" s="753" t="s">
        <v>1724</v>
      </c>
      <c r="F884" s="714">
        <v>0</v>
      </c>
      <c r="G884" s="713">
        <v>0</v>
      </c>
      <c r="H884" s="714">
        <v>0</v>
      </c>
      <c r="I884" s="678">
        <v>0</v>
      </c>
      <c r="J884" s="221" t="s">
        <v>1046</v>
      </c>
      <c r="K884" s="221"/>
      <c r="L884" s="221" t="s">
        <v>2273</v>
      </c>
      <c r="M884" s="206" t="s">
        <v>2184</v>
      </c>
      <c r="N884" s="252">
        <v>45055</v>
      </c>
      <c r="O884" s="252">
        <v>45055</v>
      </c>
      <c r="P884" s="377">
        <f t="shared" si="51"/>
        <v>45057</v>
      </c>
      <c r="T884" s="209" t="s">
        <v>1171</v>
      </c>
      <c r="Y884" s="470"/>
    </row>
    <row r="885" spans="2:25" s="215" customFormat="1" ht="14.25" x14ac:dyDescent="0.45">
      <c r="B885" s="257" t="s">
        <v>2523</v>
      </c>
      <c r="C885" s="522"/>
      <c r="D885" s="770" t="s">
        <v>2524</v>
      </c>
      <c r="E885" s="753" t="s">
        <v>1712</v>
      </c>
      <c r="F885" s="714">
        <v>0</v>
      </c>
      <c r="G885" s="713">
        <v>0</v>
      </c>
      <c r="H885" s="714">
        <v>0</v>
      </c>
      <c r="I885" s="678">
        <v>0</v>
      </c>
      <c r="J885" s="221" t="s">
        <v>1046</v>
      </c>
      <c r="K885" s="221"/>
      <c r="L885" s="221" t="s">
        <v>2273</v>
      </c>
      <c r="M885" s="206" t="s">
        <v>2184</v>
      </c>
      <c r="N885" s="252">
        <v>45055</v>
      </c>
      <c r="O885" s="252">
        <v>45055</v>
      </c>
      <c r="P885" s="377">
        <f t="shared" si="51"/>
        <v>45057</v>
      </c>
      <c r="T885" s="209" t="s">
        <v>1171</v>
      </c>
      <c r="Y885" s="470"/>
    </row>
    <row r="886" spans="2:25" s="221" customFormat="1" ht="14.25" x14ac:dyDescent="0.45">
      <c r="B886" s="305" t="s">
        <v>2525</v>
      </c>
      <c r="C886" s="520" t="s">
        <v>1059</v>
      </c>
      <c r="D886" s="770" t="s">
        <v>2526</v>
      </c>
      <c r="E886" s="751" t="s">
        <v>1712</v>
      </c>
      <c r="F886" s="714">
        <v>0</v>
      </c>
      <c r="G886" s="713">
        <v>0</v>
      </c>
      <c r="H886" s="714">
        <v>0</v>
      </c>
      <c r="I886" s="678">
        <v>0</v>
      </c>
      <c r="J886" s="221" t="s">
        <v>1046</v>
      </c>
      <c r="L886" s="221" t="s">
        <v>2273</v>
      </c>
      <c r="M886" s="206" t="s">
        <v>2184</v>
      </c>
      <c r="N886" s="263">
        <v>45055</v>
      </c>
      <c r="O886" s="263">
        <v>45055</v>
      </c>
      <c r="P886" s="330">
        <f t="shared" si="51"/>
        <v>45057</v>
      </c>
      <c r="T886" s="209" t="s">
        <v>1171</v>
      </c>
      <c r="Y886" s="471"/>
    </row>
    <row r="887" spans="2:25" s="215" customFormat="1" ht="14.25" x14ac:dyDescent="0.45">
      <c r="B887" s="257" t="s">
        <v>2527</v>
      </c>
      <c r="C887" s="522"/>
      <c r="D887" s="770" t="s">
        <v>2528</v>
      </c>
      <c r="E887" s="753" t="s">
        <v>1674</v>
      </c>
      <c r="F887" s="714">
        <v>0</v>
      </c>
      <c r="G887" s="713">
        <v>0</v>
      </c>
      <c r="H887" s="714">
        <v>0</v>
      </c>
      <c r="I887" s="780" t="s">
        <v>1374</v>
      </c>
      <c r="J887" s="215" t="s">
        <v>1046</v>
      </c>
      <c r="L887" s="215" t="s">
        <v>2273</v>
      </c>
      <c r="M887" s="244" t="s">
        <v>2184</v>
      </c>
      <c r="N887" s="252">
        <v>45051</v>
      </c>
      <c r="O887" s="252">
        <v>45055</v>
      </c>
      <c r="P887" s="377">
        <f t="shared" ref="P887:P890" si="52">O887+2</f>
        <v>45057</v>
      </c>
      <c r="T887" s="214" t="s">
        <v>1171</v>
      </c>
      <c r="Y887" s="470"/>
    </row>
    <row r="888" spans="2:25" s="215" customFormat="1" ht="14.25" x14ac:dyDescent="0.45">
      <c r="B888" s="257" t="s">
        <v>2529</v>
      </c>
      <c r="C888" s="522"/>
      <c r="D888" s="770" t="s">
        <v>2530</v>
      </c>
      <c r="E888" s="753" t="s">
        <v>1674</v>
      </c>
      <c r="F888" s="714">
        <v>0</v>
      </c>
      <c r="G888" s="713">
        <v>0</v>
      </c>
      <c r="H888" s="714">
        <v>0</v>
      </c>
      <c r="I888" s="780" t="s">
        <v>1374</v>
      </c>
      <c r="J888" s="215" t="s">
        <v>1046</v>
      </c>
      <c r="L888" s="215" t="s">
        <v>2273</v>
      </c>
      <c r="M888" s="244" t="s">
        <v>2184</v>
      </c>
      <c r="N888" s="252">
        <v>45051</v>
      </c>
      <c r="O888" s="252">
        <v>45055</v>
      </c>
      <c r="P888" s="377">
        <f t="shared" si="52"/>
        <v>45057</v>
      </c>
      <c r="T888" s="214" t="s">
        <v>1171</v>
      </c>
      <c r="Y888" s="470"/>
    </row>
    <row r="889" spans="2:25" s="215" customFormat="1" ht="14.25" x14ac:dyDescent="0.45">
      <c r="B889" s="257" t="s">
        <v>2531</v>
      </c>
      <c r="C889" s="522" t="s">
        <v>1135</v>
      </c>
      <c r="D889" s="770" t="s">
        <v>2532</v>
      </c>
      <c r="E889" s="753" t="s">
        <v>1712</v>
      </c>
      <c r="F889" s="714">
        <v>0</v>
      </c>
      <c r="G889" s="713">
        <v>0</v>
      </c>
      <c r="H889" s="714">
        <v>0</v>
      </c>
      <c r="I889" s="678">
        <v>0</v>
      </c>
      <c r="J889" s="215" t="s">
        <v>1046</v>
      </c>
      <c r="L889" s="215" t="s">
        <v>2273</v>
      </c>
      <c r="M889" s="244" t="s">
        <v>2184</v>
      </c>
      <c r="N889" s="252">
        <v>45052</v>
      </c>
      <c r="O889" s="252">
        <v>45055</v>
      </c>
      <c r="P889" s="377">
        <f t="shared" si="52"/>
        <v>45057</v>
      </c>
      <c r="T889" s="214" t="s">
        <v>1171</v>
      </c>
      <c r="Y889" s="470"/>
    </row>
    <row r="890" spans="2:25" s="215" customFormat="1" ht="14.25" x14ac:dyDescent="0.45">
      <c r="B890" s="257" t="s">
        <v>2533</v>
      </c>
      <c r="C890" s="522" t="s">
        <v>2534</v>
      </c>
      <c r="D890" s="770" t="s">
        <v>2535</v>
      </c>
      <c r="E890" s="753" t="s">
        <v>1067</v>
      </c>
      <c r="F890" s="714">
        <v>0</v>
      </c>
      <c r="G890" s="713">
        <v>0</v>
      </c>
      <c r="H890" s="714">
        <v>0</v>
      </c>
      <c r="I890" s="678">
        <v>0</v>
      </c>
      <c r="J890" s="215" t="s">
        <v>1046</v>
      </c>
      <c r="L890" s="215" t="s">
        <v>2273</v>
      </c>
      <c r="M890" s="244" t="s">
        <v>2184</v>
      </c>
      <c r="N890" s="252">
        <v>45055</v>
      </c>
      <c r="O890" s="252">
        <v>45055</v>
      </c>
      <c r="P890" s="377">
        <f t="shared" si="52"/>
        <v>45057</v>
      </c>
      <c r="T890" s="214" t="s">
        <v>1171</v>
      </c>
      <c r="Y890" s="470"/>
    </row>
    <row r="891" spans="2:25" s="215" customFormat="1" ht="14.25" x14ac:dyDescent="0.45">
      <c r="B891" s="257" t="s">
        <v>2536</v>
      </c>
      <c r="C891" s="522" t="s">
        <v>1162</v>
      </c>
      <c r="D891" s="770" t="s">
        <v>2537</v>
      </c>
      <c r="E891" s="753" t="s">
        <v>1712</v>
      </c>
      <c r="F891" s="714">
        <v>0</v>
      </c>
      <c r="G891" s="713">
        <v>0</v>
      </c>
      <c r="H891" s="714">
        <v>0</v>
      </c>
      <c r="I891" s="678">
        <v>0</v>
      </c>
      <c r="J891" s="215" t="s">
        <v>1046</v>
      </c>
      <c r="L891" s="215" t="s">
        <v>2273</v>
      </c>
      <c r="M891" s="244" t="s">
        <v>2184</v>
      </c>
      <c r="N891" s="252">
        <v>45055</v>
      </c>
      <c r="O891" s="252">
        <v>45055</v>
      </c>
      <c r="P891" s="377">
        <f t="shared" ref="P891:P899" si="53">O891+2</f>
        <v>45057</v>
      </c>
      <c r="T891" s="214" t="s">
        <v>1171</v>
      </c>
      <c r="Y891" s="470"/>
    </row>
    <row r="892" spans="2:25" s="215" customFormat="1" ht="14.25" x14ac:dyDescent="0.45">
      <c r="B892" s="257" t="s">
        <v>2538</v>
      </c>
      <c r="C892" s="522" t="s">
        <v>2539</v>
      </c>
      <c r="D892" s="770" t="s">
        <v>2540</v>
      </c>
      <c r="E892" s="753" t="s">
        <v>1674</v>
      </c>
      <c r="F892" s="714">
        <v>0</v>
      </c>
      <c r="G892" s="713">
        <v>0</v>
      </c>
      <c r="H892" s="714">
        <v>0</v>
      </c>
      <c r="I892" s="780" t="s">
        <v>1374</v>
      </c>
      <c r="J892" s="215" t="s">
        <v>1046</v>
      </c>
      <c r="L892" s="215" t="s">
        <v>2273</v>
      </c>
      <c r="M892" s="244" t="s">
        <v>2184</v>
      </c>
      <c r="N892" s="252">
        <v>45055</v>
      </c>
      <c r="O892" s="252">
        <v>45055</v>
      </c>
      <c r="P892" s="377">
        <f t="shared" si="53"/>
        <v>45057</v>
      </c>
      <c r="T892" s="214" t="s">
        <v>1171</v>
      </c>
      <c r="Y892" s="470"/>
    </row>
    <row r="893" spans="2:25" s="215" customFormat="1" ht="14.25" x14ac:dyDescent="0.45">
      <c r="B893" s="257" t="s">
        <v>2541</v>
      </c>
      <c r="C893" s="522" t="s">
        <v>1077</v>
      </c>
      <c r="D893" s="770" t="s">
        <v>2542</v>
      </c>
      <c r="E893" s="753" t="s">
        <v>1078</v>
      </c>
      <c r="F893" s="714">
        <v>0</v>
      </c>
      <c r="G893" s="713">
        <v>0</v>
      </c>
      <c r="H893" s="714">
        <v>0</v>
      </c>
      <c r="I893" s="678">
        <v>0</v>
      </c>
      <c r="J893" s="215" t="s">
        <v>1046</v>
      </c>
      <c r="L893" s="215" t="s">
        <v>2273</v>
      </c>
      <c r="M893" s="244" t="s">
        <v>2184</v>
      </c>
      <c r="N893" s="252">
        <v>45055</v>
      </c>
      <c r="O893" s="252">
        <v>45055</v>
      </c>
      <c r="P893" s="377">
        <f t="shared" si="53"/>
        <v>45057</v>
      </c>
      <c r="T893" s="214" t="s">
        <v>1171</v>
      </c>
      <c r="Y893" s="470"/>
    </row>
    <row r="894" spans="2:25" s="215" customFormat="1" ht="14.25" x14ac:dyDescent="0.45">
      <c r="B894" s="257" t="s">
        <v>2543</v>
      </c>
      <c r="C894" s="522" t="s">
        <v>2544</v>
      </c>
      <c r="D894" s="770" t="s">
        <v>2545</v>
      </c>
      <c r="E894" s="753" t="s">
        <v>1401</v>
      </c>
      <c r="F894" s="714">
        <v>0</v>
      </c>
      <c r="G894" s="713">
        <v>0</v>
      </c>
      <c r="H894" s="714">
        <v>0</v>
      </c>
      <c r="I894" s="678">
        <v>0</v>
      </c>
      <c r="J894" s="215" t="s">
        <v>1046</v>
      </c>
      <c r="L894" s="215" t="s">
        <v>2273</v>
      </c>
      <c r="M894" s="244" t="s">
        <v>2184</v>
      </c>
      <c r="N894" s="252">
        <v>45055</v>
      </c>
      <c r="O894" s="252">
        <v>45055</v>
      </c>
      <c r="P894" s="377">
        <f t="shared" si="53"/>
        <v>45057</v>
      </c>
      <c r="T894" s="214" t="s">
        <v>1171</v>
      </c>
      <c r="Y894" s="470"/>
    </row>
    <row r="895" spans="2:25" s="188" customFormat="1" ht="14.25" x14ac:dyDescent="0.45">
      <c r="B895" s="317" t="s">
        <v>2546</v>
      </c>
      <c r="C895" s="358" t="s">
        <v>1192</v>
      </c>
      <c r="D895" s="765" t="s">
        <v>2547</v>
      </c>
      <c r="E895" s="646" t="s">
        <v>1067</v>
      </c>
      <c r="F895" s="714">
        <v>0</v>
      </c>
      <c r="G895" s="713">
        <v>0</v>
      </c>
      <c r="H895" s="714">
        <v>0</v>
      </c>
      <c r="I895" s="678">
        <v>0</v>
      </c>
      <c r="J895" s="188" t="s">
        <v>1046</v>
      </c>
      <c r="L895" s="188" t="s">
        <v>1047</v>
      </c>
      <c r="M895" s="198" t="s">
        <v>2184</v>
      </c>
      <c r="N895" s="224">
        <v>45055</v>
      </c>
      <c r="O895" s="224">
        <v>45055</v>
      </c>
      <c r="P895" s="212">
        <f t="shared" si="53"/>
        <v>45057</v>
      </c>
      <c r="Q895" s="212">
        <v>45057</v>
      </c>
      <c r="T895" s="218" t="s">
        <v>1171</v>
      </c>
      <c r="Y895" s="480"/>
    </row>
    <row r="896" spans="2:25" s="215" customFormat="1" ht="14.25" x14ac:dyDescent="0.45">
      <c r="B896" s="257" t="s">
        <v>2548</v>
      </c>
      <c r="C896" s="522" t="s">
        <v>1162</v>
      </c>
      <c r="D896" s="770" t="s">
        <v>2549</v>
      </c>
      <c r="E896" s="753" t="s">
        <v>1712</v>
      </c>
      <c r="F896" s="714">
        <v>0</v>
      </c>
      <c r="G896" s="713">
        <v>0</v>
      </c>
      <c r="H896" s="714">
        <v>0</v>
      </c>
      <c r="I896" s="678">
        <v>0</v>
      </c>
      <c r="J896" s="215" t="s">
        <v>1046</v>
      </c>
      <c r="L896" s="215" t="s">
        <v>2273</v>
      </c>
      <c r="M896" s="244" t="s">
        <v>2184</v>
      </c>
      <c r="N896" s="252">
        <v>45055</v>
      </c>
      <c r="O896" s="252">
        <v>45055</v>
      </c>
      <c r="P896" s="377">
        <f t="shared" si="53"/>
        <v>45057</v>
      </c>
      <c r="T896" s="214" t="s">
        <v>1171</v>
      </c>
      <c r="Y896" s="470"/>
    </row>
    <row r="897" spans="1:25" s="215" customFormat="1" ht="14.25" x14ac:dyDescent="0.45">
      <c r="B897" s="257" t="s">
        <v>2550</v>
      </c>
      <c r="C897" s="522" t="s">
        <v>2551</v>
      </c>
      <c r="D897" s="770" t="s">
        <v>2552</v>
      </c>
      <c r="E897" s="753" t="s">
        <v>1083</v>
      </c>
      <c r="F897" s="714">
        <v>0</v>
      </c>
      <c r="G897" s="713">
        <v>0</v>
      </c>
      <c r="H897" s="714">
        <v>0</v>
      </c>
      <c r="I897" s="678">
        <v>0</v>
      </c>
      <c r="J897" s="215" t="s">
        <v>1046</v>
      </c>
      <c r="L897" s="215" t="s">
        <v>2273</v>
      </c>
      <c r="M897" s="244" t="s">
        <v>2184</v>
      </c>
      <c r="N897" s="252">
        <v>45055</v>
      </c>
      <c r="O897" s="252">
        <v>45055</v>
      </c>
      <c r="P897" s="330">
        <f t="shared" si="53"/>
        <v>45057</v>
      </c>
      <c r="T897" s="214" t="s">
        <v>1171</v>
      </c>
      <c r="Y897" s="470"/>
    </row>
    <row r="898" spans="1:25" s="215" customFormat="1" ht="14.25" x14ac:dyDescent="0.45">
      <c r="B898" s="257" t="s">
        <v>2553</v>
      </c>
      <c r="C898" s="522" t="s">
        <v>2539</v>
      </c>
      <c r="D898" s="770" t="s">
        <v>2554</v>
      </c>
      <c r="E898" s="753" t="s">
        <v>1067</v>
      </c>
      <c r="F898" s="714">
        <v>0</v>
      </c>
      <c r="G898" s="713">
        <v>0</v>
      </c>
      <c r="H898" s="714">
        <v>0</v>
      </c>
      <c r="I898" s="678">
        <v>0</v>
      </c>
      <c r="J898" s="215" t="s">
        <v>1046</v>
      </c>
      <c r="L898" s="215" t="s">
        <v>2273</v>
      </c>
      <c r="M898" s="244" t="s">
        <v>2184</v>
      </c>
      <c r="N898" s="252">
        <v>45055</v>
      </c>
      <c r="O898" s="252">
        <v>45055</v>
      </c>
      <c r="P898" s="330">
        <f t="shared" si="53"/>
        <v>45057</v>
      </c>
      <c r="T898" s="214" t="s">
        <v>1171</v>
      </c>
      <c r="Y898" s="470"/>
    </row>
    <row r="899" spans="1:25" s="221" customFormat="1" ht="14.25" x14ac:dyDescent="0.45">
      <c r="B899" s="305" t="s">
        <v>2555</v>
      </c>
      <c r="C899" s="520" t="s">
        <v>2556</v>
      </c>
      <c r="D899" s="770" t="s">
        <v>2557</v>
      </c>
      <c r="E899" s="751" t="s">
        <v>1083</v>
      </c>
      <c r="F899" s="714">
        <v>0</v>
      </c>
      <c r="G899" s="713">
        <v>0</v>
      </c>
      <c r="H899" s="714">
        <v>0</v>
      </c>
      <c r="I899" s="678">
        <v>0</v>
      </c>
      <c r="J899" s="221" t="s">
        <v>1046</v>
      </c>
      <c r="L899" s="221" t="s">
        <v>2273</v>
      </c>
      <c r="M899" s="206" t="s">
        <v>2184</v>
      </c>
      <c r="N899" s="263">
        <v>45055</v>
      </c>
      <c r="O899" s="263">
        <v>45055</v>
      </c>
      <c r="P899" s="330">
        <f t="shared" si="53"/>
        <v>45057</v>
      </c>
      <c r="T899" s="209" t="s">
        <v>1171</v>
      </c>
      <c r="Y899" s="471"/>
    </row>
    <row r="900" spans="1:25" s="221" customFormat="1" ht="14.25" x14ac:dyDescent="0.45">
      <c r="B900" s="305" t="s">
        <v>2558</v>
      </c>
      <c r="C900" s="520"/>
      <c r="D900" s="770" t="s">
        <v>2559</v>
      </c>
      <c r="E900" s="751" t="s">
        <v>1078</v>
      </c>
      <c r="F900" s="714">
        <v>0</v>
      </c>
      <c r="G900" s="713">
        <v>0</v>
      </c>
      <c r="H900" s="714">
        <v>0</v>
      </c>
      <c r="I900" s="678">
        <v>0</v>
      </c>
      <c r="J900" s="221" t="s">
        <v>1046</v>
      </c>
      <c r="L900" s="221" t="s">
        <v>2273</v>
      </c>
      <c r="M900" s="206" t="s">
        <v>2184</v>
      </c>
      <c r="N900" s="263">
        <v>45054</v>
      </c>
      <c r="O900" s="263">
        <v>45054</v>
      </c>
      <c r="P900" s="330">
        <f t="shared" ref="P900:P906" si="54">O900+2</f>
        <v>45056</v>
      </c>
      <c r="T900" s="209" t="s">
        <v>1171</v>
      </c>
      <c r="Y900" s="471"/>
    </row>
    <row r="901" spans="1:25" s="215" customFormat="1" ht="14.25" x14ac:dyDescent="0.45">
      <c r="B901" s="257" t="s">
        <v>2560</v>
      </c>
      <c r="C901" s="522" t="s">
        <v>1192</v>
      </c>
      <c r="D901" s="770" t="s">
        <v>2561</v>
      </c>
      <c r="E901" s="753" t="s">
        <v>1067</v>
      </c>
      <c r="F901" s="714">
        <v>0</v>
      </c>
      <c r="G901" s="713">
        <v>0</v>
      </c>
      <c r="H901" s="714">
        <v>0</v>
      </c>
      <c r="I901" s="678">
        <v>0</v>
      </c>
      <c r="J901" s="215" t="s">
        <v>1046</v>
      </c>
      <c r="L901" s="215" t="s">
        <v>2273</v>
      </c>
      <c r="M901" s="244" t="s">
        <v>2184</v>
      </c>
      <c r="N901" s="263">
        <v>45054</v>
      </c>
      <c r="O901" s="330">
        <f>N901+2</f>
        <v>45056</v>
      </c>
      <c r="P901" s="330">
        <f t="shared" si="54"/>
        <v>45058</v>
      </c>
      <c r="T901" s="209" t="s">
        <v>1171</v>
      </c>
      <c r="Y901" s="470"/>
    </row>
    <row r="902" spans="1:25" s="215" customFormat="1" ht="14.25" x14ac:dyDescent="0.45">
      <c r="B902" s="257" t="s">
        <v>2562</v>
      </c>
      <c r="C902" s="522" t="s">
        <v>1082</v>
      </c>
      <c r="D902" s="770" t="s">
        <v>2563</v>
      </c>
      <c r="E902" s="753" t="s">
        <v>1083</v>
      </c>
      <c r="F902" s="714">
        <v>0</v>
      </c>
      <c r="G902" s="713">
        <v>0</v>
      </c>
      <c r="H902" s="714">
        <v>0</v>
      </c>
      <c r="I902" s="678">
        <v>0</v>
      </c>
      <c r="J902" s="215" t="s">
        <v>1046</v>
      </c>
      <c r="L902" s="215" t="s">
        <v>2273</v>
      </c>
      <c r="M902" s="244" t="s">
        <v>2184</v>
      </c>
      <c r="N902" s="330">
        <v>45056</v>
      </c>
      <c r="O902" s="330">
        <v>45056</v>
      </c>
      <c r="P902" s="330">
        <f t="shared" si="54"/>
        <v>45058</v>
      </c>
      <c r="T902" s="209" t="s">
        <v>1171</v>
      </c>
      <c r="Y902" s="470"/>
    </row>
    <row r="903" spans="1:25" s="215" customFormat="1" ht="14.25" x14ac:dyDescent="0.45">
      <c r="B903" s="257" t="s">
        <v>2564</v>
      </c>
      <c r="C903" s="522" t="s">
        <v>1057</v>
      </c>
      <c r="D903" s="770" t="s">
        <v>2565</v>
      </c>
      <c r="E903" s="753" t="s">
        <v>1712</v>
      </c>
      <c r="F903" s="714">
        <v>0</v>
      </c>
      <c r="G903" s="713">
        <v>0</v>
      </c>
      <c r="H903" s="714">
        <v>0</v>
      </c>
      <c r="I903" s="678">
        <v>0</v>
      </c>
      <c r="J903" s="215" t="s">
        <v>1046</v>
      </c>
      <c r="L903" s="215" t="s">
        <v>2273</v>
      </c>
      <c r="M903" s="244" t="s">
        <v>2184</v>
      </c>
      <c r="N903" s="330">
        <v>45056</v>
      </c>
      <c r="O903" s="330">
        <v>45056</v>
      </c>
      <c r="P903" s="330">
        <f t="shared" si="54"/>
        <v>45058</v>
      </c>
      <c r="T903" s="209" t="s">
        <v>1171</v>
      </c>
      <c r="Y903" s="470"/>
    </row>
    <row r="904" spans="1:25" s="215" customFormat="1" ht="14.25" x14ac:dyDescent="0.45">
      <c r="B904" s="257" t="s">
        <v>2566</v>
      </c>
      <c r="C904" s="522" t="s">
        <v>1306</v>
      </c>
      <c r="D904" s="770" t="s">
        <v>2567</v>
      </c>
      <c r="E904" s="753" t="s">
        <v>1712</v>
      </c>
      <c r="F904" s="714">
        <v>0</v>
      </c>
      <c r="G904" s="713">
        <v>0</v>
      </c>
      <c r="H904" s="714">
        <v>0</v>
      </c>
      <c r="I904" s="678">
        <v>0</v>
      </c>
      <c r="J904" s="215" t="s">
        <v>1046</v>
      </c>
      <c r="L904" s="215" t="s">
        <v>2273</v>
      </c>
      <c r="M904" s="244" t="s">
        <v>2184</v>
      </c>
      <c r="N904" s="330">
        <v>45056</v>
      </c>
      <c r="O904" s="330">
        <v>45056</v>
      </c>
      <c r="P904" s="330">
        <f t="shared" si="54"/>
        <v>45058</v>
      </c>
      <c r="T904" s="209" t="s">
        <v>1171</v>
      </c>
      <c r="Y904" s="470"/>
    </row>
    <row r="905" spans="1:25" s="193" customFormat="1" ht="14.25" x14ac:dyDescent="0.45">
      <c r="B905" s="418" t="s">
        <v>2568</v>
      </c>
      <c r="C905" s="548" t="s">
        <v>1057</v>
      </c>
      <c r="D905" s="765" t="s">
        <v>2569</v>
      </c>
      <c r="E905" s="645" t="s">
        <v>1712</v>
      </c>
      <c r="F905" s="714">
        <v>0</v>
      </c>
      <c r="G905" s="713">
        <v>0</v>
      </c>
      <c r="H905" s="714">
        <v>0</v>
      </c>
      <c r="I905" s="678">
        <v>0</v>
      </c>
      <c r="J905" s="193" t="s">
        <v>1046</v>
      </c>
      <c r="L905" s="193" t="s">
        <v>1047</v>
      </c>
      <c r="M905" s="196" t="s">
        <v>2184</v>
      </c>
      <c r="N905" s="191">
        <v>45056</v>
      </c>
      <c r="O905" s="191">
        <v>45056</v>
      </c>
      <c r="P905" s="191">
        <f t="shared" si="54"/>
        <v>45058</v>
      </c>
      <c r="Q905" s="191">
        <v>45056</v>
      </c>
      <c r="T905" s="195" t="s">
        <v>1171</v>
      </c>
      <c r="Y905" s="469"/>
    </row>
    <row r="906" spans="1:25" s="221" customFormat="1" x14ac:dyDescent="0.4">
      <c r="B906" s="221" t="s">
        <v>2570</v>
      </c>
      <c r="C906" s="520" t="s">
        <v>1061</v>
      </c>
      <c r="D906" s="710" t="s">
        <v>2571</v>
      </c>
      <c r="E906" s="751" t="s">
        <v>1083</v>
      </c>
      <c r="F906" s="714">
        <v>0</v>
      </c>
      <c r="G906" s="713">
        <v>0</v>
      </c>
      <c r="H906" s="714">
        <v>0</v>
      </c>
      <c r="I906" s="678">
        <v>0</v>
      </c>
      <c r="J906" s="221" t="s">
        <v>1046</v>
      </c>
      <c r="L906" s="221" t="s">
        <v>2273</v>
      </c>
      <c r="M906" s="206" t="s">
        <v>2184</v>
      </c>
      <c r="N906" s="330">
        <v>44895</v>
      </c>
      <c r="O906" s="330">
        <v>45040</v>
      </c>
      <c r="P906" s="330">
        <f t="shared" si="54"/>
        <v>45042</v>
      </c>
      <c r="T906" s="209" t="s">
        <v>1171</v>
      </c>
      <c r="Y906" s="471"/>
    </row>
    <row r="907" spans="1:25" s="215" customFormat="1" ht="14.25" x14ac:dyDescent="0.45">
      <c r="B907" s="257" t="s">
        <v>2572</v>
      </c>
      <c r="C907" s="522" t="s">
        <v>1077</v>
      </c>
      <c r="D907" s="770" t="s">
        <v>2573</v>
      </c>
      <c r="E907" s="753" t="s">
        <v>1078</v>
      </c>
      <c r="F907" s="714">
        <v>0</v>
      </c>
      <c r="G907" s="713">
        <v>0</v>
      </c>
      <c r="H907" s="714">
        <v>0</v>
      </c>
      <c r="I907" s="678">
        <v>0</v>
      </c>
      <c r="J907" s="221" t="s">
        <v>1046</v>
      </c>
      <c r="K907" s="221"/>
      <c r="L907" s="221" t="s">
        <v>2273</v>
      </c>
      <c r="M907" s="206" t="s">
        <v>2184</v>
      </c>
      <c r="N907" s="252">
        <v>45055</v>
      </c>
      <c r="O907" s="252">
        <v>45055</v>
      </c>
      <c r="P907" s="377">
        <f t="shared" ref="P907:Q909" si="55">O907+2</f>
        <v>45057</v>
      </c>
      <c r="T907" s="209" t="s">
        <v>1171</v>
      </c>
      <c r="Y907" s="470"/>
    </row>
    <row r="908" spans="1:25" s="221" customFormat="1" ht="14.25" x14ac:dyDescent="0.45">
      <c r="B908" s="305" t="s">
        <v>2574</v>
      </c>
      <c r="C908" s="520" t="s">
        <v>2084</v>
      </c>
      <c r="D908" s="770" t="s">
        <v>2575</v>
      </c>
      <c r="E908" s="751" t="s">
        <v>1724</v>
      </c>
      <c r="F908" s="714">
        <v>0</v>
      </c>
      <c r="G908" s="713">
        <v>0</v>
      </c>
      <c r="H908" s="714">
        <v>0</v>
      </c>
      <c r="I908" s="678">
        <v>0</v>
      </c>
      <c r="J908" s="221" t="s">
        <v>1046</v>
      </c>
      <c r="L908" s="221" t="s">
        <v>2273</v>
      </c>
      <c r="M908" s="206" t="s">
        <v>2184</v>
      </c>
      <c r="N908" s="263">
        <v>45056</v>
      </c>
      <c r="O908" s="263">
        <v>45056</v>
      </c>
      <c r="P908" s="330">
        <f t="shared" si="55"/>
        <v>45058</v>
      </c>
      <c r="Q908" s="330">
        <f t="shared" si="55"/>
        <v>45060</v>
      </c>
      <c r="T908" s="209" t="s">
        <v>1171</v>
      </c>
      <c r="Y908" s="471"/>
    </row>
    <row r="909" spans="1:25" s="193" customFormat="1" x14ac:dyDescent="0.4">
      <c r="B909" s="193" t="s">
        <v>2576</v>
      </c>
      <c r="C909" s="548" t="s">
        <v>1069</v>
      </c>
      <c r="D909" s="381" t="s">
        <v>2577</v>
      </c>
      <c r="E909" s="645" t="s">
        <v>1674</v>
      </c>
      <c r="F909" s="698">
        <v>0</v>
      </c>
      <c r="G909" s="708">
        <v>0</v>
      </c>
      <c r="H909" s="698">
        <v>0</v>
      </c>
      <c r="I909" s="777" t="s">
        <v>1374</v>
      </c>
      <c r="J909" s="193" t="s">
        <v>1046</v>
      </c>
      <c r="L909" s="193" t="s">
        <v>1047</v>
      </c>
      <c r="M909" s="196" t="s">
        <v>2184</v>
      </c>
      <c r="N909" s="191">
        <v>45016</v>
      </c>
      <c r="O909" s="191">
        <v>45049</v>
      </c>
      <c r="P909" s="191">
        <f t="shared" si="55"/>
        <v>45051</v>
      </c>
      <c r="Q909" s="191">
        <v>45056</v>
      </c>
      <c r="Y909" s="469"/>
    </row>
    <row r="910" spans="1:25" s="215" customFormat="1" x14ac:dyDescent="0.4">
      <c r="B910" s="215" t="s">
        <v>2578</v>
      </c>
      <c r="C910" s="522" t="s">
        <v>1140</v>
      </c>
      <c r="D910" s="710" t="s">
        <v>2579</v>
      </c>
      <c r="E910" s="753" t="s">
        <v>1712</v>
      </c>
      <c r="F910" s="714">
        <v>0</v>
      </c>
      <c r="G910" s="713">
        <v>0</v>
      </c>
      <c r="H910" s="714">
        <v>0</v>
      </c>
      <c r="I910" s="678">
        <v>0</v>
      </c>
      <c r="J910" s="215" t="s">
        <v>1046</v>
      </c>
      <c r="L910" s="215" t="s">
        <v>2273</v>
      </c>
      <c r="M910" s="244" t="s">
        <v>2184</v>
      </c>
      <c r="N910" s="377">
        <v>45016</v>
      </c>
      <c r="O910" s="377">
        <v>45033</v>
      </c>
      <c r="P910" s="377">
        <f>O910+2</f>
        <v>45035</v>
      </c>
      <c r="T910" s="215" t="s">
        <v>147</v>
      </c>
      <c r="Y910" s="470"/>
    </row>
    <row r="911" spans="1:25" x14ac:dyDescent="0.4">
      <c r="A911" s="421"/>
      <c r="B911" s="621"/>
      <c r="E911" s="757"/>
      <c r="I911" s="836"/>
      <c r="J911" s="622"/>
      <c r="K911" s="421"/>
      <c r="L911" s="421"/>
      <c r="M911" s="421"/>
      <c r="N911" s="421"/>
      <c r="O911" s="421"/>
      <c r="P911" s="421"/>
      <c r="Q911" s="421"/>
      <c r="R911" s="841"/>
      <c r="S911" s="846"/>
      <c r="T911" s="623"/>
      <c r="U911" s="624"/>
      <c r="V911" s="622"/>
      <c r="W911" s="622"/>
      <c r="Y911" s="851"/>
    </row>
  </sheetData>
  <autoFilter ref="M1:M911" xr:uid="{00000000-0001-0000-0100-000000000000}"/>
  <mergeCells count="2">
    <mergeCell ref="A88:A261"/>
    <mergeCell ref="A262:A411"/>
  </mergeCells>
  <phoneticPr fontId="6" type="noConversion"/>
  <conditionalFormatting sqref="U1:X1">
    <cfRule type="duplicateValues" dxfId="170" priority="573"/>
    <cfRule type="duplicateValues" dxfId="169" priority="574"/>
  </conditionalFormatting>
  <conditionalFormatting sqref="Y1">
    <cfRule type="duplicateValues" dxfId="168" priority="134"/>
  </conditionalFormatting>
  <conditionalFormatting sqref="F1:I1">
    <cfRule type="duplicateValues" dxfId="167" priority="2982"/>
  </conditionalFormatting>
  <conditionalFormatting sqref="D596">
    <cfRule type="duplicateValues" dxfId="166" priority="107"/>
    <cfRule type="duplicateValues" dxfId="165" priority="108"/>
  </conditionalFormatting>
  <conditionalFormatting sqref="Y488:Y489">
    <cfRule type="duplicateValues" dxfId="164" priority="26"/>
  </conditionalFormatting>
  <conditionalFormatting sqref="Y488:Y489">
    <cfRule type="duplicateValues" dxfId="163" priority="25"/>
  </conditionalFormatting>
  <conditionalFormatting sqref="Y488:Y489">
    <cfRule type="duplicateValues" dxfId="162" priority="24"/>
  </conditionalFormatting>
  <conditionalFormatting sqref="Y488:Y489">
    <cfRule type="duplicateValues" dxfId="161" priority="23"/>
  </conditionalFormatting>
  <conditionalFormatting sqref="Y488:Y489">
    <cfRule type="duplicateValues" dxfId="160" priority="27"/>
  </conditionalFormatting>
  <conditionalFormatting sqref="Y488:Y489">
    <cfRule type="duplicateValues" dxfId="159" priority="28"/>
  </conditionalFormatting>
  <conditionalFormatting sqref="Y488:Y489">
    <cfRule type="duplicateValues" dxfId="158" priority="29"/>
  </conditionalFormatting>
  <conditionalFormatting sqref="Y488:Y489">
    <cfRule type="duplicateValues" dxfId="157" priority="30"/>
  </conditionalFormatting>
  <conditionalFormatting sqref="Y488:Y489">
    <cfRule type="duplicateValues" dxfId="156" priority="31"/>
  </conditionalFormatting>
  <conditionalFormatting sqref="Y488:Y489">
    <cfRule type="duplicateValues" dxfId="155" priority="32"/>
  </conditionalFormatting>
  <conditionalFormatting sqref="Y488">
    <cfRule type="duplicateValues" dxfId="154" priority="33"/>
  </conditionalFormatting>
  <conditionalFormatting sqref="Y488">
    <cfRule type="duplicateValues" dxfId="153" priority="34"/>
  </conditionalFormatting>
  <conditionalFormatting sqref="Y488:Y489">
    <cfRule type="duplicateValues" dxfId="152" priority="35"/>
  </conditionalFormatting>
  <conditionalFormatting sqref="Y488:Y489">
    <cfRule type="duplicateValues" dxfId="151" priority="36"/>
  </conditionalFormatting>
  <conditionalFormatting sqref="Y488:Y489">
    <cfRule type="duplicateValues" dxfId="150" priority="37"/>
  </conditionalFormatting>
  <conditionalFormatting sqref="Y488:Y489">
    <cfRule type="duplicateValues" dxfId="149" priority="38"/>
  </conditionalFormatting>
  <conditionalFormatting sqref="Y488:Y489">
    <cfRule type="duplicateValues" dxfId="148" priority="39"/>
  </conditionalFormatting>
  <conditionalFormatting sqref="Y488:Y489">
    <cfRule type="duplicateValues" dxfId="147" priority="40"/>
  </conditionalFormatting>
  <conditionalFormatting sqref="Y488:Y489">
    <cfRule type="duplicateValues" dxfId="146" priority="41"/>
  </conditionalFormatting>
  <conditionalFormatting sqref="Y488:Y489">
    <cfRule type="duplicateValues" dxfId="145" priority="42"/>
  </conditionalFormatting>
  <conditionalFormatting sqref="Y488:Y489">
    <cfRule type="duplicateValues" dxfId="144" priority="43"/>
  </conditionalFormatting>
  <conditionalFormatting sqref="Y488:Y489">
    <cfRule type="duplicateValues" dxfId="143" priority="44"/>
  </conditionalFormatting>
  <conditionalFormatting sqref="Y488:Y489">
    <cfRule type="duplicateValues" dxfId="142" priority="45"/>
  </conditionalFormatting>
  <conditionalFormatting sqref="Y488:Y489">
    <cfRule type="duplicateValues" dxfId="141" priority="46"/>
  </conditionalFormatting>
  <conditionalFormatting sqref="Y488:Y489">
    <cfRule type="duplicateValues" dxfId="140" priority="47"/>
  </conditionalFormatting>
  <conditionalFormatting sqref="Y488:Y489">
    <cfRule type="duplicateValues" dxfId="139" priority="22"/>
  </conditionalFormatting>
  <conditionalFormatting sqref="B909:B1048576 B906 B1:B871">
    <cfRule type="duplicateValues" dxfId="138" priority="12"/>
  </conditionalFormatting>
  <conditionalFormatting sqref="B909:B1048576 B906 B1:B886">
    <cfRule type="duplicateValues" dxfId="137" priority="6"/>
  </conditionalFormatting>
  <conditionalFormatting sqref="D909:D1048576 D906 D1:D886">
    <cfRule type="duplicateValues" dxfId="136" priority="5"/>
  </conditionalFormatting>
  <conditionalFormatting sqref="B909:B1048576 B906 B1:B899">
    <cfRule type="duplicateValues" dxfId="135" priority="4"/>
  </conditionalFormatting>
  <conditionalFormatting sqref="B909:B1048576 B906 B1:B900">
    <cfRule type="duplicateValues" dxfId="134" priority="3"/>
  </conditionalFormatting>
  <conditionalFormatting sqref="B909:B1048576 B1:B906">
    <cfRule type="duplicateValues" dxfId="133" priority="2"/>
  </conditionalFormatting>
  <conditionalFormatting sqref="B1:B1048576">
    <cfRule type="duplicateValues" dxfId="132" priority="1"/>
  </conditionalFormatting>
  <pageMargins left="0.7" right="0.7" top="0.75" bottom="0.75" header="0.3" footer="0.3"/>
  <pageSetup orientation="portrait" r:id="rId1"/>
  <headerFooter>
    <oddFooter>&amp;L_x000D_&amp;1#&amp;"Calibri"&amp;10&amp;K000000 Sensitivity: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A1C3-AE21-4AB4-AB05-DEF058D0750B}">
  <dimension ref="A1:T108"/>
  <sheetViews>
    <sheetView workbookViewId="0">
      <pane ySplit="1" topLeftCell="A91" activePane="bottomLeft" state="frozen"/>
      <selection pane="bottomLeft" activeCell="E52" sqref="E52"/>
    </sheetView>
  </sheetViews>
  <sheetFormatPr defaultRowHeight="12.75" x14ac:dyDescent="0.35"/>
  <cols>
    <col min="1" max="1" width="13.1328125" customWidth="1"/>
    <col min="2" max="2" width="109" bestFit="1" customWidth="1"/>
    <col min="10" max="10" width="23.1328125" customWidth="1"/>
    <col min="11" max="11" width="12.86328125" customWidth="1"/>
    <col min="12" max="12" width="13.59765625" customWidth="1"/>
    <col min="13" max="13" width="9.3984375" bestFit="1" customWidth="1"/>
    <col min="16" max="16" width="96.3984375" customWidth="1"/>
  </cols>
  <sheetData>
    <row r="1" spans="1:19" s="2" customFormat="1" ht="58.15" x14ac:dyDescent="0.35">
      <c r="A1" s="389" t="s">
        <v>2580</v>
      </c>
      <c r="B1" s="389" t="s">
        <v>1019</v>
      </c>
      <c r="C1" s="324" t="s">
        <v>1026</v>
      </c>
      <c r="D1" s="389" t="s">
        <v>1027</v>
      </c>
      <c r="E1" s="389" t="s">
        <v>2581</v>
      </c>
      <c r="F1" s="389" t="s">
        <v>2582</v>
      </c>
      <c r="G1" s="390" t="s">
        <v>1022</v>
      </c>
      <c r="H1" s="389" t="s">
        <v>1028</v>
      </c>
      <c r="I1" s="389" t="s">
        <v>1029</v>
      </c>
      <c r="J1" s="389" t="s">
        <v>1030</v>
      </c>
      <c r="K1" s="389" t="s">
        <v>1031</v>
      </c>
      <c r="L1" s="389" t="s">
        <v>1032</v>
      </c>
      <c r="M1" s="391" t="s">
        <v>1034</v>
      </c>
      <c r="N1" s="389" t="s">
        <v>1035</v>
      </c>
      <c r="O1" s="392" t="s">
        <v>1036</v>
      </c>
      <c r="P1" s="389" t="s">
        <v>10</v>
      </c>
      <c r="Q1" s="389" t="s">
        <v>1037</v>
      </c>
      <c r="R1" s="389" t="s">
        <v>1039</v>
      </c>
      <c r="S1" s="389" t="s">
        <v>1040</v>
      </c>
    </row>
    <row r="2" spans="1:19" s="24" customFormat="1" ht="27.75" customHeight="1" x14ac:dyDescent="0.4">
      <c r="A2" s="393"/>
      <c r="B2" s="251" t="s">
        <v>2583</v>
      </c>
      <c r="C2" s="264" t="s">
        <v>1374</v>
      </c>
      <c r="D2" s="214" t="s">
        <v>1046</v>
      </c>
      <c r="E2" s="214"/>
      <c r="F2" s="214"/>
      <c r="G2" s="214" t="s">
        <v>1078</v>
      </c>
      <c r="H2" s="214">
        <v>0</v>
      </c>
      <c r="I2" s="215" t="s">
        <v>2217</v>
      </c>
      <c r="J2" s="244" t="s">
        <v>2184</v>
      </c>
      <c r="K2" s="256">
        <v>44907</v>
      </c>
      <c r="L2" s="256">
        <v>44939</v>
      </c>
      <c r="M2" s="256"/>
      <c r="N2" s="214"/>
      <c r="O2" s="214">
        <f>M2-L2-H2</f>
        <v>-44939</v>
      </c>
      <c r="P2" s="214" t="s">
        <v>2584</v>
      </c>
    </row>
    <row r="3" spans="1:19" s="366" customFormat="1" ht="13.15" x14ac:dyDescent="0.4">
      <c r="A3" s="24"/>
      <c r="B3" s="17" t="s">
        <v>2585</v>
      </c>
      <c r="C3" s="264" t="s">
        <v>125</v>
      </c>
      <c r="D3" s="214" t="s">
        <v>1046</v>
      </c>
      <c r="E3" s="24"/>
      <c r="F3" s="24"/>
      <c r="G3" s="214" t="s">
        <v>1053</v>
      </c>
      <c r="H3" s="24">
        <v>7</v>
      </c>
      <c r="I3" s="215" t="s">
        <v>2217</v>
      </c>
      <c r="J3" s="226" t="s">
        <v>2184</v>
      </c>
      <c r="K3" s="394">
        <v>44909</v>
      </c>
      <c r="L3" s="256">
        <v>44925</v>
      </c>
      <c r="M3" s="24"/>
      <c r="N3" s="24"/>
      <c r="O3" s="24"/>
      <c r="P3" s="214" t="s">
        <v>2586</v>
      </c>
      <c r="Q3" s="24"/>
      <c r="R3" s="24"/>
      <c r="S3" s="24"/>
    </row>
    <row r="4" spans="1:19" s="24" customFormat="1" ht="45.75" customHeight="1" x14ac:dyDescent="0.4">
      <c r="B4" s="395" t="s">
        <v>2587</v>
      </c>
      <c r="C4" s="264" t="s">
        <v>125</v>
      </c>
      <c r="D4" s="214" t="s">
        <v>1046</v>
      </c>
      <c r="G4" s="214" t="s">
        <v>1053</v>
      </c>
      <c r="H4" s="214"/>
      <c r="I4" s="215" t="s">
        <v>2217</v>
      </c>
      <c r="J4" s="244" t="s">
        <v>2184</v>
      </c>
      <c r="K4" s="247">
        <v>44790</v>
      </c>
      <c r="L4" s="58">
        <v>44917</v>
      </c>
      <c r="P4" s="244" t="s">
        <v>2588</v>
      </c>
    </row>
    <row r="5" spans="1:19" s="221" customFormat="1" ht="13.15" x14ac:dyDescent="0.4">
      <c r="A5" s="215"/>
      <c r="B5" s="215" t="s">
        <v>2589</v>
      </c>
      <c r="C5" s="388">
        <v>5927140</v>
      </c>
      <c r="D5" s="214" t="s">
        <v>1046</v>
      </c>
      <c r="E5" s="215"/>
      <c r="F5" s="215"/>
      <c r="G5" s="215" t="s">
        <v>1073</v>
      </c>
      <c r="H5" s="215"/>
      <c r="I5" s="215" t="s">
        <v>2217</v>
      </c>
      <c r="J5" s="244" t="s">
        <v>2184</v>
      </c>
      <c r="K5" s="377">
        <v>44833</v>
      </c>
      <c r="L5" s="215" t="s">
        <v>125</v>
      </c>
      <c r="M5" s="215"/>
      <c r="N5" s="215"/>
      <c r="O5" s="215"/>
      <c r="P5" s="215" t="s">
        <v>2590</v>
      </c>
      <c r="Q5" s="215"/>
      <c r="R5" s="215"/>
      <c r="S5" s="215"/>
    </row>
    <row r="6" spans="1:19" s="221" customFormat="1" ht="14.25" x14ac:dyDescent="0.45">
      <c r="A6" s="215"/>
      <c r="B6" s="257" t="s">
        <v>866</v>
      </c>
      <c r="C6" s="226" t="s">
        <v>1374</v>
      </c>
      <c r="D6" s="215" t="s">
        <v>1046</v>
      </c>
      <c r="E6" s="215"/>
      <c r="F6" s="215"/>
      <c r="G6" s="215" t="s">
        <v>1053</v>
      </c>
      <c r="H6" s="215"/>
      <c r="I6" s="215" t="s">
        <v>2217</v>
      </c>
      <c r="J6" s="244" t="s">
        <v>2184</v>
      </c>
      <c r="K6" s="252">
        <v>44965</v>
      </c>
      <c r="L6" s="377">
        <v>44970</v>
      </c>
      <c r="M6" s="215"/>
      <c r="N6" s="215"/>
      <c r="O6" s="215"/>
      <c r="P6" s="215" t="s">
        <v>2591</v>
      </c>
      <c r="Q6" s="215"/>
      <c r="R6" s="215"/>
      <c r="S6" s="215"/>
    </row>
    <row r="7" spans="1:19" s="221" customFormat="1" ht="14.25" x14ac:dyDescent="0.45">
      <c r="A7" s="215"/>
      <c r="B7" s="257" t="s">
        <v>917</v>
      </c>
      <c r="C7" s="226" t="s">
        <v>1374</v>
      </c>
      <c r="D7" s="215" t="s">
        <v>1046</v>
      </c>
      <c r="E7" s="215"/>
      <c r="F7" s="215"/>
      <c r="G7" s="215" t="s">
        <v>1045</v>
      </c>
      <c r="H7" s="215"/>
      <c r="I7" s="215" t="s">
        <v>2217</v>
      </c>
      <c r="J7" s="244" t="s">
        <v>2184</v>
      </c>
      <c r="K7" s="252">
        <v>44966</v>
      </c>
      <c r="L7" s="377">
        <v>44971</v>
      </c>
      <c r="M7" s="215"/>
      <c r="N7" s="215"/>
      <c r="O7" s="215"/>
      <c r="P7" s="215" t="s">
        <v>2592</v>
      </c>
      <c r="Q7" s="215"/>
      <c r="R7" s="215"/>
      <c r="S7" s="215"/>
    </row>
    <row r="8" spans="1:19" s="221" customFormat="1" ht="14.25" x14ac:dyDescent="0.45">
      <c r="A8" s="215"/>
      <c r="B8" s="257" t="s">
        <v>798</v>
      </c>
      <c r="C8" s="226" t="s">
        <v>1374</v>
      </c>
      <c r="D8" s="215" t="s">
        <v>1046</v>
      </c>
      <c r="E8" s="215"/>
      <c r="F8" s="215"/>
      <c r="G8" s="215" t="s">
        <v>1083</v>
      </c>
      <c r="H8" s="215"/>
      <c r="I8" s="215" t="s">
        <v>2217</v>
      </c>
      <c r="J8" s="244" t="s">
        <v>2184</v>
      </c>
      <c r="K8" s="252">
        <v>44959</v>
      </c>
      <c r="L8" s="215"/>
      <c r="M8" s="215"/>
      <c r="N8" s="215"/>
      <c r="O8" s="215"/>
      <c r="P8" s="215"/>
      <c r="Q8" s="215"/>
      <c r="R8" s="215"/>
      <c r="S8" s="215"/>
    </row>
    <row r="9" spans="1:19" s="221" customFormat="1" ht="14.25" x14ac:dyDescent="0.45">
      <c r="A9" s="215"/>
      <c r="B9" s="257" t="s">
        <v>693</v>
      </c>
      <c r="C9" s="226" t="s">
        <v>2593</v>
      </c>
      <c r="D9" s="215" t="s">
        <v>1046</v>
      </c>
      <c r="E9" s="215"/>
      <c r="F9" s="215"/>
      <c r="G9" s="215" t="s">
        <v>1067</v>
      </c>
      <c r="H9" s="215"/>
      <c r="I9" s="215" t="s">
        <v>2217</v>
      </c>
      <c r="J9" s="244" t="s">
        <v>2184</v>
      </c>
      <c r="K9" s="252">
        <v>44957</v>
      </c>
      <c r="L9" s="377">
        <v>44973</v>
      </c>
      <c r="M9" s="215"/>
      <c r="N9" s="215"/>
      <c r="O9" s="215"/>
      <c r="P9" s="215" t="s">
        <v>2594</v>
      </c>
      <c r="Q9" s="215"/>
      <c r="R9" s="215"/>
      <c r="S9" s="215"/>
    </row>
    <row r="10" spans="1:19" s="376" customFormat="1" ht="57" customHeight="1" x14ac:dyDescent="0.45">
      <c r="A10" s="215"/>
      <c r="B10" s="257" t="s">
        <v>643</v>
      </c>
      <c r="C10" s="384">
        <v>4495128.5999999996</v>
      </c>
      <c r="D10" s="215" t="s">
        <v>1046</v>
      </c>
      <c r="E10" s="215"/>
      <c r="F10" s="215"/>
      <c r="G10" s="215" t="s">
        <v>1078</v>
      </c>
      <c r="H10" s="215"/>
      <c r="I10" s="215" t="s">
        <v>2217</v>
      </c>
      <c r="J10" s="244" t="s">
        <v>2184</v>
      </c>
      <c r="K10" s="396">
        <v>44957</v>
      </c>
      <c r="L10" s="396">
        <v>44963</v>
      </c>
      <c r="M10" s="215"/>
      <c r="N10" s="215"/>
      <c r="O10" s="215"/>
      <c r="P10" s="251" t="s">
        <v>2595</v>
      </c>
      <c r="Q10" s="215"/>
      <c r="R10" s="215"/>
      <c r="S10" s="215"/>
    </row>
    <row r="11" spans="1:19" s="215" customFormat="1" ht="14.25" x14ac:dyDescent="0.45">
      <c r="B11" s="257" t="s">
        <v>2596</v>
      </c>
      <c r="C11" s="426">
        <v>6879555</v>
      </c>
      <c r="D11" s="215" t="s">
        <v>1046</v>
      </c>
      <c r="G11" s="215" t="s">
        <v>1073</v>
      </c>
      <c r="I11" s="221" t="s">
        <v>2217</v>
      </c>
      <c r="J11" s="206" t="s">
        <v>2184</v>
      </c>
      <c r="K11" s="252">
        <v>44977</v>
      </c>
      <c r="L11" s="252">
        <v>44977</v>
      </c>
      <c r="P11" s="214" t="s">
        <v>2597</v>
      </c>
    </row>
    <row r="12" spans="1:19" s="215" customFormat="1" ht="14.25" x14ac:dyDescent="0.45">
      <c r="B12" s="257"/>
      <c r="C12" s="428">
        <f>11396208/2</f>
        <v>5698104</v>
      </c>
      <c r="D12" s="215" t="s">
        <v>1046</v>
      </c>
      <c r="G12" s="215" t="s">
        <v>1067</v>
      </c>
      <c r="H12" s="378">
        <v>5</v>
      </c>
      <c r="I12" s="215" t="s">
        <v>2217</v>
      </c>
      <c r="J12" s="206" t="s">
        <v>2184</v>
      </c>
      <c r="K12" s="252">
        <v>44977</v>
      </c>
      <c r="L12" s="377">
        <v>44978</v>
      </c>
      <c r="P12" s="214" t="s">
        <v>761</v>
      </c>
    </row>
    <row r="13" spans="1:19" s="215" customFormat="1" ht="14.25" x14ac:dyDescent="0.45">
      <c r="B13" s="257" t="s">
        <v>2598</v>
      </c>
      <c r="C13" s="426">
        <v>7302765</v>
      </c>
      <c r="D13" s="215" t="s">
        <v>1046</v>
      </c>
      <c r="G13" s="215" t="s">
        <v>1083</v>
      </c>
      <c r="H13" s="378"/>
      <c r="I13" s="215" t="s">
        <v>2217</v>
      </c>
      <c r="J13" s="206" t="s">
        <v>2184</v>
      </c>
      <c r="K13" s="252">
        <v>44977</v>
      </c>
      <c r="L13" s="377">
        <v>44978</v>
      </c>
      <c r="P13" s="214" t="s">
        <v>761</v>
      </c>
    </row>
    <row r="14" spans="1:19" s="215" customFormat="1" ht="14.25" x14ac:dyDescent="0.45">
      <c r="B14" s="257" t="s">
        <v>2599</v>
      </c>
      <c r="C14" s="428">
        <f>11396208/2</f>
        <v>5698104</v>
      </c>
      <c r="D14" s="215" t="s">
        <v>1046</v>
      </c>
      <c r="G14" s="215" t="s">
        <v>1073</v>
      </c>
      <c r="I14" s="215" t="s">
        <v>2217</v>
      </c>
      <c r="J14" s="244" t="s">
        <v>2184</v>
      </c>
      <c r="K14" s="252">
        <v>44978</v>
      </c>
      <c r="L14" s="252">
        <v>44978</v>
      </c>
      <c r="P14" s="214" t="s">
        <v>761</v>
      </c>
    </row>
    <row r="15" spans="1:19" s="215" customFormat="1" ht="14.25" x14ac:dyDescent="0.45">
      <c r="B15" s="257" t="s">
        <v>2600</v>
      </c>
      <c r="C15" s="428" t="s">
        <v>1374</v>
      </c>
      <c r="D15" s="215" t="s">
        <v>1046</v>
      </c>
      <c r="G15" s="215" t="s">
        <v>1067</v>
      </c>
      <c r="I15" s="215" t="s">
        <v>2217</v>
      </c>
      <c r="J15" s="244" t="s">
        <v>2184</v>
      </c>
      <c r="K15" s="252">
        <v>44979</v>
      </c>
      <c r="L15" s="377">
        <v>44979</v>
      </c>
      <c r="P15" s="214" t="s">
        <v>2601</v>
      </c>
    </row>
    <row r="16" spans="1:19" s="376" customFormat="1" ht="14.25" x14ac:dyDescent="0.45">
      <c r="A16" s="403"/>
      <c r="B16" s="402" t="s">
        <v>2602</v>
      </c>
      <c r="C16" s="429" t="s">
        <v>1374</v>
      </c>
      <c r="D16" s="403" t="s">
        <v>1046</v>
      </c>
      <c r="E16" s="403"/>
      <c r="F16" s="403"/>
      <c r="G16" s="403" t="s">
        <v>1067</v>
      </c>
      <c r="H16" s="398"/>
      <c r="I16" s="403" t="s">
        <v>2217</v>
      </c>
      <c r="J16" s="404" t="s">
        <v>2184</v>
      </c>
      <c r="K16" s="279">
        <v>44979</v>
      </c>
      <c r="L16" s="279">
        <v>44979</v>
      </c>
      <c r="M16" s="397"/>
      <c r="N16" s="397"/>
      <c r="O16" s="397"/>
      <c r="P16" s="405" t="s">
        <v>2603</v>
      </c>
    </row>
    <row r="17" spans="2:16" s="399" customFormat="1" ht="13.15" x14ac:dyDescent="0.4">
      <c r="B17" s="400" t="s">
        <v>2604</v>
      </c>
      <c r="C17" s="430">
        <f>9364479.2/2</f>
        <v>4682239.5999999996</v>
      </c>
      <c r="D17" s="221" t="s">
        <v>1046</v>
      </c>
      <c r="G17" s="221" t="s">
        <v>1053</v>
      </c>
      <c r="H17" s="401">
        <v>10</v>
      </c>
      <c r="I17" s="221" t="s">
        <v>2217</v>
      </c>
      <c r="J17" s="206" t="s">
        <v>2184</v>
      </c>
      <c r="K17" s="222">
        <v>44894</v>
      </c>
      <c r="L17" s="377">
        <v>45265</v>
      </c>
      <c r="P17" s="209" t="s">
        <v>2605</v>
      </c>
    </row>
    <row r="18" spans="2:16" s="215" customFormat="1" ht="14.25" x14ac:dyDescent="0.45">
      <c r="B18" s="257" t="s">
        <v>2606</v>
      </c>
      <c r="C18" s="428" t="s">
        <v>1374</v>
      </c>
      <c r="D18" s="215" t="s">
        <v>1046</v>
      </c>
      <c r="G18" s="215" t="s">
        <v>1053</v>
      </c>
      <c r="I18" s="215" t="s">
        <v>2217</v>
      </c>
      <c r="J18" s="206" t="s">
        <v>2184</v>
      </c>
      <c r="K18" s="252">
        <v>44977</v>
      </c>
      <c r="L18" s="377">
        <v>44981</v>
      </c>
      <c r="P18" s="215" t="s">
        <v>2607</v>
      </c>
    </row>
    <row r="19" spans="2:16" s="221" customFormat="1" ht="14.25" x14ac:dyDescent="0.45">
      <c r="B19" s="305" t="s">
        <v>877</v>
      </c>
      <c r="C19" s="430" t="s">
        <v>1374</v>
      </c>
      <c r="D19" s="221" t="s">
        <v>1046</v>
      </c>
      <c r="G19" s="221" t="s">
        <v>1078</v>
      </c>
      <c r="I19" s="221" t="s">
        <v>2217</v>
      </c>
      <c r="J19" s="206" t="s">
        <v>2184</v>
      </c>
      <c r="K19" s="263">
        <v>44965</v>
      </c>
      <c r="L19" s="263">
        <v>44976</v>
      </c>
      <c r="P19" s="209" t="s">
        <v>2608</v>
      </c>
    </row>
    <row r="20" spans="2:16" s="221" customFormat="1" ht="13.15" x14ac:dyDescent="0.4">
      <c r="B20" s="221" t="s">
        <v>2609</v>
      </c>
      <c r="C20" s="430" t="s">
        <v>1374</v>
      </c>
      <c r="D20" s="221" t="s">
        <v>1046</v>
      </c>
      <c r="G20" s="221" t="s">
        <v>1083</v>
      </c>
      <c r="I20" s="221" t="s">
        <v>2217</v>
      </c>
      <c r="J20" s="206" t="s">
        <v>2184</v>
      </c>
      <c r="K20" s="330">
        <v>44973</v>
      </c>
      <c r="L20" s="330">
        <v>44978</v>
      </c>
      <c r="P20" s="221" t="s">
        <v>761</v>
      </c>
    </row>
    <row r="21" spans="2:16" s="215" customFormat="1" ht="14.25" x14ac:dyDescent="0.45">
      <c r="B21" s="257" t="s">
        <v>2610</v>
      </c>
      <c r="C21" s="428" t="s">
        <v>1374</v>
      </c>
      <c r="D21" s="215" t="s">
        <v>1046</v>
      </c>
      <c r="G21" s="215" t="s">
        <v>1053</v>
      </c>
      <c r="I21" s="215" t="s">
        <v>2217</v>
      </c>
      <c r="J21" s="244" t="s">
        <v>2184</v>
      </c>
      <c r="K21" s="252">
        <v>44988</v>
      </c>
      <c r="L21" s="377">
        <v>44988</v>
      </c>
      <c r="M21" s="377"/>
      <c r="P21" s="214" t="s">
        <v>2611</v>
      </c>
    </row>
    <row r="22" spans="2:16" s="215" customFormat="1" ht="14.25" x14ac:dyDescent="0.45">
      <c r="B22" s="257" t="s">
        <v>2612</v>
      </c>
      <c r="C22" s="425">
        <v>5672280.5999999996</v>
      </c>
      <c r="D22" s="215" t="s">
        <v>1046</v>
      </c>
      <c r="G22" s="215" t="s">
        <v>1067</v>
      </c>
      <c r="I22" s="215" t="s">
        <v>2217</v>
      </c>
      <c r="J22" s="244" t="s">
        <v>2184</v>
      </c>
      <c r="K22" s="252">
        <v>44991</v>
      </c>
      <c r="L22" s="252">
        <v>44991</v>
      </c>
      <c r="P22" s="209" t="s">
        <v>761</v>
      </c>
    </row>
    <row r="23" spans="2:16" s="215" customFormat="1" ht="14.25" x14ac:dyDescent="0.45">
      <c r="B23" s="257" t="s">
        <v>2613</v>
      </c>
      <c r="C23" s="430" t="s">
        <v>1374</v>
      </c>
      <c r="D23" s="215" t="s">
        <v>1046</v>
      </c>
      <c r="G23" s="215" t="s">
        <v>1053</v>
      </c>
      <c r="I23" s="221" t="s">
        <v>2217</v>
      </c>
      <c r="J23" s="244" t="s">
        <v>2184</v>
      </c>
      <c r="K23" s="252">
        <v>44992</v>
      </c>
      <c r="L23" s="252">
        <v>44992</v>
      </c>
      <c r="P23" s="209" t="s">
        <v>2614</v>
      </c>
    </row>
    <row r="24" spans="2:16" s="221" customFormat="1" ht="13.15" x14ac:dyDescent="0.4">
      <c r="B24" s="221" t="s">
        <v>2615</v>
      </c>
      <c r="C24" s="430" t="s">
        <v>1374</v>
      </c>
      <c r="D24" s="221" t="s">
        <v>1046</v>
      </c>
      <c r="G24" s="221" t="s">
        <v>1083</v>
      </c>
      <c r="I24" s="221" t="s">
        <v>2217</v>
      </c>
      <c r="J24" s="206" t="s">
        <v>2184</v>
      </c>
      <c r="K24" s="330">
        <v>44983</v>
      </c>
      <c r="L24" s="330">
        <v>44964</v>
      </c>
      <c r="P24" s="221" t="s">
        <v>2616</v>
      </c>
    </row>
    <row r="25" spans="2:16" s="215" customFormat="1" ht="14.25" x14ac:dyDescent="0.45">
      <c r="B25" s="257" t="s">
        <v>2617</v>
      </c>
      <c r="C25" s="430" t="s">
        <v>1374</v>
      </c>
      <c r="D25" s="221" t="s">
        <v>1046</v>
      </c>
      <c r="G25" s="215" t="s">
        <v>1067</v>
      </c>
      <c r="I25" s="215" t="s">
        <v>2217</v>
      </c>
      <c r="J25" s="453" t="s">
        <v>2184</v>
      </c>
      <c r="K25" s="252">
        <v>44995</v>
      </c>
      <c r="L25" s="252">
        <v>44995</v>
      </c>
      <c r="P25" s="214" t="s">
        <v>2601</v>
      </c>
    </row>
    <row r="26" spans="2:16" s="215" customFormat="1" ht="14.25" x14ac:dyDescent="0.45">
      <c r="B26" s="257" t="s">
        <v>1476</v>
      </c>
      <c r="C26" s="430" t="s">
        <v>1374</v>
      </c>
      <c r="D26" s="221" t="s">
        <v>1046</v>
      </c>
      <c r="G26" s="215" t="s">
        <v>1053</v>
      </c>
      <c r="I26" s="215" t="s">
        <v>2217</v>
      </c>
      <c r="J26" s="244" t="s">
        <v>2184</v>
      </c>
      <c r="K26" s="252">
        <v>44995</v>
      </c>
      <c r="L26" s="252">
        <v>44995</v>
      </c>
      <c r="P26" s="214" t="s">
        <v>2618</v>
      </c>
    </row>
    <row r="27" spans="2:16" s="215" customFormat="1" ht="14.25" x14ac:dyDescent="0.45">
      <c r="B27" s="257" t="s">
        <v>2619</v>
      </c>
      <c r="C27" s="430" t="s">
        <v>1374</v>
      </c>
      <c r="D27" s="221" t="s">
        <v>1046</v>
      </c>
      <c r="G27" s="215" t="s">
        <v>1073</v>
      </c>
      <c r="I27" s="215" t="s">
        <v>2217</v>
      </c>
      <c r="J27" s="244" t="s">
        <v>2184</v>
      </c>
      <c r="K27" s="252">
        <v>44995</v>
      </c>
      <c r="L27" s="252">
        <v>44995</v>
      </c>
      <c r="P27" s="214" t="s">
        <v>2620</v>
      </c>
    </row>
    <row r="28" spans="2:16" s="215" customFormat="1" ht="14.25" x14ac:dyDescent="0.45">
      <c r="B28" s="257" t="s">
        <v>2621</v>
      </c>
      <c r="C28" s="430" t="s">
        <v>1374</v>
      </c>
      <c r="D28" s="221" t="s">
        <v>1046</v>
      </c>
      <c r="G28" s="215" t="s">
        <v>1067</v>
      </c>
      <c r="I28" s="215" t="s">
        <v>2217</v>
      </c>
      <c r="J28" s="244" t="s">
        <v>2184</v>
      </c>
      <c r="K28" s="252">
        <v>44995</v>
      </c>
      <c r="L28" s="252">
        <v>44995</v>
      </c>
      <c r="P28" s="214" t="s">
        <v>2622</v>
      </c>
    </row>
    <row r="29" spans="2:16" s="215" customFormat="1" ht="14.25" x14ac:dyDescent="0.45">
      <c r="B29" s="257" t="s">
        <v>2623</v>
      </c>
      <c r="C29" s="430" t="s">
        <v>1374</v>
      </c>
      <c r="D29" s="221" t="s">
        <v>1046</v>
      </c>
      <c r="G29" s="215" t="s">
        <v>1083</v>
      </c>
      <c r="I29" s="215" t="s">
        <v>2217</v>
      </c>
      <c r="J29" s="244" t="s">
        <v>2184</v>
      </c>
      <c r="K29" s="252">
        <v>44995</v>
      </c>
      <c r="L29" s="252">
        <v>44995</v>
      </c>
      <c r="P29" s="214" t="s">
        <v>761</v>
      </c>
    </row>
    <row r="30" spans="2:16" s="399" customFormat="1" ht="14.25" x14ac:dyDescent="0.45">
      <c r="B30" s="305" t="s">
        <v>2624</v>
      </c>
      <c r="C30" s="430" t="s">
        <v>1374</v>
      </c>
      <c r="D30" s="221" t="s">
        <v>1046</v>
      </c>
      <c r="G30" s="221" t="s">
        <v>1073</v>
      </c>
      <c r="I30" s="221" t="s">
        <v>2217</v>
      </c>
      <c r="J30" s="206" t="s">
        <v>2184</v>
      </c>
      <c r="K30" s="437">
        <v>44999</v>
      </c>
      <c r="L30" s="437">
        <v>44999</v>
      </c>
      <c r="P30" s="209" t="s">
        <v>147</v>
      </c>
    </row>
    <row r="31" spans="2:16" s="221" customFormat="1" ht="13.5" x14ac:dyDescent="0.45">
      <c r="B31" s="221" t="s">
        <v>2625</v>
      </c>
      <c r="C31" s="430" t="s">
        <v>1374</v>
      </c>
      <c r="D31" s="221" t="s">
        <v>1046</v>
      </c>
      <c r="E31" s="399"/>
      <c r="F31" s="399"/>
      <c r="H31" s="399"/>
      <c r="I31" s="221" t="s">
        <v>2217</v>
      </c>
      <c r="J31" s="206" t="s">
        <v>2184</v>
      </c>
      <c r="K31" s="330">
        <v>44984</v>
      </c>
      <c r="L31" s="330">
        <v>45008</v>
      </c>
      <c r="P31" s="454" t="s">
        <v>2626</v>
      </c>
    </row>
    <row r="32" spans="2:16" s="215" customFormat="1" ht="13.15" x14ac:dyDescent="0.4">
      <c r="B32" s="215" t="s">
        <v>2627</v>
      </c>
      <c r="C32" s="430" t="s">
        <v>1374</v>
      </c>
      <c r="D32" s="221" t="s">
        <v>1046</v>
      </c>
      <c r="E32" s="399"/>
      <c r="G32" s="215" t="s">
        <v>1067</v>
      </c>
      <c r="I32" s="215" t="s">
        <v>2217</v>
      </c>
      <c r="J32" s="206" t="s">
        <v>2184</v>
      </c>
      <c r="K32" s="377">
        <v>44992</v>
      </c>
      <c r="L32" s="377">
        <v>44998</v>
      </c>
    </row>
    <row r="33" spans="1:20" s="215" customFormat="1" ht="13.15" x14ac:dyDescent="0.4">
      <c r="B33" s="215" t="s">
        <v>2628</v>
      </c>
      <c r="C33" s="428" t="s">
        <v>1374</v>
      </c>
      <c r="D33" s="215" t="s">
        <v>1046</v>
      </c>
      <c r="G33" s="215" t="s">
        <v>1067</v>
      </c>
      <c r="I33" s="215" t="s">
        <v>2217</v>
      </c>
      <c r="J33" s="244" t="s">
        <v>2184</v>
      </c>
      <c r="K33" s="377">
        <v>44726</v>
      </c>
      <c r="L33" s="377">
        <v>44988</v>
      </c>
      <c r="P33" s="215" t="s">
        <v>2629</v>
      </c>
    </row>
    <row r="34" spans="1:20" s="376" customFormat="1" ht="14.25" x14ac:dyDescent="0.45">
      <c r="A34" s="397"/>
      <c r="B34" s="397" t="s">
        <v>2630</v>
      </c>
      <c r="C34" s="428" t="s">
        <v>1374</v>
      </c>
      <c r="D34" s="215" t="s">
        <v>1046</v>
      </c>
      <c r="E34" s="215"/>
      <c r="F34" s="215"/>
      <c r="G34" s="221" t="s">
        <v>1078</v>
      </c>
      <c r="H34" s="215"/>
      <c r="I34" s="215" t="s">
        <v>2217</v>
      </c>
      <c r="J34" s="244" t="s">
        <v>2184</v>
      </c>
      <c r="K34" s="252">
        <v>45005</v>
      </c>
      <c r="L34" s="252">
        <v>45005</v>
      </c>
      <c r="M34" s="377"/>
      <c r="N34" s="215"/>
      <c r="O34" s="215"/>
      <c r="P34" s="214"/>
    </row>
    <row r="35" spans="1:20" s="376" customFormat="1" ht="14.25" x14ac:dyDescent="0.45">
      <c r="A35" s="397"/>
      <c r="B35" s="397" t="s">
        <v>2200</v>
      </c>
      <c r="C35" s="428" t="s">
        <v>1374</v>
      </c>
      <c r="D35" s="215" t="s">
        <v>1046</v>
      </c>
      <c r="E35" s="215"/>
      <c r="F35" s="215"/>
      <c r="G35" s="215" t="s">
        <v>1078</v>
      </c>
      <c r="H35" s="215"/>
      <c r="I35" s="215" t="s">
        <v>2217</v>
      </c>
      <c r="J35" s="244" t="s">
        <v>2184</v>
      </c>
      <c r="K35" s="252">
        <v>45001</v>
      </c>
      <c r="L35" s="252">
        <v>45001</v>
      </c>
      <c r="M35" s="377"/>
      <c r="N35" s="215"/>
      <c r="O35" s="215"/>
      <c r="P35" s="214" t="s">
        <v>2631</v>
      </c>
    </row>
    <row r="36" spans="1:20" s="376" customFormat="1" ht="14.25" x14ac:dyDescent="0.45">
      <c r="A36" s="397"/>
      <c r="B36" s="397" t="s">
        <v>2632</v>
      </c>
      <c r="C36" s="428" t="s">
        <v>1374</v>
      </c>
      <c r="D36" s="215" t="s">
        <v>1046</v>
      </c>
      <c r="E36" s="215"/>
      <c r="F36" s="215"/>
      <c r="G36" s="215" t="s">
        <v>1083</v>
      </c>
      <c r="H36" s="215"/>
      <c r="I36" s="215" t="s">
        <v>2217</v>
      </c>
      <c r="J36" s="244" t="s">
        <v>2184</v>
      </c>
      <c r="K36" s="252">
        <v>45006</v>
      </c>
      <c r="L36" s="252">
        <v>45006</v>
      </c>
      <c r="M36" s="377"/>
      <c r="N36" s="215"/>
      <c r="O36" s="215"/>
      <c r="P36" s="214" t="s">
        <v>2633</v>
      </c>
    </row>
    <row r="37" spans="1:20" s="496" customFormat="1" ht="47.25" x14ac:dyDescent="0.45">
      <c r="A37" s="450"/>
      <c r="B37" s="305" t="s">
        <v>929</v>
      </c>
      <c r="C37" s="444">
        <v>2751284.9</v>
      </c>
      <c r="D37" s="221" t="s">
        <v>1046</v>
      </c>
      <c r="E37" s="221"/>
      <c r="F37" s="221"/>
      <c r="G37" s="221" t="s">
        <v>1078</v>
      </c>
      <c r="H37" s="221">
        <v>7</v>
      </c>
      <c r="I37" s="221" t="s">
        <v>2217</v>
      </c>
      <c r="J37" s="206" t="s">
        <v>2184</v>
      </c>
      <c r="K37" s="263">
        <v>44966</v>
      </c>
      <c r="L37" s="330">
        <v>44974</v>
      </c>
      <c r="M37" s="263"/>
      <c r="N37" s="209">
        <f>M37-K37</f>
        <v>-44966</v>
      </c>
      <c r="O37" s="209">
        <f>M37-L37-H37</f>
        <v>-44981</v>
      </c>
      <c r="P37" s="206" t="s">
        <v>2634</v>
      </c>
    </row>
    <row r="38" spans="1:20" s="496" customFormat="1" ht="14.25" x14ac:dyDescent="0.45">
      <c r="A38" s="450"/>
      <c r="B38" s="305" t="s">
        <v>2635</v>
      </c>
      <c r="C38" s="444" t="s">
        <v>1374</v>
      </c>
      <c r="D38" s="221" t="s">
        <v>1046</v>
      </c>
      <c r="E38" s="221"/>
      <c r="F38" s="221"/>
      <c r="G38" s="221" t="s">
        <v>1078</v>
      </c>
      <c r="H38" s="221"/>
      <c r="I38" s="221" t="s">
        <v>2217</v>
      </c>
      <c r="J38" s="206" t="s">
        <v>2184</v>
      </c>
      <c r="K38" s="252">
        <v>45007</v>
      </c>
      <c r="L38" s="252">
        <v>45007</v>
      </c>
      <c r="M38" s="263"/>
      <c r="N38" s="209"/>
      <c r="O38" s="209"/>
      <c r="P38" s="214" t="s">
        <v>2636</v>
      </c>
    </row>
    <row r="39" spans="1:20" s="496" customFormat="1" ht="14.25" x14ac:dyDescent="0.45">
      <c r="A39" s="450"/>
      <c r="B39" s="305" t="s">
        <v>2637</v>
      </c>
      <c r="C39" s="444" t="s">
        <v>1374</v>
      </c>
      <c r="D39" s="221" t="s">
        <v>1046</v>
      </c>
      <c r="E39" s="221"/>
      <c r="F39" s="221"/>
      <c r="G39" s="221" t="s">
        <v>1078</v>
      </c>
      <c r="H39" s="221"/>
      <c r="I39" s="221" t="s">
        <v>2217</v>
      </c>
      <c r="J39" s="206" t="s">
        <v>2184</v>
      </c>
      <c r="K39" s="252">
        <v>45006</v>
      </c>
      <c r="L39" s="252">
        <v>45006</v>
      </c>
      <c r="M39" s="263"/>
      <c r="N39" s="209"/>
      <c r="O39" s="209"/>
      <c r="P39" s="214" t="s">
        <v>147</v>
      </c>
    </row>
    <row r="40" spans="1:20" s="221" customFormat="1" ht="14.25" x14ac:dyDescent="0.45">
      <c r="B40" s="305" t="s">
        <v>2638</v>
      </c>
      <c r="C40" s="444" t="s">
        <v>1374</v>
      </c>
      <c r="D40" s="221" t="s">
        <v>1046</v>
      </c>
      <c r="G40" s="221" t="s">
        <v>1067</v>
      </c>
      <c r="I40" s="221" t="s">
        <v>2217</v>
      </c>
      <c r="J40" s="206" t="s">
        <v>2184</v>
      </c>
      <c r="K40" s="263">
        <v>45011</v>
      </c>
      <c r="L40" s="263">
        <v>45011</v>
      </c>
      <c r="P40" s="209" t="s">
        <v>2639</v>
      </c>
    </row>
    <row r="41" spans="1:20" s="215" customFormat="1" ht="14.25" x14ac:dyDescent="0.45">
      <c r="B41" s="215" t="s">
        <v>2640</v>
      </c>
      <c r="C41" s="427" t="s">
        <v>1374</v>
      </c>
      <c r="D41" s="215" t="s">
        <v>1046</v>
      </c>
      <c r="G41" s="215" t="s">
        <v>1083</v>
      </c>
      <c r="I41" s="215" t="s">
        <v>2217</v>
      </c>
      <c r="J41" s="244" t="s">
        <v>2184</v>
      </c>
      <c r="K41" s="252">
        <v>45017</v>
      </c>
      <c r="L41" s="252">
        <v>45027</v>
      </c>
      <c r="P41" s="214" t="s">
        <v>2639</v>
      </c>
    </row>
    <row r="42" spans="1:20" s="215" customFormat="1" ht="14.25" x14ac:dyDescent="0.45">
      <c r="B42" s="215" t="s">
        <v>2641</v>
      </c>
      <c r="C42" s="466" t="s">
        <v>1374</v>
      </c>
      <c r="D42" s="215" t="s">
        <v>1046</v>
      </c>
      <c r="G42" s="215" t="s">
        <v>1083</v>
      </c>
      <c r="H42" s="215">
        <v>4</v>
      </c>
      <c r="I42" s="215" t="s">
        <v>2217</v>
      </c>
      <c r="J42" s="244" t="s">
        <v>2184</v>
      </c>
      <c r="K42" s="263">
        <v>45012</v>
      </c>
      <c r="L42" s="263">
        <v>45012</v>
      </c>
      <c r="P42" s="209" t="s">
        <v>147</v>
      </c>
      <c r="T42" s="466"/>
    </row>
    <row r="43" spans="1:20" s="215" customFormat="1" ht="13.15" x14ac:dyDescent="0.4">
      <c r="B43" s="215" t="s">
        <v>2642</v>
      </c>
      <c r="C43" s="226" t="s">
        <v>1374</v>
      </c>
      <c r="D43" s="215" t="s">
        <v>1046</v>
      </c>
      <c r="G43" s="215" t="s">
        <v>1067</v>
      </c>
      <c r="I43" s="215" t="s">
        <v>2217</v>
      </c>
      <c r="J43" s="244" t="s">
        <v>2184</v>
      </c>
      <c r="K43" s="377">
        <v>45014</v>
      </c>
      <c r="L43" s="377">
        <v>45014</v>
      </c>
      <c r="P43" s="209" t="s">
        <v>147</v>
      </c>
      <c r="T43" s="226"/>
    </row>
    <row r="44" spans="1:20" s="215" customFormat="1" ht="14.25" x14ac:dyDescent="0.45">
      <c r="B44" s="257" t="s">
        <v>2643</v>
      </c>
      <c r="C44" s="470" t="s">
        <v>1374</v>
      </c>
      <c r="D44" s="215" t="s">
        <v>1046</v>
      </c>
      <c r="G44" s="215" t="s">
        <v>1078</v>
      </c>
      <c r="I44" s="215" t="s">
        <v>2217</v>
      </c>
      <c r="J44" s="244" t="s">
        <v>2184</v>
      </c>
      <c r="K44" s="252">
        <v>44988</v>
      </c>
      <c r="L44" s="252">
        <v>44988</v>
      </c>
      <c r="P44" s="209" t="s">
        <v>2644</v>
      </c>
      <c r="T44" s="470"/>
    </row>
    <row r="45" spans="1:20" s="215" customFormat="1" ht="14.25" x14ac:dyDescent="0.45">
      <c r="B45" s="257" t="s">
        <v>2645</v>
      </c>
      <c r="C45" s="470" t="s">
        <v>1374</v>
      </c>
      <c r="D45" s="215" t="s">
        <v>1046</v>
      </c>
      <c r="G45" s="215" t="s">
        <v>1083</v>
      </c>
      <c r="I45" s="215" t="s">
        <v>2217</v>
      </c>
      <c r="J45" s="244" t="s">
        <v>2184</v>
      </c>
      <c r="K45" s="377">
        <v>45020</v>
      </c>
      <c r="L45" s="377">
        <v>45020</v>
      </c>
      <c r="P45" s="215" t="s">
        <v>2646</v>
      </c>
      <c r="T45" s="470"/>
    </row>
    <row r="46" spans="1:20" s="215" customFormat="1" ht="14.25" x14ac:dyDescent="0.45">
      <c r="B46" s="257" t="s">
        <v>2647</v>
      </c>
      <c r="C46" s="470" t="s">
        <v>1374</v>
      </c>
      <c r="D46" s="215" t="s">
        <v>1046</v>
      </c>
      <c r="G46" s="215" t="s">
        <v>1401</v>
      </c>
      <c r="I46" s="215" t="s">
        <v>2217</v>
      </c>
      <c r="J46" s="244" t="s">
        <v>2184</v>
      </c>
      <c r="K46" s="377">
        <v>45020</v>
      </c>
      <c r="L46" s="377">
        <v>45020</v>
      </c>
      <c r="P46" s="214" t="s">
        <v>2648</v>
      </c>
      <c r="T46" s="470"/>
    </row>
    <row r="47" spans="1:20" s="215" customFormat="1" ht="14.25" x14ac:dyDescent="0.45">
      <c r="B47" s="257" t="s">
        <v>2649</v>
      </c>
      <c r="C47" s="470" t="s">
        <v>1374</v>
      </c>
      <c r="D47" s="215" t="s">
        <v>1046</v>
      </c>
      <c r="G47" s="215" t="s">
        <v>1083</v>
      </c>
      <c r="I47" s="215" t="s">
        <v>2217</v>
      </c>
      <c r="J47" s="244" t="s">
        <v>2184</v>
      </c>
      <c r="K47" s="377">
        <v>45021</v>
      </c>
      <c r="L47" s="377">
        <v>45021</v>
      </c>
      <c r="P47" s="214" t="s">
        <v>2650</v>
      </c>
      <c r="T47" s="470"/>
    </row>
    <row r="48" spans="1:20" s="215" customFormat="1" ht="14.25" x14ac:dyDescent="0.45">
      <c r="B48" s="257" t="s">
        <v>2651</v>
      </c>
      <c r="C48" s="470" t="s">
        <v>1374</v>
      </c>
      <c r="D48" s="215" t="s">
        <v>1046</v>
      </c>
      <c r="G48" s="215" t="s">
        <v>1078</v>
      </c>
      <c r="I48" s="215" t="s">
        <v>2217</v>
      </c>
      <c r="J48" s="244" t="s">
        <v>2184</v>
      </c>
      <c r="K48" s="252">
        <v>45021</v>
      </c>
      <c r="L48" s="252">
        <v>45021</v>
      </c>
      <c r="P48" s="214" t="s">
        <v>2652</v>
      </c>
      <c r="T48" s="470"/>
    </row>
    <row r="49" spans="2:20" s="215" customFormat="1" ht="14.25" x14ac:dyDescent="0.45">
      <c r="B49" s="215" t="s">
        <v>2653</v>
      </c>
      <c r="C49" s="470" t="s">
        <v>1374</v>
      </c>
      <c r="D49" s="215" t="s">
        <v>1046</v>
      </c>
      <c r="G49" s="215" t="s">
        <v>1078</v>
      </c>
      <c r="I49" s="215" t="s">
        <v>2217</v>
      </c>
      <c r="J49" s="244" t="s">
        <v>2184</v>
      </c>
      <c r="K49" s="252">
        <v>45024</v>
      </c>
      <c r="L49" s="252">
        <v>45024</v>
      </c>
      <c r="P49" s="214" t="s">
        <v>2654</v>
      </c>
      <c r="T49" s="470"/>
    </row>
    <row r="50" spans="2:20" s="215" customFormat="1" ht="14.25" x14ac:dyDescent="0.45">
      <c r="B50" s="215" t="s">
        <v>2655</v>
      </c>
      <c r="C50" s="470" t="s">
        <v>1374</v>
      </c>
      <c r="D50" s="215" t="s">
        <v>1046</v>
      </c>
      <c r="G50" s="215" t="s">
        <v>1067</v>
      </c>
      <c r="I50" s="215" t="s">
        <v>2217</v>
      </c>
      <c r="J50" s="206" t="s">
        <v>2184</v>
      </c>
      <c r="K50" s="252">
        <v>45028</v>
      </c>
      <c r="L50" s="252">
        <v>45028</v>
      </c>
      <c r="P50" s="209" t="s">
        <v>2656</v>
      </c>
      <c r="T50" s="470"/>
    </row>
    <row r="51" spans="2:20" s="221" customFormat="1" ht="14.25" x14ac:dyDescent="0.45">
      <c r="B51" s="221" t="s">
        <v>2657</v>
      </c>
      <c r="C51" s="471" t="s">
        <v>1374</v>
      </c>
      <c r="D51" s="221" t="s">
        <v>1046</v>
      </c>
      <c r="G51" s="221" t="s">
        <v>1083</v>
      </c>
      <c r="I51" s="215" t="s">
        <v>2217</v>
      </c>
      <c r="J51" s="206" t="s">
        <v>2184</v>
      </c>
      <c r="K51" s="263">
        <v>45028</v>
      </c>
      <c r="L51" s="263">
        <v>45028</v>
      </c>
      <c r="P51" s="209" t="s">
        <v>1171</v>
      </c>
      <c r="T51" s="471"/>
    </row>
    <row r="52" spans="2:20" s="221" customFormat="1" ht="14.25" x14ac:dyDescent="0.45">
      <c r="B52" s="305" t="s">
        <v>2658</v>
      </c>
      <c r="C52" s="471" t="s">
        <v>1374</v>
      </c>
      <c r="D52" s="221" t="s">
        <v>1046</v>
      </c>
      <c r="G52" s="221" t="s">
        <v>1067</v>
      </c>
      <c r="I52" s="221" t="s">
        <v>2217</v>
      </c>
      <c r="J52" s="206" t="s">
        <v>2184</v>
      </c>
      <c r="K52" s="263">
        <v>45022</v>
      </c>
      <c r="L52" s="263">
        <v>45030</v>
      </c>
      <c r="P52" s="209" t="s">
        <v>2659</v>
      </c>
      <c r="T52" s="471"/>
    </row>
    <row r="53" spans="2:20" s="221" customFormat="1" ht="14.25" x14ac:dyDescent="0.45">
      <c r="B53" s="305" t="s">
        <v>2660</v>
      </c>
      <c r="C53" s="471" t="s">
        <v>1374</v>
      </c>
      <c r="D53" s="221" t="s">
        <v>1046</v>
      </c>
      <c r="G53" s="221" t="s">
        <v>1083</v>
      </c>
      <c r="I53" s="221" t="s">
        <v>2217</v>
      </c>
      <c r="J53" s="206" t="s">
        <v>2184</v>
      </c>
      <c r="K53" s="263">
        <v>45022</v>
      </c>
      <c r="L53" s="263">
        <v>45030</v>
      </c>
      <c r="P53" s="209" t="s">
        <v>2661</v>
      </c>
      <c r="T53" s="471"/>
    </row>
    <row r="54" spans="2:20" s="221" customFormat="1" ht="14.25" x14ac:dyDescent="0.45">
      <c r="B54" s="221" t="s">
        <v>2662</v>
      </c>
      <c r="C54" s="471" t="s">
        <v>1374</v>
      </c>
      <c r="D54" s="221" t="s">
        <v>1046</v>
      </c>
      <c r="G54" s="221" t="s">
        <v>1712</v>
      </c>
      <c r="I54" s="221" t="s">
        <v>2217</v>
      </c>
      <c r="J54" s="206" t="s">
        <v>2184</v>
      </c>
      <c r="K54" s="263">
        <v>45016</v>
      </c>
      <c r="L54" s="263">
        <v>45035</v>
      </c>
      <c r="P54" s="209" t="s">
        <v>2663</v>
      </c>
    </row>
    <row r="55" spans="2:20" s="49" customFormat="1" ht="24" x14ac:dyDescent="0.45">
      <c r="B55" s="257" t="s">
        <v>2664</v>
      </c>
      <c r="D55" s="215" t="s">
        <v>1046</v>
      </c>
      <c r="G55" s="215" t="s">
        <v>1067</v>
      </c>
      <c r="I55" s="215" t="s">
        <v>2217</v>
      </c>
      <c r="J55" s="244" t="s">
        <v>2184</v>
      </c>
      <c r="K55" s="252">
        <v>45024</v>
      </c>
      <c r="L55" s="252">
        <v>45024</v>
      </c>
      <c r="P55" s="244" t="s">
        <v>2665</v>
      </c>
    </row>
    <row r="56" spans="2:20" s="49" customFormat="1" ht="14.25" x14ac:dyDescent="0.45">
      <c r="B56" s="257" t="s">
        <v>2666</v>
      </c>
      <c r="D56" s="215" t="s">
        <v>1046</v>
      </c>
      <c r="G56" s="215" t="s">
        <v>1078</v>
      </c>
      <c r="I56" s="215" t="s">
        <v>2217</v>
      </c>
      <c r="J56" s="244" t="s">
        <v>2184</v>
      </c>
      <c r="K56" s="252">
        <v>45028</v>
      </c>
      <c r="L56" s="252">
        <v>45028</v>
      </c>
      <c r="P56" s="214" t="s">
        <v>147</v>
      </c>
    </row>
    <row r="57" spans="2:20" s="189" customFormat="1" ht="14.25" x14ac:dyDescent="0.45">
      <c r="B57" s="317" t="s">
        <v>2667</v>
      </c>
      <c r="D57" s="188" t="s">
        <v>1046</v>
      </c>
      <c r="G57" s="188" t="s">
        <v>1083</v>
      </c>
      <c r="I57" s="188" t="s">
        <v>2217</v>
      </c>
      <c r="J57" s="198" t="s">
        <v>2184</v>
      </c>
      <c r="K57" s="224">
        <v>45029</v>
      </c>
      <c r="L57" s="224">
        <v>45029</v>
      </c>
      <c r="M57" s="490">
        <v>45044</v>
      </c>
      <c r="P57" s="218" t="s">
        <v>761</v>
      </c>
    </row>
    <row r="58" spans="2:20" s="49" customFormat="1" ht="14.25" x14ac:dyDescent="0.45">
      <c r="B58" s="257" t="s">
        <v>2668</v>
      </c>
      <c r="D58" s="215" t="s">
        <v>1046</v>
      </c>
      <c r="G58" s="215" t="s">
        <v>1078</v>
      </c>
      <c r="I58" s="215" t="s">
        <v>2217</v>
      </c>
      <c r="J58" s="244" t="s">
        <v>2184</v>
      </c>
      <c r="K58" s="252">
        <v>45027</v>
      </c>
      <c r="L58" s="252">
        <v>45027</v>
      </c>
      <c r="P58" s="214" t="s">
        <v>2669</v>
      </c>
    </row>
    <row r="59" spans="2:20" s="49" customFormat="1" ht="14.25" x14ac:dyDescent="0.45">
      <c r="B59" s="257" t="s">
        <v>2670</v>
      </c>
      <c r="D59" s="215" t="s">
        <v>1046</v>
      </c>
      <c r="G59" s="215" t="s">
        <v>1083</v>
      </c>
      <c r="I59" s="215" t="s">
        <v>2217</v>
      </c>
      <c r="J59" s="244" t="s">
        <v>2184</v>
      </c>
      <c r="K59" s="252">
        <v>45030</v>
      </c>
      <c r="L59" s="252">
        <v>45030</v>
      </c>
      <c r="P59" s="214" t="s">
        <v>2671</v>
      </c>
    </row>
    <row r="60" spans="2:20" s="49" customFormat="1" ht="14.25" x14ac:dyDescent="0.45">
      <c r="B60" s="257" t="s">
        <v>2293</v>
      </c>
      <c r="D60" s="215" t="s">
        <v>1046</v>
      </c>
      <c r="G60" s="215" t="s">
        <v>1067</v>
      </c>
      <c r="I60" s="215" t="s">
        <v>2217</v>
      </c>
      <c r="J60" s="244" t="s">
        <v>2184</v>
      </c>
      <c r="K60" s="252">
        <v>45033</v>
      </c>
      <c r="L60" s="252">
        <v>45033</v>
      </c>
      <c r="P60" s="214" t="s">
        <v>147</v>
      </c>
    </row>
    <row r="61" spans="2:20" s="49" customFormat="1" ht="14.25" x14ac:dyDescent="0.45">
      <c r="B61" s="257" t="s">
        <v>2672</v>
      </c>
      <c r="D61" s="215" t="s">
        <v>1046</v>
      </c>
      <c r="G61" s="215" t="s">
        <v>1078</v>
      </c>
      <c r="I61" s="215" t="s">
        <v>2217</v>
      </c>
      <c r="J61" s="244" t="s">
        <v>2184</v>
      </c>
      <c r="K61" s="252">
        <v>45033</v>
      </c>
      <c r="L61" s="252">
        <v>45033</v>
      </c>
      <c r="P61" s="214" t="s">
        <v>2673</v>
      </c>
    </row>
    <row r="62" spans="2:20" s="49" customFormat="1" ht="14.25" x14ac:dyDescent="0.45">
      <c r="B62" s="257" t="s">
        <v>2674</v>
      </c>
      <c r="D62" s="215" t="s">
        <v>1046</v>
      </c>
      <c r="G62" s="215" t="s">
        <v>1078</v>
      </c>
      <c r="I62" s="215" t="s">
        <v>2217</v>
      </c>
      <c r="J62" s="244" t="s">
        <v>2184</v>
      </c>
      <c r="K62" s="252">
        <v>45033</v>
      </c>
      <c r="L62" s="252">
        <v>45033</v>
      </c>
      <c r="P62" s="214" t="s">
        <v>2675</v>
      </c>
    </row>
    <row r="63" spans="2:20" s="49" customFormat="1" ht="14.25" x14ac:dyDescent="0.45">
      <c r="B63" s="257" t="s">
        <v>2676</v>
      </c>
      <c r="D63" s="215" t="s">
        <v>1046</v>
      </c>
      <c r="G63" s="215" t="s">
        <v>1674</v>
      </c>
      <c r="I63" s="215" t="s">
        <v>2217</v>
      </c>
      <c r="J63" s="244" t="s">
        <v>2184</v>
      </c>
      <c r="K63" s="252">
        <v>45034</v>
      </c>
      <c r="L63" s="252">
        <v>45034</v>
      </c>
      <c r="P63" s="214" t="s">
        <v>1171</v>
      </c>
    </row>
    <row r="64" spans="2:20" s="49" customFormat="1" ht="14.25" x14ac:dyDescent="0.45">
      <c r="B64" s="257" t="s">
        <v>2677</v>
      </c>
      <c r="D64" s="215" t="s">
        <v>1046</v>
      </c>
      <c r="G64" s="215" t="s">
        <v>1712</v>
      </c>
      <c r="I64" s="215" t="s">
        <v>2217</v>
      </c>
      <c r="J64" s="244" t="s">
        <v>2184</v>
      </c>
      <c r="K64" s="252">
        <v>45034</v>
      </c>
      <c r="L64" s="252">
        <v>45034</v>
      </c>
      <c r="P64" s="214" t="s">
        <v>2678</v>
      </c>
    </row>
    <row r="65" spans="2:16" s="49" customFormat="1" ht="14.25" x14ac:dyDescent="0.45">
      <c r="B65" s="215" t="s">
        <v>2679</v>
      </c>
      <c r="D65" s="215" t="s">
        <v>1046</v>
      </c>
      <c r="G65" s="215" t="s">
        <v>1083</v>
      </c>
      <c r="I65" s="215" t="s">
        <v>2217</v>
      </c>
      <c r="J65" s="244" t="s">
        <v>2184</v>
      </c>
      <c r="K65" s="252">
        <v>44874</v>
      </c>
      <c r="L65" s="252">
        <v>45034</v>
      </c>
      <c r="P65" s="214" t="s">
        <v>2671</v>
      </c>
    </row>
    <row r="66" spans="2:16" s="49" customFormat="1" ht="13.15" x14ac:dyDescent="0.4">
      <c r="B66" s="215" t="s">
        <v>2680</v>
      </c>
      <c r="D66" s="215" t="s">
        <v>1046</v>
      </c>
      <c r="G66" s="215" t="s">
        <v>1078</v>
      </c>
      <c r="I66" s="215" t="s">
        <v>2217</v>
      </c>
      <c r="J66" s="244" t="s">
        <v>2184</v>
      </c>
      <c r="K66" s="377">
        <v>45021</v>
      </c>
      <c r="L66" s="377">
        <v>45030</v>
      </c>
      <c r="P66" s="215" t="s">
        <v>2681</v>
      </c>
    </row>
    <row r="67" spans="2:16" s="49" customFormat="1" ht="14.25" x14ac:dyDescent="0.45">
      <c r="B67" s="257" t="s">
        <v>2682</v>
      </c>
      <c r="D67" s="215" t="s">
        <v>1046</v>
      </c>
      <c r="G67" s="215" t="s">
        <v>1724</v>
      </c>
      <c r="I67" s="215" t="s">
        <v>2217</v>
      </c>
      <c r="J67" s="244" t="s">
        <v>2184</v>
      </c>
      <c r="K67" s="252">
        <v>45033</v>
      </c>
      <c r="L67" s="252">
        <v>45033</v>
      </c>
      <c r="P67" s="214" t="s">
        <v>2683</v>
      </c>
    </row>
    <row r="68" spans="2:16" s="49" customFormat="1" ht="14.25" x14ac:dyDescent="0.45">
      <c r="B68" s="257" t="s">
        <v>2684</v>
      </c>
      <c r="D68" s="215" t="s">
        <v>1046</v>
      </c>
      <c r="G68" s="215" t="s">
        <v>1674</v>
      </c>
      <c r="I68" s="215" t="s">
        <v>2217</v>
      </c>
      <c r="J68" s="244" t="s">
        <v>2184</v>
      </c>
      <c r="K68" s="252">
        <v>45036</v>
      </c>
      <c r="L68" s="252">
        <v>45036</v>
      </c>
      <c r="P68" s="214" t="s">
        <v>2685</v>
      </c>
    </row>
    <row r="69" spans="2:16" s="49" customFormat="1" ht="14.25" x14ac:dyDescent="0.45">
      <c r="B69" s="257" t="s">
        <v>2686</v>
      </c>
      <c r="D69" s="215" t="s">
        <v>1046</v>
      </c>
      <c r="G69" s="215" t="s">
        <v>1067</v>
      </c>
      <c r="I69" s="215" t="s">
        <v>2217</v>
      </c>
      <c r="J69" s="244" t="s">
        <v>2184</v>
      </c>
      <c r="K69" s="252">
        <v>45036</v>
      </c>
      <c r="L69" s="252">
        <v>45036</v>
      </c>
      <c r="P69" s="214" t="s">
        <v>2687</v>
      </c>
    </row>
    <row r="70" spans="2:16" s="49" customFormat="1" ht="14.25" x14ac:dyDescent="0.45">
      <c r="B70" s="257" t="s">
        <v>2688</v>
      </c>
      <c r="D70" s="215" t="s">
        <v>1046</v>
      </c>
      <c r="G70" s="215" t="s">
        <v>1712</v>
      </c>
      <c r="I70" s="215" t="s">
        <v>2217</v>
      </c>
      <c r="J70" s="244" t="s">
        <v>2184</v>
      </c>
      <c r="K70" s="252">
        <v>45036</v>
      </c>
      <c r="L70" s="252">
        <v>45036</v>
      </c>
      <c r="P70" s="214" t="s">
        <v>2689</v>
      </c>
    </row>
    <row r="71" spans="2:16" s="49" customFormat="1" ht="14.25" x14ac:dyDescent="0.45">
      <c r="B71" s="257" t="s">
        <v>2690</v>
      </c>
      <c r="D71" s="215" t="s">
        <v>1046</v>
      </c>
      <c r="G71" s="215" t="s">
        <v>1083</v>
      </c>
      <c r="I71" s="215" t="s">
        <v>2217</v>
      </c>
      <c r="J71" s="244" t="s">
        <v>2184</v>
      </c>
      <c r="K71" s="252">
        <v>45036</v>
      </c>
      <c r="L71" s="252">
        <v>45036</v>
      </c>
      <c r="P71" s="214" t="s">
        <v>2691</v>
      </c>
    </row>
    <row r="72" spans="2:16" s="49" customFormat="1" ht="14.25" x14ac:dyDescent="0.45">
      <c r="B72" s="257" t="s">
        <v>2692</v>
      </c>
      <c r="D72" s="215" t="s">
        <v>1046</v>
      </c>
      <c r="G72" s="215" t="s">
        <v>1712</v>
      </c>
      <c r="I72" s="215" t="s">
        <v>2217</v>
      </c>
      <c r="J72" s="244" t="s">
        <v>2184</v>
      </c>
      <c r="K72" s="252">
        <v>45036</v>
      </c>
      <c r="L72" s="252">
        <v>45036</v>
      </c>
      <c r="P72" s="214" t="s">
        <v>761</v>
      </c>
    </row>
    <row r="73" spans="2:16" s="49" customFormat="1" ht="14.25" x14ac:dyDescent="0.45">
      <c r="B73" s="257" t="s">
        <v>2310</v>
      </c>
      <c r="D73" s="215" t="s">
        <v>1046</v>
      </c>
      <c r="G73" s="215" t="s">
        <v>1724</v>
      </c>
      <c r="I73" s="215" t="s">
        <v>2217</v>
      </c>
      <c r="J73" s="244" t="s">
        <v>2184</v>
      </c>
      <c r="K73" s="252">
        <v>45035</v>
      </c>
      <c r="L73" s="252">
        <v>45035</v>
      </c>
      <c r="P73" s="214" t="s">
        <v>2693</v>
      </c>
    </row>
    <row r="74" spans="2:16" s="49" customFormat="1" ht="14.25" x14ac:dyDescent="0.45">
      <c r="B74" s="257" t="s">
        <v>2694</v>
      </c>
      <c r="D74" s="215" t="s">
        <v>1046</v>
      </c>
      <c r="G74" s="215" t="s">
        <v>1083</v>
      </c>
      <c r="I74" s="215" t="s">
        <v>2217</v>
      </c>
      <c r="J74" s="244" t="s">
        <v>2184</v>
      </c>
      <c r="K74" s="252">
        <v>45035</v>
      </c>
      <c r="L74" s="252">
        <v>45035</v>
      </c>
      <c r="P74" s="214" t="s">
        <v>2691</v>
      </c>
    </row>
    <row r="75" spans="2:16" s="49" customFormat="1" ht="14.25" x14ac:dyDescent="0.45">
      <c r="B75" s="257" t="s">
        <v>2695</v>
      </c>
      <c r="D75" s="215" t="s">
        <v>1046</v>
      </c>
      <c r="G75" s="215" t="s">
        <v>1712</v>
      </c>
      <c r="I75" s="215" t="s">
        <v>2217</v>
      </c>
      <c r="J75" s="244" t="s">
        <v>2184</v>
      </c>
      <c r="K75" s="252">
        <v>45035</v>
      </c>
      <c r="L75" s="252">
        <v>45035</v>
      </c>
      <c r="P75" s="214" t="s">
        <v>2696</v>
      </c>
    </row>
    <row r="76" spans="2:16" s="49" customFormat="1" ht="14.25" x14ac:dyDescent="0.45">
      <c r="B76" s="257" t="s">
        <v>2697</v>
      </c>
      <c r="D76" s="215" t="s">
        <v>1046</v>
      </c>
      <c r="G76" s="215" t="s">
        <v>1674</v>
      </c>
      <c r="I76" s="215" t="s">
        <v>2217</v>
      </c>
      <c r="J76" s="244" t="s">
        <v>2184</v>
      </c>
      <c r="K76" s="252">
        <v>45035</v>
      </c>
      <c r="L76" s="252">
        <v>45035</v>
      </c>
      <c r="P76" s="214" t="s">
        <v>2698</v>
      </c>
    </row>
    <row r="77" spans="2:16" s="49" customFormat="1" ht="14.25" x14ac:dyDescent="0.45">
      <c r="B77" s="257" t="s">
        <v>2699</v>
      </c>
      <c r="D77" s="215" t="s">
        <v>1046</v>
      </c>
      <c r="G77" s="215" t="s">
        <v>1078</v>
      </c>
      <c r="I77" s="215" t="s">
        <v>2217</v>
      </c>
      <c r="J77" s="244" t="s">
        <v>2184</v>
      </c>
      <c r="K77" s="252">
        <v>45035</v>
      </c>
      <c r="L77" s="252">
        <v>45035</v>
      </c>
      <c r="P77" s="214" t="s">
        <v>2700</v>
      </c>
    </row>
    <row r="78" spans="2:16" s="49" customFormat="1" ht="14.25" x14ac:dyDescent="0.45">
      <c r="B78" s="257" t="s">
        <v>2701</v>
      </c>
      <c r="D78" s="215" t="s">
        <v>1046</v>
      </c>
      <c r="G78" s="215" t="s">
        <v>1712</v>
      </c>
      <c r="I78" s="215" t="s">
        <v>2217</v>
      </c>
      <c r="J78" s="244" t="s">
        <v>2184</v>
      </c>
      <c r="K78" s="252">
        <v>45035</v>
      </c>
      <c r="L78" s="252">
        <v>45035</v>
      </c>
      <c r="P78" s="214" t="s">
        <v>2702</v>
      </c>
    </row>
    <row r="79" spans="2:16" s="49" customFormat="1" ht="14.25" x14ac:dyDescent="0.45">
      <c r="B79" s="257" t="s">
        <v>2703</v>
      </c>
      <c r="D79" s="215" t="s">
        <v>1046</v>
      </c>
      <c r="G79" s="215" t="s">
        <v>1067</v>
      </c>
      <c r="I79" s="215" t="s">
        <v>2217</v>
      </c>
      <c r="J79" s="244" t="s">
        <v>2184</v>
      </c>
      <c r="K79" s="252">
        <v>45039</v>
      </c>
      <c r="L79" s="252">
        <v>45039</v>
      </c>
      <c r="P79" s="214" t="s">
        <v>761</v>
      </c>
    </row>
    <row r="80" spans="2:16" s="49" customFormat="1" ht="14.25" x14ac:dyDescent="0.45">
      <c r="B80" s="257" t="s">
        <v>2704</v>
      </c>
      <c r="D80" s="215" t="s">
        <v>1046</v>
      </c>
      <c r="G80" s="215" t="s">
        <v>1724</v>
      </c>
      <c r="I80" s="215" t="s">
        <v>2217</v>
      </c>
      <c r="J80" s="244" t="s">
        <v>2184</v>
      </c>
      <c r="K80" s="252">
        <v>45040</v>
      </c>
      <c r="L80" s="252">
        <v>45040</v>
      </c>
      <c r="P80" s="214" t="s">
        <v>2705</v>
      </c>
    </row>
    <row r="81" spans="2:16" s="49" customFormat="1" ht="14.25" x14ac:dyDescent="0.45">
      <c r="B81" s="257" t="s">
        <v>2706</v>
      </c>
      <c r="D81" s="215" t="s">
        <v>1046</v>
      </c>
      <c r="G81" s="215" t="s">
        <v>1724</v>
      </c>
      <c r="I81" s="215" t="s">
        <v>2217</v>
      </c>
      <c r="J81" s="244" t="s">
        <v>2184</v>
      </c>
      <c r="K81" s="252">
        <v>45040</v>
      </c>
      <c r="L81" s="252">
        <v>45040</v>
      </c>
      <c r="P81" s="214" t="s">
        <v>2683</v>
      </c>
    </row>
    <row r="82" spans="2:16" s="49" customFormat="1" ht="14.25" x14ac:dyDescent="0.45">
      <c r="B82" s="257" t="s">
        <v>2707</v>
      </c>
      <c r="D82" s="215" t="s">
        <v>1046</v>
      </c>
      <c r="G82" s="215" t="s">
        <v>1724</v>
      </c>
      <c r="I82" s="215" t="s">
        <v>2217</v>
      </c>
      <c r="J82" s="244" t="s">
        <v>2184</v>
      </c>
      <c r="K82" s="252">
        <v>45040</v>
      </c>
      <c r="L82" s="252">
        <v>45040</v>
      </c>
      <c r="P82" s="214" t="s">
        <v>2683</v>
      </c>
    </row>
    <row r="83" spans="2:16" s="49" customFormat="1" ht="14.25" x14ac:dyDescent="0.45">
      <c r="B83" s="215" t="s">
        <v>2708</v>
      </c>
      <c r="D83" s="215" t="s">
        <v>1046</v>
      </c>
      <c r="G83" s="215" t="s">
        <v>1724</v>
      </c>
      <c r="I83" s="215" t="s">
        <v>2217</v>
      </c>
      <c r="J83" s="244" t="s">
        <v>2184</v>
      </c>
      <c r="K83" s="252">
        <v>45041</v>
      </c>
      <c r="L83" s="252">
        <v>45041</v>
      </c>
      <c r="P83" s="214" t="s">
        <v>2709</v>
      </c>
    </row>
    <row r="84" spans="2:16" s="49" customFormat="1" ht="14.25" x14ac:dyDescent="0.45">
      <c r="B84" s="215" t="s">
        <v>2710</v>
      </c>
      <c r="D84" s="215" t="s">
        <v>1046</v>
      </c>
      <c r="G84" s="215" t="s">
        <v>1078</v>
      </c>
      <c r="I84" s="215" t="s">
        <v>2217</v>
      </c>
      <c r="J84" s="244" t="s">
        <v>2184</v>
      </c>
      <c r="K84" s="252">
        <v>45028</v>
      </c>
      <c r="L84" s="252">
        <v>45040</v>
      </c>
      <c r="P84" s="215" t="s">
        <v>2711</v>
      </c>
    </row>
    <row r="85" spans="2:16" s="49" customFormat="1" ht="14.25" x14ac:dyDescent="0.45">
      <c r="B85" s="257" t="s">
        <v>2712</v>
      </c>
      <c r="D85" s="215" t="s">
        <v>1046</v>
      </c>
      <c r="G85" s="215" t="s">
        <v>1067</v>
      </c>
      <c r="I85" s="215" t="s">
        <v>2217</v>
      </c>
      <c r="J85" s="244" t="s">
        <v>2184</v>
      </c>
      <c r="K85" s="252">
        <v>45041</v>
      </c>
      <c r="L85" s="252">
        <v>45041</v>
      </c>
      <c r="P85" s="214" t="s">
        <v>2713</v>
      </c>
    </row>
    <row r="86" spans="2:16" s="399" customFormat="1" ht="13.15" x14ac:dyDescent="0.4">
      <c r="B86" s="221" t="s">
        <v>2714</v>
      </c>
      <c r="D86" s="221" t="s">
        <v>1046</v>
      </c>
      <c r="G86" s="221" t="s">
        <v>1674</v>
      </c>
      <c r="I86" s="221" t="s">
        <v>2217</v>
      </c>
      <c r="J86" s="206" t="s">
        <v>2184</v>
      </c>
      <c r="K86" s="330">
        <v>45030</v>
      </c>
      <c r="L86" s="330">
        <v>45035</v>
      </c>
      <c r="P86" s="221" t="s">
        <v>147</v>
      </c>
    </row>
    <row r="87" spans="2:16" s="49" customFormat="1" ht="14.25" x14ac:dyDescent="0.45">
      <c r="B87" s="215" t="s">
        <v>2715</v>
      </c>
      <c r="D87" s="215" t="s">
        <v>1046</v>
      </c>
      <c r="G87" s="215" t="s">
        <v>1083</v>
      </c>
      <c r="I87" s="215" t="s">
        <v>2217</v>
      </c>
      <c r="J87" s="244" t="s">
        <v>2184</v>
      </c>
      <c r="K87" s="252">
        <v>45028</v>
      </c>
      <c r="L87" s="252">
        <v>45028</v>
      </c>
      <c r="P87" s="214" t="s">
        <v>2698</v>
      </c>
    </row>
    <row r="88" spans="2:16" s="49" customFormat="1" ht="14.25" x14ac:dyDescent="0.45">
      <c r="B88" s="257" t="s">
        <v>2716</v>
      </c>
      <c r="D88" s="215" t="s">
        <v>1046</v>
      </c>
      <c r="G88" s="215" t="s">
        <v>1712</v>
      </c>
      <c r="I88" s="215" t="s">
        <v>2217</v>
      </c>
      <c r="J88" s="244" t="s">
        <v>2184</v>
      </c>
      <c r="K88" s="252">
        <v>45039</v>
      </c>
      <c r="L88" s="252">
        <v>45039</v>
      </c>
      <c r="P88" s="214" t="s">
        <v>2717</v>
      </c>
    </row>
    <row r="89" spans="2:16" s="49" customFormat="1" ht="14.25" x14ac:dyDescent="0.45">
      <c r="B89" s="257" t="s">
        <v>2718</v>
      </c>
      <c r="D89" s="215" t="s">
        <v>1046</v>
      </c>
      <c r="G89" s="215" t="s">
        <v>1712</v>
      </c>
      <c r="I89" s="215" t="s">
        <v>2719</v>
      </c>
      <c r="J89" s="244" t="s">
        <v>2184</v>
      </c>
      <c r="K89" s="252">
        <v>45040</v>
      </c>
      <c r="L89" s="252">
        <v>45040</v>
      </c>
      <c r="P89" s="214" t="s">
        <v>2720</v>
      </c>
    </row>
    <row r="90" spans="2:16" s="49" customFormat="1" ht="14.25" x14ac:dyDescent="0.45">
      <c r="B90" s="257" t="s">
        <v>2721</v>
      </c>
      <c r="D90" s="215" t="s">
        <v>1046</v>
      </c>
      <c r="G90" s="215" t="s">
        <v>1078</v>
      </c>
      <c r="I90" s="215" t="s">
        <v>2217</v>
      </c>
      <c r="J90" s="244" t="s">
        <v>2184</v>
      </c>
      <c r="K90" s="252">
        <v>45040</v>
      </c>
      <c r="L90" s="252">
        <v>45040</v>
      </c>
      <c r="P90" s="214" t="s">
        <v>147</v>
      </c>
    </row>
    <row r="91" spans="2:16" s="49" customFormat="1" ht="14.25" x14ac:dyDescent="0.45">
      <c r="B91" s="257" t="s">
        <v>2722</v>
      </c>
      <c r="D91" s="215" t="s">
        <v>1046</v>
      </c>
      <c r="G91" s="215" t="s">
        <v>1712</v>
      </c>
      <c r="I91" s="215" t="s">
        <v>2217</v>
      </c>
      <c r="J91" s="244" t="s">
        <v>2184</v>
      </c>
      <c r="K91" s="252">
        <v>45040</v>
      </c>
      <c r="L91" s="252">
        <v>45040</v>
      </c>
      <c r="P91" s="214" t="s">
        <v>761</v>
      </c>
    </row>
    <row r="92" spans="2:16" s="49" customFormat="1" ht="14.25" x14ac:dyDescent="0.45">
      <c r="B92" s="257" t="s">
        <v>2723</v>
      </c>
      <c r="D92" s="215" t="s">
        <v>1046</v>
      </c>
      <c r="G92" s="215" t="s">
        <v>1674</v>
      </c>
      <c r="I92" s="215" t="s">
        <v>2217</v>
      </c>
      <c r="J92" s="244" t="s">
        <v>2184</v>
      </c>
      <c r="K92" s="252">
        <v>45041</v>
      </c>
      <c r="L92" s="252">
        <v>45041</v>
      </c>
      <c r="P92" s="214" t="s">
        <v>2698</v>
      </c>
    </row>
    <row r="93" spans="2:16" s="49" customFormat="1" ht="24" x14ac:dyDescent="0.45">
      <c r="B93" s="257" t="s">
        <v>2724</v>
      </c>
      <c r="D93" s="215" t="s">
        <v>1046</v>
      </c>
      <c r="G93" s="215" t="s">
        <v>1078</v>
      </c>
      <c r="I93" s="215" t="s">
        <v>2217</v>
      </c>
      <c r="J93" s="244" t="s">
        <v>2184</v>
      </c>
      <c r="K93" s="252">
        <v>45041</v>
      </c>
      <c r="L93" s="252">
        <v>45041</v>
      </c>
      <c r="P93" s="244" t="s">
        <v>2725</v>
      </c>
    </row>
    <row r="94" spans="2:16" s="49" customFormat="1" ht="14.25" x14ac:dyDescent="0.45">
      <c r="B94" s="257" t="s">
        <v>2726</v>
      </c>
      <c r="D94" s="215" t="s">
        <v>1046</v>
      </c>
      <c r="G94" s="215" t="s">
        <v>1712</v>
      </c>
      <c r="I94" s="215" t="s">
        <v>2217</v>
      </c>
      <c r="J94" s="244" t="s">
        <v>2184</v>
      </c>
      <c r="K94" s="252">
        <v>45041</v>
      </c>
      <c r="L94" s="252">
        <v>45041</v>
      </c>
      <c r="P94" s="214" t="s">
        <v>2727</v>
      </c>
    </row>
    <row r="95" spans="2:16" s="49" customFormat="1" ht="14.25" x14ac:dyDescent="0.45">
      <c r="B95" s="257" t="s">
        <v>2728</v>
      </c>
      <c r="D95" s="215" t="s">
        <v>1046</v>
      </c>
      <c r="G95" s="215" t="s">
        <v>1724</v>
      </c>
      <c r="I95" s="215" t="s">
        <v>2217</v>
      </c>
      <c r="J95" s="244" t="s">
        <v>2184</v>
      </c>
      <c r="K95" s="252">
        <v>45041</v>
      </c>
      <c r="L95" s="252">
        <v>45041</v>
      </c>
      <c r="P95" s="214" t="s">
        <v>1171</v>
      </c>
    </row>
    <row r="96" spans="2:16" s="49" customFormat="1" ht="14.25" x14ac:dyDescent="0.45">
      <c r="B96" s="257" t="s">
        <v>2729</v>
      </c>
      <c r="D96" s="215" t="s">
        <v>1046</v>
      </c>
      <c r="G96" s="215" t="s">
        <v>1712</v>
      </c>
      <c r="I96" s="215" t="s">
        <v>2217</v>
      </c>
      <c r="J96" s="244" t="s">
        <v>2184</v>
      </c>
      <c r="K96" s="252">
        <v>45041</v>
      </c>
      <c r="L96" s="252">
        <v>45041</v>
      </c>
      <c r="P96" s="214" t="s">
        <v>761</v>
      </c>
    </row>
    <row r="97" spans="2:16" s="49" customFormat="1" ht="14.25" x14ac:dyDescent="0.45">
      <c r="B97" s="257" t="s">
        <v>2730</v>
      </c>
      <c r="D97" s="215" t="s">
        <v>1046</v>
      </c>
      <c r="G97" s="215" t="s">
        <v>1674</v>
      </c>
      <c r="I97" s="215" t="s">
        <v>2217</v>
      </c>
      <c r="J97" s="244" t="s">
        <v>2184</v>
      </c>
      <c r="K97" s="252">
        <v>45042</v>
      </c>
      <c r="L97" s="252">
        <v>45042</v>
      </c>
      <c r="P97" s="214" t="s">
        <v>2731</v>
      </c>
    </row>
    <row r="98" spans="2:16" s="49" customFormat="1" ht="14.25" x14ac:dyDescent="0.45">
      <c r="B98" s="257" t="s">
        <v>2732</v>
      </c>
      <c r="D98" s="215" t="s">
        <v>1046</v>
      </c>
      <c r="G98" s="215" t="s">
        <v>1712</v>
      </c>
      <c r="I98" s="215" t="s">
        <v>2217</v>
      </c>
      <c r="J98" s="244" t="s">
        <v>2184</v>
      </c>
      <c r="K98" s="252">
        <v>45043</v>
      </c>
      <c r="L98" s="252">
        <v>45043</v>
      </c>
      <c r="P98" s="214" t="s">
        <v>2733</v>
      </c>
    </row>
    <row r="99" spans="2:16" s="49" customFormat="1" ht="14.25" x14ac:dyDescent="0.45">
      <c r="B99" s="215" t="s">
        <v>2734</v>
      </c>
      <c r="D99" s="215" t="s">
        <v>1046</v>
      </c>
      <c r="G99" s="215" t="s">
        <v>1712</v>
      </c>
      <c r="I99" s="215" t="s">
        <v>2217</v>
      </c>
      <c r="J99" s="244" t="s">
        <v>2184</v>
      </c>
      <c r="K99" s="252">
        <v>45047</v>
      </c>
      <c r="L99" s="252">
        <v>45047</v>
      </c>
      <c r="P99" s="214" t="s">
        <v>2735</v>
      </c>
    </row>
    <row r="100" spans="2:16" s="49" customFormat="1" ht="14.25" x14ac:dyDescent="0.45">
      <c r="B100" s="215" t="s">
        <v>2736</v>
      </c>
      <c r="D100" s="215" t="s">
        <v>1046</v>
      </c>
      <c r="G100" s="215" t="s">
        <v>1724</v>
      </c>
      <c r="I100" s="215" t="s">
        <v>2217</v>
      </c>
      <c r="J100" s="244" t="s">
        <v>2184</v>
      </c>
      <c r="K100" s="252">
        <v>45047</v>
      </c>
      <c r="L100" s="252">
        <v>45047</v>
      </c>
      <c r="P100" s="214" t="s">
        <v>2737</v>
      </c>
    </row>
    <row r="101" spans="2:16" s="49" customFormat="1" ht="13.15" x14ac:dyDescent="0.4">
      <c r="B101" s="215" t="s">
        <v>2738</v>
      </c>
      <c r="D101" s="215" t="s">
        <v>1046</v>
      </c>
      <c r="G101" s="215" t="s">
        <v>1712</v>
      </c>
      <c r="I101" s="215" t="s">
        <v>2217</v>
      </c>
      <c r="J101" s="244" t="s">
        <v>2184</v>
      </c>
      <c r="K101" s="215"/>
      <c r="L101" s="215"/>
      <c r="P101" s="214" t="s">
        <v>1171</v>
      </c>
    </row>
    <row r="102" spans="2:16" s="189" customFormat="1" ht="14.25" x14ac:dyDescent="0.45">
      <c r="B102" s="317" t="s">
        <v>2739</v>
      </c>
      <c r="D102" s="188" t="s">
        <v>1046</v>
      </c>
      <c r="G102" s="188" t="s">
        <v>1674</v>
      </c>
      <c r="I102" s="188" t="s">
        <v>2217</v>
      </c>
      <c r="J102" s="198" t="s">
        <v>2184</v>
      </c>
      <c r="K102" s="224">
        <v>45049</v>
      </c>
      <c r="L102" s="224">
        <v>45049</v>
      </c>
      <c r="M102" s="490">
        <v>45054</v>
      </c>
      <c r="P102" s="218" t="s">
        <v>2740</v>
      </c>
    </row>
    <row r="103" spans="2:16" s="49" customFormat="1" ht="26.25" x14ac:dyDescent="0.4">
      <c r="B103" s="251" t="s">
        <v>2741</v>
      </c>
      <c r="D103" s="215" t="s">
        <v>1046</v>
      </c>
      <c r="G103" s="215" t="s">
        <v>1712</v>
      </c>
      <c r="I103" s="215" t="s">
        <v>2217</v>
      </c>
      <c r="J103" s="244" t="s">
        <v>2184</v>
      </c>
      <c r="K103" s="215"/>
      <c r="L103" s="215"/>
      <c r="P103" s="215" t="s">
        <v>761</v>
      </c>
    </row>
    <row r="104" spans="2:16" s="49" customFormat="1" ht="13.15" x14ac:dyDescent="0.4">
      <c r="B104" s="215" t="s">
        <v>2742</v>
      </c>
      <c r="D104" s="215" t="s">
        <v>1046</v>
      </c>
      <c r="G104" s="215" t="s">
        <v>1724</v>
      </c>
      <c r="I104" s="215" t="s">
        <v>2217</v>
      </c>
      <c r="J104" s="244" t="s">
        <v>2184</v>
      </c>
      <c r="K104" s="215"/>
      <c r="L104" s="215"/>
      <c r="P104" s="215" t="s">
        <v>2743</v>
      </c>
    </row>
    <row r="105" spans="2:16" s="49" customFormat="1" ht="13.15" x14ac:dyDescent="0.4">
      <c r="B105" s="215" t="s">
        <v>2744</v>
      </c>
      <c r="D105" s="215" t="s">
        <v>1046</v>
      </c>
      <c r="G105" s="215" t="s">
        <v>1724</v>
      </c>
      <c r="I105" s="215" t="s">
        <v>2217</v>
      </c>
      <c r="J105" s="244" t="s">
        <v>2184</v>
      </c>
      <c r="K105" s="215"/>
      <c r="L105" s="215"/>
      <c r="P105" s="215" t="s">
        <v>2745</v>
      </c>
    </row>
    <row r="106" spans="2:16" s="399" customFormat="1" ht="14.25" x14ac:dyDescent="0.45">
      <c r="B106" s="221" t="s">
        <v>2746</v>
      </c>
      <c r="D106" s="221" t="s">
        <v>1046</v>
      </c>
      <c r="G106" s="221" t="s">
        <v>1067</v>
      </c>
      <c r="I106" s="221" t="s">
        <v>2217</v>
      </c>
      <c r="J106" s="206" t="s">
        <v>2184</v>
      </c>
      <c r="K106" s="330">
        <v>45042</v>
      </c>
      <c r="L106" s="263">
        <v>45051</v>
      </c>
      <c r="P106" s="221" t="s">
        <v>2747</v>
      </c>
    </row>
    <row r="107" spans="2:16" s="215" customFormat="1" ht="14.25" x14ac:dyDescent="0.45">
      <c r="B107" s="257" t="s">
        <v>2748</v>
      </c>
      <c r="D107" s="215" t="s">
        <v>1046</v>
      </c>
      <c r="G107" s="215" t="s">
        <v>1724</v>
      </c>
      <c r="I107" s="215" t="s">
        <v>2217</v>
      </c>
      <c r="J107" s="244" t="s">
        <v>2184</v>
      </c>
      <c r="K107" s="252">
        <v>44988</v>
      </c>
      <c r="L107" s="377">
        <v>44988</v>
      </c>
      <c r="M107" s="377">
        <f t="shared" ref="M107" si="0">L107+2</f>
        <v>44990</v>
      </c>
      <c r="P107" s="214" t="s">
        <v>2749</v>
      </c>
    </row>
    <row r="108" spans="2:16" s="215" customFormat="1" ht="13.15" x14ac:dyDescent="0.4">
      <c r="B108" s="215" t="s">
        <v>2750</v>
      </c>
      <c r="D108" s="215" t="s">
        <v>1046</v>
      </c>
      <c r="G108" s="215" t="s">
        <v>1078</v>
      </c>
      <c r="I108" s="215" t="s">
        <v>2217</v>
      </c>
      <c r="J108" s="244" t="s">
        <v>2184</v>
      </c>
      <c r="K108" s="377">
        <v>45041</v>
      </c>
      <c r="L108" s="377">
        <v>45049</v>
      </c>
      <c r="M108" s="377">
        <f>L108+2</f>
        <v>45051</v>
      </c>
      <c r="P108" s="214" t="s">
        <v>2195</v>
      </c>
    </row>
  </sheetData>
  <autoFilter ref="A1:S54" xr:uid="{9F5BA1C3-AE21-4AB4-AB05-DEF058D0750B}"/>
  <conditionalFormatting sqref="Q1:S1">
    <cfRule type="duplicateValues" dxfId="131" priority="163"/>
    <cfRule type="duplicateValues" dxfId="130" priority="164"/>
  </conditionalFormatting>
  <conditionalFormatting sqref="C1">
    <cfRule type="duplicateValues" dxfId="129" priority="4267"/>
  </conditionalFormatting>
  <conditionalFormatting sqref="B86 B83:B84 B55:B78">
    <cfRule type="duplicateValues" dxfId="128" priority="89"/>
  </conditionalFormatting>
  <conditionalFormatting sqref="B86">
    <cfRule type="duplicateValues" dxfId="127" priority="88"/>
  </conditionalFormatting>
  <conditionalFormatting sqref="B86 B83:B84 B55:B79">
    <cfRule type="duplicateValues" dxfId="126" priority="87"/>
  </conditionalFormatting>
  <conditionalFormatting sqref="B86 B55:B84">
    <cfRule type="duplicateValues" dxfId="125" priority="86"/>
  </conditionalFormatting>
  <conditionalFormatting sqref="B1">
    <cfRule type="duplicateValues" dxfId="124" priority="4268"/>
    <cfRule type="duplicateValues" dxfId="123" priority="4269"/>
  </conditionalFormatting>
  <conditionalFormatting sqref="B2">
    <cfRule type="duplicateValues" dxfId="122" priority="4270"/>
  </conditionalFormatting>
  <conditionalFormatting sqref="B3">
    <cfRule type="duplicateValues" dxfId="121" priority="4271"/>
  </conditionalFormatting>
  <conditionalFormatting sqref="B4">
    <cfRule type="duplicateValues" dxfId="120" priority="4272"/>
  </conditionalFormatting>
  <conditionalFormatting sqref="B5">
    <cfRule type="duplicateValues" dxfId="119" priority="4273"/>
  </conditionalFormatting>
  <conditionalFormatting sqref="B6">
    <cfRule type="duplicateValues" dxfId="118" priority="4274"/>
  </conditionalFormatting>
  <conditionalFormatting sqref="B7">
    <cfRule type="duplicateValues" dxfId="117" priority="4275"/>
  </conditionalFormatting>
  <conditionalFormatting sqref="B8">
    <cfRule type="duplicateValues" dxfId="116" priority="4276"/>
  </conditionalFormatting>
  <conditionalFormatting sqref="B9">
    <cfRule type="duplicateValues" dxfId="115" priority="4277"/>
  </conditionalFormatting>
  <conditionalFormatting sqref="B10">
    <cfRule type="duplicateValues" dxfId="114" priority="4278"/>
  </conditionalFormatting>
  <conditionalFormatting sqref="B24 B11:B17 B19:B20">
    <cfRule type="duplicateValues" dxfId="113" priority="4279"/>
  </conditionalFormatting>
  <conditionalFormatting sqref="B24 B11:B20">
    <cfRule type="duplicateValues" dxfId="112" priority="4282"/>
    <cfRule type="duplicateValues" dxfId="111" priority="4283"/>
  </conditionalFormatting>
  <conditionalFormatting sqref="B24 B17 B19:B20">
    <cfRule type="duplicateValues" dxfId="110" priority="4286"/>
  </conditionalFormatting>
  <conditionalFormatting sqref="B49:B51 B42:B47">
    <cfRule type="duplicateValues" dxfId="109" priority="4289"/>
  </conditionalFormatting>
  <conditionalFormatting sqref="B49:B51 B42:B43">
    <cfRule type="duplicateValues" dxfId="108" priority="4291"/>
    <cfRule type="duplicateValues" dxfId="107" priority="4292"/>
  </conditionalFormatting>
  <conditionalFormatting sqref="B49:B51 B42:B44">
    <cfRule type="duplicateValues" dxfId="106" priority="4295"/>
    <cfRule type="duplicateValues" dxfId="105" priority="4296"/>
  </conditionalFormatting>
  <conditionalFormatting sqref="B49:B51 B43">
    <cfRule type="duplicateValues" dxfId="104" priority="4299"/>
    <cfRule type="duplicateValues" dxfId="103" priority="4300"/>
    <cfRule type="duplicateValues" dxfId="102" priority="4301"/>
    <cfRule type="duplicateValues" dxfId="101" priority="4302"/>
    <cfRule type="duplicateValues" dxfId="100" priority="4303"/>
    <cfRule type="duplicateValues" dxfId="99" priority="4304"/>
    <cfRule type="duplicateValues" dxfId="98" priority="4305"/>
  </conditionalFormatting>
  <conditionalFormatting sqref="B49:B51">
    <cfRule type="duplicateValues" dxfId="97" priority="4313"/>
  </conditionalFormatting>
  <conditionalFormatting sqref="B42:B53">
    <cfRule type="duplicateValues" dxfId="96" priority="4314"/>
  </conditionalFormatting>
  <conditionalFormatting sqref="B42:B51">
    <cfRule type="duplicateValues" dxfId="95" priority="4315"/>
  </conditionalFormatting>
  <conditionalFormatting sqref="B33:B39">
    <cfRule type="duplicateValues" dxfId="94" priority="4316"/>
    <cfRule type="duplicateValues" dxfId="93" priority="4317"/>
    <cfRule type="duplicateValues" dxfId="92" priority="4318"/>
    <cfRule type="duplicateValues" dxfId="91" priority="4319"/>
    <cfRule type="duplicateValues" dxfId="90" priority="4320"/>
    <cfRule type="duplicateValues" dxfId="89" priority="4321"/>
  </conditionalFormatting>
  <conditionalFormatting sqref="B33:B40">
    <cfRule type="duplicateValues" dxfId="88" priority="4322"/>
  </conditionalFormatting>
  <conditionalFormatting sqref="B11:B24">
    <cfRule type="duplicateValues" dxfId="87" priority="4323"/>
    <cfRule type="duplicateValues" dxfId="86" priority="4324"/>
  </conditionalFormatting>
  <conditionalFormatting sqref="B86 B83:B84 B55:B66">
    <cfRule type="duplicateValues" dxfId="85" priority="4325"/>
  </conditionalFormatting>
  <conditionalFormatting sqref="B86 B83:B84 B65:B66 B55">
    <cfRule type="duplicateValues" dxfId="84" priority="4331"/>
  </conditionalFormatting>
  <conditionalFormatting sqref="B86 B83:B84 B65:B66 B55:B57">
    <cfRule type="duplicateValues" dxfId="83" priority="4335"/>
  </conditionalFormatting>
  <conditionalFormatting sqref="B86 B83:B84 B65:B66 B55:B61">
    <cfRule type="duplicateValues" dxfId="82" priority="4339"/>
  </conditionalFormatting>
  <conditionalFormatting sqref="B86 B83:B84 B65:B66">
    <cfRule type="duplicateValues" dxfId="81" priority="4343"/>
  </conditionalFormatting>
  <conditionalFormatting sqref="B86 B83:B84 B65:B66">
    <cfRule type="duplicateValues" dxfId="80" priority="4367"/>
    <cfRule type="duplicateValues" dxfId="79" priority="4368"/>
  </conditionalFormatting>
  <conditionalFormatting sqref="B55:B86">
    <cfRule type="duplicateValues" dxfId="78" priority="5437"/>
  </conditionalFormatting>
  <conditionalFormatting sqref="B87:B106">
    <cfRule type="duplicateValues" dxfId="77" priority="39"/>
  </conditionalFormatting>
  <conditionalFormatting sqref="B103:B106 B99:B101 B87">
    <cfRule type="duplicateValues" dxfId="76" priority="40"/>
  </conditionalFormatting>
  <conditionalFormatting sqref="B103:B106 B99:B101 B87">
    <cfRule type="duplicateValues" dxfId="75" priority="41"/>
  </conditionalFormatting>
  <conditionalFormatting sqref="B103:B106 B99:B101 B87">
    <cfRule type="duplicateValues" dxfId="74" priority="42"/>
  </conditionalFormatting>
  <conditionalFormatting sqref="B103:B106 B99:B101 B87:B88">
    <cfRule type="duplicateValues" dxfId="73" priority="43"/>
  </conditionalFormatting>
  <conditionalFormatting sqref="B103:B106 B99:B101 B87:B92">
    <cfRule type="duplicateValues" dxfId="72" priority="44"/>
  </conditionalFormatting>
  <conditionalFormatting sqref="B103:B106 B99:B101 B87">
    <cfRule type="duplicateValues" dxfId="71" priority="45"/>
  </conditionalFormatting>
  <conditionalFormatting sqref="B103:B106 B99:B101 B87">
    <cfRule type="duplicateValues" dxfId="70" priority="46"/>
  </conditionalFormatting>
  <conditionalFormatting sqref="B103:B106 B99:B101 B87">
    <cfRule type="duplicateValues" dxfId="69" priority="47"/>
  </conditionalFormatting>
  <conditionalFormatting sqref="B103:B106 B99:B101 B87">
    <cfRule type="duplicateValues" dxfId="68" priority="48"/>
  </conditionalFormatting>
  <conditionalFormatting sqref="B103:B106 B99:B101 B87">
    <cfRule type="duplicateValues" dxfId="67" priority="49"/>
  </conditionalFormatting>
  <conditionalFormatting sqref="B103:B106 B99:B101 B87">
    <cfRule type="duplicateValues" dxfId="66" priority="50"/>
  </conditionalFormatting>
  <conditionalFormatting sqref="B103:B106 B99:B101 B87">
    <cfRule type="duplicateValues" dxfId="65" priority="51"/>
  </conditionalFormatting>
  <conditionalFormatting sqref="B103:B106 B99:B101 B87">
    <cfRule type="duplicateValues" dxfId="64" priority="52"/>
  </conditionalFormatting>
  <conditionalFormatting sqref="B103:B106 B99:B101 B87">
    <cfRule type="duplicateValues" dxfId="63" priority="53"/>
  </conditionalFormatting>
  <conditionalFormatting sqref="B103:B106 B99:B101 B87">
    <cfRule type="duplicateValues" dxfId="62" priority="54"/>
  </conditionalFormatting>
  <conditionalFormatting sqref="B103:B106 B99:B101 B87">
    <cfRule type="duplicateValues" dxfId="61" priority="55"/>
  </conditionalFormatting>
  <conditionalFormatting sqref="B103:B106 B99:B101 B87:B96">
    <cfRule type="duplicateValues" dxfId="60" priority="56"/>
  </conditionalFormatting>
  <conditionalFormatting sqref="B103:B106 B99:B101 B87:B96">
    <cfRule type="duplicateValues" dxfId="59" priority="57"/>
  </conditionalFormatting>
  <conditionalFormatting sqref="B103:B106 B87:B101">
    <cfRule type="duplicateValues" dxfId="58" priority="58"/>
  </conditionalFormatting>
  <conditionalFormatting sqref="B103:B106 B87:B101">
    <cfRule type="duplicateValues" dxfId="57" priority="59"/>
  </conditionalFormatting>
  <conditionalFormatting sqref="B103:B106 B87:B101">
    <cfRule type="duplicateValues" dxfId="56" priority="60"/>
  </conditionalFormatting>
  <conditionalFormatting sqref="B103:B106 B99:B101 B87">
    <cfRule type="duplicateValues" dxfId="55" priority="61"/>
  </conditionalFormatting>
  <conditionalFormatting sqref="B103:B106 B99:B101 B87">
    <cfRule type="duplicateValues" dxfId="54" priority="62"/>
    <cfRule type="duplicateValues" dxfId="53" priority="63"/>
  </conditionalFormatting>
  <conditionalFormatting sqref="B103:B106 B99:B101 B87">
    <cfRule type="duplicateValues" dxfId="52" priority="64"/>
  </conditionalFormatting>
  <conditionalFormatting sqref="B103:B106 B99:B101 B87">
    <cfRule type="duplicateValues" dxfId="51" priority="65"/>
  </conditionalFormatting>
  <conditionalFormatting sqref="B103:B106 B99:B101 B87">
    <cfRule type="duplicateValues" dxfId="50" priority="66"/>
  </conditionalFormatting>
  <conditionalFormatting sqref="B103:B106 B99:B101 B87">
    <cfRule type="duplicateValues" dxfId="49" priority="67"/>
  </conditionalFormatting>
  <conditionalFormatting sqref="B87:B106">
    <cfRule type="duplicateValues" dxfId="48" priority="68"/>
  </conditionalFormatting>
  <conditionalFormatting sqref="B87:B106">
    <cfRule type="duplicateValues" dxfId="47" priority="38"/>
  </conditionalFormatting>
  <conditionalFormatting sqref="B87:B106">
    <cfRule type="duplicateValues" dxfId="46" priority="37"/>
  </conditionalFormatting>
  <conditionalFormatting sqref="B87:B106">
    <cfRule type="duplicateValues" dxfId="45" priority="36"/>
  </conditionalFormatting>
  <conditionalFormatting sqref="B103:B106 B99:B101">
    <cfRule type="duplicateValues" dxfId="44" priority="35"/>
  </conditionalFormatting>
  <conditionalFormatting sqref="B107:B108">
    <cfRule type="duplicateValues" dxfId="43" priority="10"/>
  </conditionalFormatting>
  <conditionalFormatting sqref="B107:B108">
    <cfRule type="duplicateValues" dxfId="42" priority="11"/>
  </conditionalFormatting>
  <conditionalFormatting sqref="B107:B108">
    <cfRule type="duplicateValues" dxfId="41" priority="12"/>
  </conditionalFormatting>
  <conditionalFormatting sqref="B107:B108">
    <cfRule type="duplicateValues" dxfId="40" priority="13"/>
  </conditionalFormatting>
  <conditionalFormatting sqref="B107:B108">
    <cfRule type="duplicateValues" dxfId="39" priority="14"/>
  </conditionalFormatting>
  <conditionalFormatting sqref="B107:B108">
    <cfRule type="duplicateValues" dxfId="38" priority="15"/>
  </conditionalFormatting>
  <conditionalFormatting sqref="B107:B108">
    <cfRule type="duplicateValues" dxfId="37" priority="16"/>
  </conditionalFormatting>
  <conditionalFormatting sqref="B107:B108">
    <cfRule type="duplicateValues" dxfId="36" priority="17"/>
  </conditionalFormatting>
  <conditionalFormatting sqref="B107:B108">
    <cfRule type="duplicateValues" dxfId="35" priority="18"/>
  </conditionalFormatting>
  <conditionalFormatting sqref="B107:B108">
    <cfRule type="duplicateValues" dxfId="34" priority="19"/>
  </conditionalFormatting>
  <conditionalFormatting sqref="B107:B108">
    <cfRule type="duplicateValues" dxfId="33" priority="20"/>
  </conditionalFormatting>
  <conditionalFormatting sqref="B107:B108">
    <cfRule type="duplicateValues" dxfId="32" priority="21"/>
  </conditionalFormatting>
  <conditionalFormatting sqref="B107:B108">
    <cfRule type="duplicateValues" dxfId="31" priority="22"/>
  </conditionalFormatting>
  <conditionalFormatting sqref="B107:B108">
    <cfRule type="duplicateValues" dxfId="30" priority="23"/>
  </conditionalFormatting>
  <conditionalFormatting sqref="B107:B108">
    <cfRule type="duplicateValues" dxfId="29" priority="24"/>
  </conditionalFormatting>
  <conditionalFormatting sqref="B107:B108">
    <cfRule type="duplicateValues" dxfId="28" priority="25"/>
  </conditionalFormatting>
  <conditionalFormatting sqref="B107:B108">
    <cfRule type="duplicateValues" dxfId="27" priority="26"/>
  </conditionalFormatting>
  <conditionalFormatting sqref="B107:B108">
    <cfRule type="duplicateValues" dxfId="26" priority="27"/>
  </conditionalFormatting>
  <conditionalFormatting sqref="B107:B108">
    <cfRule type="duplicateValues" dxfId="25" priority="28"/>
  </conditionalFormatting>
  <conditionalFormatting sqref="B107:B108">
    <cfRule type="duplicateValues" dxfId="24" priority="29"/>
  </conditionalFormatting>
  <conditionalFormatting sqref="B107:B108">
    <cfRule type="duplicateValues" dxfId="23" priority="30"/>
  </conditionalFormatting>
  <conditionalFormatting sqref="B107:B108">
    <cfRule type="duplicateValues" dxfId="22" priority="31"/>
  </conditionalFormatting>
  <conditionalFormatting sqref="B107:B108">
    <cfRule type="duplicateValues" dxfId="21" priority="32"/>
  </conditionalFormatting>
  <conditionalFormatting sqref="B107:B108">
    <cfRule type="duplicateValues" dxfId="20" priority="33"/>
  </conditionalFormatting>
  <conditionalFormatting sqref="B107:B108">
    <cfRule type="duplicateValues" dxfId="19" priority="34"/>
  </conditionalFormatting>
  <conditionalFormatting sqref="B107:B108">
    <cfRule type="duplicateValues" dxfId="18" priority="9"/>
  </conditionalFormatting>
  <conditionalFormatting sqref="B107:B108">
    <cfRule type="duplicateValues" dxfId="17" priority="8"/>
  </conditionalFormatting>
  <conditionalFormatting sqref="B107:B108">
    <cfRule type="duplicateValues" dxfId="16" priority="7"/>
  </conditionalFormatting>
  <conditionalFormatting sqref="B108">
    <cfRule type="duplicateValues" dxfId="15" priority="1"/>
  </conditionalFormatting>
  <conditionalFormatting sqref="B108">
    <cfRule type="duplicateValues" dxfId="14" priority="2"/>
  </conditionalFormatting>
  <conditionalFormatting sqref="B108">
    <cfRule type="duplicateValues" dxfId="13" priority="3"/>
  </conditionalFormatting>
  <conditionalFormatting sqref="B108">
    <cfRule type="duplicateValues" dxfId="12" priority="4"/>
    <cfRule type="duplicateValues" dxfId="11" priority="5"/>
  </conditionalFormatting>
  <conditionalFormatting sqref="B108">
    <cfRule type="duplicateValues" dxfId="10"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3BF36-6B57-4D38-B740-33C0C24F7388}">
  <dimension ref="A1:Q95"/>
  <sheetViews>
    <sheetView workbookViewId="0">
      <pane xSplit="2" ySplit="1" topLeftCell="I91" activePane="bottomRight" state="frozen"/>
      <selection pane="topRight"/>
      <selection pane="bottomLeft"/>
      <selection pane="bottomRight" activeCell="I91" sqref="I91"/>
    </sheetView>
  </sheetViews>
  <sheetFormatPr defaultColWidth="9.1328125" defaultRowHeight="12.75" x14ac:dyDescent="0.35"/>
  <cols>
    <col min="1" max="1" width="10.86328125" style="8" customWidth="1"/>
    <col min="2" max="2" width="61.1328125" style="8" customWidth="1"/>
    <col min="3" max="3" width="9.73046875" style="8" customWidth="1"/>
    <col min="4" max="4" width="19.59765625" style="8" customWidth="1"/>
    <col min="5" max="5" width="13.73046875" style="8" bestFit="1" customWidth="1"/>
    <col min="6" max="6" width="8.59765625" style="8" customWidth="1"/>
    <col min="7" max="7" width="9.86328125" style="8" bestFit="1" customWidth="1"/>
    <col min="8" max="8" width="10.86328125" style="8" bestFit="1" customWidth="1"/>
    <col min="9" max="9" width="9.86328125" style="8" customWidth="1"/>
    <col min="10" max="10" width="25.86328125" style="8" bestFit="1" customWidth="1"/>
    <col min="11" max="11" width="26" style="8" bestFit="1" customWidth="1"/>
    <col min="12" max="12" width="15" style="8" customWidth="1"/>
    <col min="13" max="13" width="11.73046875" style="8" customWidth="1"/>
    <col min="14" max="14" width="14.3984375" style="8" bestFit="1" customWidth="1"/>
    <col min="15" max="15" width="25" style="8" customWidth="1"/>
    <col min="16" max="16" width="44.86328125" style="8" customWidth="1"/>
    <col min="17" max="17" width="156.265625" style="8" bestFit="1" customWidth="1"/>
    <col min="16366" max="16384" width="9.1328125" customWidth="1"/>
  </cols>
  <sheetData>
    <row r="1" spans="1:17" s="2" customFormat="1" ht="46.5" x14ac:dyDescent="0.35">
      <c r="A1" s="54" t="s">
        <v>2580</v>
      </c>
      <c r="B1" s="122" t="s">
        <v>1019</v>
      </c>
      <c r="C1" s="123" t="s">
        <v>2751</v>
      </c>
      <c r="D1" s="123" t="s">
        <v>1026</v>
      </c>
      <c r="E1" s="51" t="s">
        <v>1027</v>
      </c>
      <c r="F1" s="52" t="s">
        <v>2581</v>
      </c>
      <c r="G1" s="51" t="s">
        <v>2582</v>
      </c>
      <c r="H1" s="56" t="s">
        <v>1022</v>
      </c>
      <c r="I1" s="52" t="s">
        <v>1028</v>
      </c>
      <c r="J1" s="51" t="s">
        <v>1029</v>
      </c>
      <c r="K1" s="51" t="s">
        <v>1030</v>
      </c>
      <c r="L1" s="51" t="s">
        <v>1031</v>
      </c>
      <c r="M1" s="53" t="s">
        <v>1032</v>
      </c>
      <c r="N1" s="124" t="s">
        <v>1034</v>
      </c>
      <c r="O1" s="52" t="s">
        <v>1035</v>
      </c>
      <c r="P1" s="125" t="s">
        <v>1036</v>
      </c>
      <c r="Q1" s="126" t="s">
        <v>10</v>
      </c>
    </row>
    <row r="2" spans="1:17" s="2" customFormat="1" ht="26.25" x14ac:dyDescent="0.4">
      <c r="A2" s="201" t="s">
        <v>1042</v>
      </c>
      <c r="B2" s="187" t="s">
        <v>1043</v>
      </c>
      <c r="C2" s="195" t="s">
        <v>2752</v>
      </c>
      <c r="D2" s="195" t="s">
        <v>2753</v>
      </c>
      <c r="E2" s="188" t="s">
        <v>1046</v>
      </c>
      <c r="F2" s="189"/>
      <c r="G2" s="189"/>
      <c r="H2" s="188" t="s">
        <v>1045</v>
      </c>
      <c r="I2" s="195">
        <v>0</v>
      </c>
      <c r="J2" s="188" t="s">
        <v>1047</v>
      </c>
      <c r="K2" s="198" t="s">
        <v>1048</v>
      </c>
      <c r="L2" s="190">
        <v>44914</v>
      </c>
      <c r="M2" s="191">
        <v>44915</v>
      </c>
      <c r="N2" s="191">
        <v>44928</v>
      </c>
      <c r="O2" s="202">
        <f>N2-L2</f>
        <v>14</v>
      </c>
      <c r="P2" s="202">
        <f>N2-M2-I2</f>
        <v>13</v>
      </c>
      <c r="Q2" s="188" t="s">
        <v>1049</v>
      </c>
    </row>
    <row r="3" spans="1:17" s="2" customFormat="1" ht="26.25" x14ac:dyDescent="0.4">
      <c r="A3" s="201"/>
      <c r="B3" s="187" t="s">
        <v>1051</v>
      </c>
      <c r="C3" s="195" t="s">
        <v>2752</v>
      </c>
      <c r="D3" s="196" t="s">
        <v>2754</v>
      </c>
      <c r="E3" s="188" t="s">
        <v>1046</v>
      </c>
      <c r="F3" s="189"/>
      <c r="G3" s="189"/>
      <c r="H3" s="188" t="s">
        <v>1053</v>
      </c>
      <c r="I3" s="195">
        <v>0</v>
      </c>
      <c r="J3" s="188" t="s">
        <v>1047</v>
      </c>
      <c r="K3" s="196" t="s">
        <v>1055</v>
      </c>
      <c r="L3" s="190">
        <v>44907</v>
      </c>
      <c r="M3" s="191">
        <v>44915</v>
      </c>
      <c r="N3" s="191">
        <v>44928</v>
      </c>
      <c r="O3" s="202">
        <f t="shared" ref="O3:O42" si="0">N3-L3</f>
        <v>21</v>
      </c>
      <c r="P3" s="202">
        <f t="shared" ref="P3:P42" si="1">N3-M3-I3</f>
        <v>13</v>
      </c>
      <c r="Q3" s="188" t="s">
        <v>1049</v>
      </c>
    </row>
    <row r="4" spans="1:17" s="2" customFormat="1" ht="14.25" x14ac:dyDescent="0.45">
      <c r="A4" s="201"/>
      <c r="B4" s="193" t="s">
        <v>1056</v>
      </c>
      <c r="C4" s="195" t="s">
        <v>2755</v>
      </c>
      <c r="D4" s="195" t="s">
        <v>2756</v>
      </c>
      <c r="E4" s="193" t="s">
        <v>1046</v>
      </c>
      <c r="F4" s="194"/>
      <c r="G4" s="194"/>
      <c r="H4" s="193" t="s">
        <v>1053</v>
      </c>
      <c r="I4" s="195">
        <v>0</v>
      </c>
      <c r="J4" s="193" t="s">
        <v>1047</v>
      </c>
      <c r="K4" s="196" t="s">
        <v>1055</v>
      </c>
      <c r="L4" s="197">
        <v>44853</v>
      </c>
      <c r="M4" s="191">
        <v>44921</v>
      </c>
      <c r="N4" s="191">
        <v>44926</v>
      </c>
      <c r="O4" s="202">
        <f t="shared" si="0"/>
        <v>73</v>
      </c>
      <c r="P4" s="202">
        <f t="shared" si="1"/>
        <v>5</v>
      </c>
      <c r="Q4" s="188" t="s">
        <v>1049</v>
      </c>
    </row>
    <row r="5" spans="1:17" s="2" customFormat="1" ht="26.65" x14ac:dyDescent="0.45">
      <c r="A5" s="201"/>
      <c r="B5" s="187" t="s">
        <v>1058</v>
      </c>
      <c r="C5" s="195" t="s">
        <v>2752</v>
      </c>
      <c r="D5" s="195" t="s">
        <v>2757</v>
      </c>
      <c r="E5" s="193" t="s">
        <v>1046</v>
      </c>
      <c r="F5" s="194"/>
      <c r="G5" s="194"/>
      <c r="H5" s="193" t="s">
        <v>1053</v>
      </c>
      <c r="I5" s="195">
        <v>0</v>
      </c>
      <c r="J5" s="193" t="s">
        <v>1047</v>
      </c>
      <c r="K5" s="196" t="s">
        <v>1055</v>
      </c>
      <c r="L5" s="197">
        <v>44918</v>
      </c>
      <c r="M5" s="191">
        <v>44928</v>
      </c>
      <c r="N5" s="191">
        <v>44928</v>
      </c>
      <c r="O5" s="202">
        <f t="shared" si="0"/>
        <v>10</v>
      </c>
      <c r="P5" s="202">
        <f t="shared" si="1"/>
        <v>0</v>
      </c>
      <c r="Q5" s="188" t="s">
        <v>1049</v>
      </c>
    </row>
    <row r="6" spans="1:17" s="2" customFormat="1" ht="26.25" x14ac:dyDescent="0.4">
      <c r="A6" s="201"/>
      <c r="B6" s="187" t="s">
        <v>1060</v>
      </c>
      <c r="C6" s="196" t="s">
        <v>2752</v>
      </c>
      <c r="D6" s="196" t="s">
        <v>2758</v>
      </c>
      <c r="E6" s="188" t="s">
        <v>1046</v>
      </c>
      <c r="F6" s="188"/>
      <c r="G6" s="188"/>
      <c r="H6" s="188" t="s">
        <v>1053</v>
      </c>
      <c r="I6" s="195">
        <v>0</v>
      </c>
      <c r="J6" s="188" t="s">
        <v>1047</v>
      </c>
      <c r="K6" s="196" t="s">
        <v>1055</v>
      </c>
      <c r="L6" s="213">
        <v>44893</v>
      </c>
      <c r="M6" s="212">
        <v>44903</v>
      </c>
      <c r="N6" s="212">
        <v>44930</v>
      </c>
      <c r="O6" s="202">
        <f t="shared" si="0"/>
        <v>37</v>
      </c>
      <c r="P6" s="202">
        <f t="shared" si="1"/>
        <v>27</v>
      </c>
      <c r="Q6" s="188" t="s">
        <v>1063</v>
      </c>
    </row>
    <row r="7" spans="1:17" s="2" customFormat="1" ht="26.25" x14ac:dyDescent="0.4">
      <c r="A7" s="201"/>
      <c r="B7" s="187" t="s">
        <v>1064</v>
      </c>
      <c r="C7" s="196" t="s">
        <v>2752</v>
      </c>
      <c r="D7" s="196" t="s">
        <v>2758</v>
      </c>
      <c r="E7" s="188" t="s">
        <v>1046</v>
      </c>
      <c r="F7" s="189"/>
      <c r="G7" s="189"/>
      <c r="H7" s="188" t="s">
        <v>1053</v>
      </c>
      <c r="I7" s="195">
        <v>4</v>
      </c>
      <c r="J7" s="188" t="s">
        <v>1047</v>
      </c>
      <c r="K7" s="196" t="s">
        <v>1055</v>
      </c>
      <c r="L7" s="190">
        <v>44889</v>
      </c>
      <c r="M7" s="212">
        <v>44910</v>
      </c>
      <c r="N7" s="212">
        <v>44930</v>
      </c>
      <c r="O7" s="202">
        <f t="shared" si="0"/>
        <v>41</v>
      </c>
      <c r="P7" s="202">
        <f t="shared" si="1"/>
        <v>16</v>
      </c>
      <c r="Q7" s="188" t="s">
        <v>1063</v>
      </c>
    </row>
    <row r="8" spans="1:17" s="2" customFormat="1" ht="23.65" x14ac:dyDescent="0.4">
      <c r="A8" s="201"/>
      <c r="B8" s="193" t="s">
        <v>1065</v>
      </c>
      <c r="C8" s="196" t="s">
        <v>2752</v>
      </c>
      <c r="D8" s="196" t="s">
        <v>2759</v>
      </c>
      <c r="E8" s="193" t="s">
        <v>1046</v>
      </c>
      <c r="F8" s="195"/>
      <c r="G8" s="195"/>
      <c r="H8" s="195" t="s">
        <v>1067</v>
      </c>
      <c r="I8" s="195">
        <v>0</v>
      </c>
      <c r="J8" s="195" t="s">
        <v>1047</v>
      </c>
      <c r="K8" s="196" t="s">
        <v>1055</v>
      </c>
      <c r="L8" s="207">
        <v>44868</v>
      </c>
      <c r="M8" s="207">
        <v>44917</v>
      </c>
      <c r="N8" s="207">
        <v>44929</v>
      </c>
      <c r="O8" s="202">
        <f t="shared" si="0"/>
        <v>61</v>
      </c>
      <c r="P8" s="202">
        <f t="shared" si="1"/>
        <v>12</v>
      </c>
      <c r="Q8" s="195"/>
    </row>
    <row r="9" spans="1:17" s="2" customFormat="1" ht="11.65" x14ac:dyDescent="0.35">
      <c r="A9" s="201"/>
      <c r="B9" s="216" t="s">
        <v>95</v>
      </c>
      <c r="C9" s="196" t="s">
        <v>2752</v>
      </c>
      <c r="D9" s="217" t="s">
        <v>2760</v>
      </c>
      <c r="E9" s="218" t="s">
        <v>1046</v>
      </c>
      <c r="F9" s="211"/>
      <c r="G9" s="211"/>
      <c r="H9" s="218" t="s">
        <v>2761</v>
      </c>
      <c r="I9" s="195">
        <v>0</v>
      </c>
      <c r="J9" s="218" t="s">
        <v>1047</v>
      </c>
      <c r="K9" s="196" t="s">
        <v>1055</v>
      </c>
      <c r="L9" s="219">
        <v>44928</v>
      </c>
      <c r="M9" s="219">
        <v>44930</v>
      </c>
      <c r="N9" s="207">
        <v>44931</v>
      </c>
      <c r="O9" s="202">
        <f t="shared" si="0"/>
        <v>3</v>
      </c>
      <c r="P9" s="202">
        <f t="shared" si="1"/>
        <v>1</v>
      </c>
      <c r="Q9" s="218"/>
    </row>
    <row r="10" spans="1:17" s="2" customFormat="1" ht="11.65" x14ac:dyDescent="0.35">
      <c r="A10" s="201"/>
      <c r="B10" s="216" t="s">
        <v>26</v>
      </c>
      <c r="C10" s="218" t="s">
        <v>2752</v>
      </c>
      <c r="D10" s="217" t="s">
        <v>28</v>
      </c>
      <c r="E10" s="218" t="s">
        <v>1046</v>
      </c>
      <c r="F10" s="211"/>
      <c r="G10" s="211"/>
      <c r="H10" s="218" t="s">
        <v>1053</v>
      </c>
      <c r="I10" s="195">
        <v>0</v>
      </c>
      <c r="J10" s="218" t="s">
        <v>1047</v>
      </c>
      <c r="K10" s="196" t="s">
        <v>1055</v>
      </c>
      <c r="L10" s="219">
        <v>44925</v>
      </c>
      <c r="M10" s="219">
        <v>44929</v>
      </c>
      <c r="N10" s="207">
        <v>44932</v>
      </c>
      <c r="O10" s="202">
        <f t="shared" si="0"/>
        <v>7</v>
      </c>
      <c r="P10" s="202">
        <f t="shared" si="1"/>
        <v>3</v>
      </c>
      <c r="Q10" s="218"/>
    </row>
    <row r="11" spans="1:17" s="2" customFormat="1" ht="26.65" x14ac:dyDescent="0.45">
      <c r="A11" s="201"/>
      <c r="B11" s="223" t="s">
        <v>2762</v>
      </c>
      <c r="C11" s="195" t="s">
        <v>2752</v>
      </c>
      <c r="D11" s="223" t="s">
        <v>2763</v>
      </c>
      <c r="E11" s="188" t="s">
        <v>1046</v>
      </c>
      <c r="F11" s="189"/>
      <c r="G11" s="189"/>
      <c r="H11" s="195" t="s">
        <v>1078</v>
      </c>
      <c r="I11" s="195">
        <v>9</v>
      </c>
      <c r="J11" s="218" t="s">
        <v>1047</v>
      </c>
      <c r="K11" s="218" t="s">
        <v>2764</v>
      </c>
      <c r="L11" s="224">
        <v>44831</v>
      </c>
      <c r="M11" s="225">
        <v>44850</v>
      </c>
      <c r="N11" s="207">
        <v>44931</v>
      </c>
      <c r="O11" s="202">
        <f t="shared" si="0"/>
        <v>100</v>
      </c>
      <c r="P11" s="202">
        <f t="shared" si="1"/>
        <v>72</v>
      </c>
      <c r="Q11" s="218" t="s">
        <v>2765</v>
      </c>
    </row>
    <row r="12" spans="1:17" s="2" customFormat="1" ht="26.25" x14ac:dyDescent="0.4">
      <c r="A12" s="201"/>
      <c r="B12" s="227" t="s">
        <v>1060</v>
      </c>
      <c r="C12" s="227" t="s">
        <v>2752</v>
      </c>
      <c r="D12" s="227" t="s">
        <v>2758</v>
      </c>
      <c r="E12" s="193" t="s">
        <v>1046</v>
      </c>
      <c r="F12" s="193"/>
      <c r="G12" s="193"/>
      <c r="H12" s="193" t="s">
        <v>1053</v>
      </c>
      <c r="I12" s="195">
        <v>0</v>
      </c>
      <c r="J12" s="193" t="s">
        <v>1047</v>
      </c>
      <c r="K12" s="218" t="s">
        <v>2766</v>
      </c>
      <c r="L12" s="207">
        <v>44893</v>
      </c>
      <c r="M12" s="191">
        <v>44903</v>
      </c>
      <c r="N12" s="191">
        <v>44931</v>
      </c>
      <c r="O12" s="202">
        <f t="shared" si="0"/>
        <v>38</v>
      </c>
      <c r="P12" s="202">
        <f t="shared" si="1"/>
        <v>28</v>
      </c>
      <c r="Q12" s="193" t="s">
        <v>2767</v>
      </c>
    </row>
    <row r="13" spans="1:17" s="2" customFormat="1" ht="13.15" x14ac:dyDescent="0.4">
      <c r="A13" s="201"/>
      <c r="B13" s="216" t="s">
        <v>135</v>
      </c>
      <c r="C13" s="218" t="s">
        <v>2755</v>
      </c>
      <c r="D13" s="217" t="s">
        <v>137</v>
      </c>
      <c r="E13" s="218" t="s">
        <v>1046</v>
      </c>
      <c r="F13" s="211"/>
      <c r="G13" s="211"/>
      <c r="H13" s="218" t="s">
        <v>1067</v>
      </c>
      <c r="I13" s="195">
        <v>0</v>
      </c>
      <c r="J13" s="218" t="s">
        <v>1047</v>
      </c>
      <c r="K13" s="218" t="s">
        <v>2766</v>
      </c>
      <c r="L13" s="219">
        <v>44929</v>
      </c>
      <c r="M13" s="191">
        <v>44931</v>
      </c>
      <c r="N13" s="207">
        <v>44932</v>
      </c>
      <c r="O13" s="202">
        <f t="shared" si="0"/>
        <v>3</v>
      </c>
      <c r="P13" s="202">
        <f t="shared" si="1"/>
        <v>1</v>
      </c>
      <c r="Q13" s="218"/>
    </row>
    <row r="14" spans="1:17" s="2" customFormat="1" ht="11.65" x14ac:dyDescent="0.35">
      <c r="A14" s="201"/>
      <c r="B14" s="216" t="s">
        <v>122</v>
      </c>
      <c r="C14" s="218" t="s">
        <v>2755</v>
      </c>
      <c r="D14" s="231" t="s">
        <v>125</v>
      </c>
      <c r="E14" s="218" t="s">
        <v>2208</v>
      </c>
      <c r="F14" s="211"/>
      <c r="G14" s="211"/>
      <c r="H14" s="218" t="s">
        <v>1073</v>
      </c>
      <c r="I14" s="211">
        <v>0</v>
      </c>
      <c r="J14" s="218" t="s">
        <v>1047</v>
      </c>
      <c r="K14" s="218" t="s">
        <v>2766</v>
      </c>
      <c r="L14" s="219">
        <v>44929</v>
      </c>
      <c r="M14" s="207">
        <v>44935</v>
      </c>
      <c r="N14" s="207">
        <v>44935</v>
      </c>
      <c r="O14" s="202">
        <f t="shared" si="0"/>
        <v>6</v>
      </c>
      <c r="P14" s="202">
        <f t="shared" si="1"/>
        <v>0</v>
      </c>
      <c r="Q14" s="218"/>
    </row>
    <row r="15" spans="1:17" s="2" customFormat="1" ht="13.15" x14ac:dyDescent="0.4">
      <c r="A15" s="201"/>
      <c r="B15" s="216" t="s">
        <v>11</v>
      </c>
      <c r="C15" s="218" t="s">
        <v>2752</v>
      </c>
      <c r="D15" s="217" t="s">
        <v>15</v>
      </c>
      <c r="E15" s="188" t="s">
        <v>1046</v>
      </c>
      <c r="F15" s="211"/>
      <c r="G15" s="211"/>
      <c r="H15" s="218" t="s">
        <v>1078</v>
      </c>
      <c r="I15" s="211">
        <v>0</v>
      </c>
      <c r="J15" s="188" t="s">
        <v>1047</v>
      </c>
      <c r="K15" s="218" t="s">
        <v>2766</v>
      </c>
      <c r="L15" s="219">
        <v>44928</v>
      </c>
      <c r="M15" s="207">
        <v>44928</v>
      </c>
      <c r="N15" s="207">
        <v>44933</v>
      </c>
      <c r="O15" s="202">
        <f t="shared" si="0"/>
        <v>5</v>
      </c>
      <c r="P15" s="202">
        <f t="shared" si="1"/>
        <v>5</v>
      </c>
      <c r="Q15" s="218"/>
    </row>
    <row r="16" spans="1:17" s="2" customFormat="1" ht="11.65" x14ac:dyDescent="0.35">
      <c r="A16" s="201"/>
      <c r="B16" s="195" t="s">
        <v>113</v>
      </c>
      <c r="C16" s="235"/>
      <c r="D16" s="235" t="s">
        <v>115</v>
      </c>
      <c r="E16" s="235" t="s">
        <v>1046</v>
      </c>
      <c r="F16" s="235"/>
      <c r="G16" s="235"/>
      <c r="H16" s="235" t="s">
        <v>1053</v>
      </c>
      <c r="I16" s="235">
        <v>0</v>
      </c>
      <c r="J16" s="235" t="s">
        <v>1047</v>
      </c>
      <c r="K16" s="218" t="s">
        <v>2766</v>
      </c>
      <c r="L16" s="236">
        <v>44928</v>
      </c>
      <c r="M16" s="237">
        <v>44932</v>
      </c>
      <c r="N16" s="237">
        <v>44935</v>
      </c>
      <c r="O16" s="202">
        <f t="shared" si="0"/>
        <v>7</v>
      </c>
      <c r="P16" s="202">
        <f t="shared" si="1"/>
        <v>3</v>
      </c>
      <c r="Q16" s="238"/>
    </row>
    <row r="17" spans="1:17" s="2" customFormat="1" ht="11.65" x14ac:dyDescent="0.35">
      <c r="A17" s="201"/>
      <c r="B17" s="195" t="s">
        <v>119</v>
      </c>
      <c r="C17" s="195" t="s">
        <v>2752</v>
      </c>
      <c r="D17" s="239" t="s">
        <v>121</v>
      </c>
      <c r="E17" s="195" t="s">
        <v>1046</v>
      </c>
      <c r="F17" s="195"/>
      <c r="G17" s="195"/>
      <c r="H17" s="195" t="s">
        <v>1067</v>
      </c>
      <c r="I17" s="195">
        <v>0</v>
      </c>
      <c r="J17" s="195" t="s">
        <v>1047</v>
      </c>
      <c r="K17" s="218" t="s">
        <v>2766</v>
      </c>
      <c r="L17" s="236">
        <v>44928</v>
      </c>
      <c r="M17" s="237">
        <v>44932</v>
      </c>
      <c r="N17" s="207">
        <v>44933</v>
      </c>
      <c r="O17" s="202">
        <f t="shared" si="0"/>
        <v>5</v>
      </c>
      <c r="P17" s="202">
        <f t="shared" si="1"/>
        <v>1</v>
      </c>
      <c r="Q17" s="195"/>
    </row>
    <row r="18" spans="1:17" s="2" customFormat="1" ht="11.65" x14ac:dyDescent="0.35">
      <c r="A18" s="201"/>
      <c r="B18" s="218" t="s">
        <v>86</v>
      </c>
      <c r="C18" s="218" t="s">
        <v>2755</v>
      </c>
      <c r="D18" s="218" t="s">
        <v>2768</v>
      </c>
      <c r="E18" s="218" t="s">
        <v>1046</v>
      </c>
      <c r="F18" s="218"/>
      <c r="G18" s="218"/>
      <c r="H18" s="218" t="s">
        <v>1073</v>
      </c>
      <c r="I18" s="218">
        <v>0</v>
      </c>
      <c r="J18" s="218" t="s">
        <v>1047</v>
      </c>
      <c r="K18" s="218" t="s">
        <v>2766</v>
      </c>
      <c r="L18" s="225">
        <v>44914</v>
      </c>
      <c r="M18" s="213">
        <v>44930</v>
      </c>
      <c r="N18" s="213">
        <v>44932</v>
      </c>
      <c r="O18" s="202">
        <f t="shared" si="0"/>
        <v>18</v>
      </c>
      <c r="P18" s="202">
        <f t="shared" si="1"/>
        <v>2</v>
      </c>
      <c r="Q18" s="218"/>
    </row>
    <row r="19" spans="1:17" s="2" customFormat="1" ht="11.65" x14ac:dyDescent="0.35">
      <c r="A19" s="201"/>
      <c r="B19" s="216" t="s">
        <v>138</v>
      </c>
      <c r="C19" s="218" t="s">
        <v>2755</v>
      </c>
      <c r="D19" s="217" t="s">
        <v>125</v>
      </c>
      <c r="E19" s="218" t="s">
        <v>2208</v>
      </c>
      <c r="F19" s="211"/>
      <c r="G19" s="211"/>
      <c r="H19" s="218" t="s">
        <v>1053</v>
      </c>
      <c r="I19" s="211">
        <v>0</v>
      </c>
      <c r="J19" s="218" t="s">
        <v>1047</v>
      </c>
      <c r="K19" s="218" t="s">
        <v>2766</v>
      </c>
      <c r="L19" s="213">
        <v>44914</v>
      </c>
      <c r="M19" s="207">
        <v>44935</v>
      </c>
      <c r="N19" s="207">
        <v>44935</v>
      </c>
      <c r="O19" s="202">
        <f t="shared" si="0"/>
        <v>21</v>
      </c>
      <c r="P19" s="202">
        <f t="shared" si="1"/>
        <v>0</v>
      </c>
      <c r="Q19" s="218" t="s">
        <v>1076</v>
      </c>
    </row>
    <row r="20" spans="1:17" s="2" customFormat="1" ht="11.65" x14ac:dyDescent="0.35">
      <c r="A20" s="201"/>
      <c r="B20" s="216" t="s">
        <v>38</v>
      </c>
      <c r="C20" s="218" t="s">
        <v>2752</v>
      </c>
      <c r="D20" s="217" t="s">
        <v>40</v>
      </c>
      <c r="E20" s="218" t="s">
        <v>1046</v>
      </c>
      <c r="F20" s="211"/>
      <c r="G20" s="211"/>
      <c r="H20" s="218" t="s">
        <v>1053</v>
      </c>
      <c r="I20" s="211">
        <v>0</v>
      </c>
      <c r="J20" s="218" t="s">
        <v>1047</v>
      </c>
      <c r="K20" s="218" t="s">
        <v>2766</v>
      </c>
      <c r="L20" s="213">
        <v>44924</v>
      </c>
      <c r="M20" s="207">
        <v>44929</v>
      </c>
      <c r="N20" s="207">
        <v>44933</v>
      </c>
      <c r="O20" s="202">
        <f t="shared" si="0"/>
        <v>9</v>
      </c>
      <c r="P20" s="202">
        <f t="shared" si="1"/>
        <v>4</v>
      </c>
      <c r="Q20" s="218" t="s">
        <v>1084</v>
      </c>
    </row>
    <row r="21" spans="1:17" s="2" customFormat="1" ht="26.65" x14ac:dyDescent="0.45">
      <c r="A21" s="201"/>
      <c r="B21" s="187" t="s">
        <v>1085</v>
      </c>
      <c r="C21" s="187" t="s">
        <v>2752</v>
      </c>
      <c r="D21" s="218" t="s">
        <v>125</v>
      </c>
      <c r="E21" s="218" t="s">
        <v>1046</v>
      </c>
      <c r="F21" s="189"/>
      <c r="G21" s="189"/>
      <c r="H21" s="188" t="s">
        <v>1078</v>
      </c>
      <c r="I21" s="189">
        <v>0</v>
      </c>
      <c r="J21" s="188" t="s">
        <v>1047</v>
      </c>
      <c r="K21" s="218" t="s">
        <v>2766</v>
      </c>
      <c r="L21" s="224">
        <v>44891</v>
      </c>
      <c r="M21" s="213">
        <v>44894</v>
      </c>
      <c r="N21" s="207">
        <v>44933</v>
      </c>
      <c r="O21" s="202">
        <f t="shared" si="0"/>
        <v>42</v>
      </c>
      <c r="P21" s="202">
        <f t="shared" si="1"/>
        <v>39</v>
      </c>
      <c r="Q21" s="218" t="s">
        <v>1087</v>
      </c>
    </row>
    <row r="22" spans="1:17" s="2" customFormat="1" ht="26.65" x14ac:dyDescent="0.45">
      <c r="A22" s="201"/>
      <c r="B22" s="187" t="s">
        <v>1088</v>
      </c>
      <c r="C22" s="218" t="s">
        <v>2752</v>
      </c>
      <c r="D22" s="195" t="s">
        <v>2769</v>
      </c>
      <c r="E22" s="188" t="s">
        <v>1046</v>
      </c>
      <c r="F22" s="189"/>
      <c r="G22" s="189"/>
      <c r="H22" s="188" t="s">
        <v>1053</v>
      </c>
      <c r="I22" s="189">
        <v>4</v>
      </c>
      <c r="J22" s="188" t="s">
        <v>1047</v>
      </c>
      <c r="K22" s="218" t="s">
        <v>2766</v>
      </c>
      <c r="L22" s="224">
        <v>44873</v>
      </c>
      <c r="M22" s="212">
        <v>44910</v>
      </c>
      <c r="N22" s="207">
        <v>44931</v>
      </c>
      <c r="O22" s="202">
        <f t="shared" si="0"/>
        <v>58</v>
      </c>
      <c r="P22" s="202">
        <f t="shared" si="1"/>
        <v>17</v>
      </c>
      <c r="Q22" s="188" t="s">
        <v>1090</v>
      </c>
    </row>
    <row r="23" spans="1:17" s="2" customFormat="1" ht="26.25" x14ac:dyDescent="0.4">
      <c r="A23" s="201"/>
      <c r="B23" s="227" t="s">
        <v>1091</v>
      </c>
      <c r="C23" s="218" t="s">
        <v>2752</v>
      </c>
      <c r="D23" s="195" t="s">
        <v>263</v>
      </c>
      <c r="E23" s="195" t="s">
        <v>1046</v>
      </c>
      <c r="F23" s="195"/>
      <c r="G23" s="195"/>
      <c r="H23" s="195" t="s">
        <v>1053</v>
      </c>
      <c r="I23" s="195">
        <v>10</v>
      </c>
      <c r="J23" s="195" t="s">
        <v>1047</v>
      </c>
      <c r="K23" s="218" t="s">
        <v>2766</v>
      </c>
      <c r="L23" s="207">
        <v>44890</v>
      </c>
      <c r="M23" s="207">
        <v>44922</v>
      </c>
      <c r="N23" s="207">
        <v>44935</v>
      </c>
      <c r="O23" s="202">
        <f t="shared" si="0"/>
        <v>45</v>
      </c>
      <c r="P23" s="202">
        <f t="shared" si="1"/>
        <v>3</v>
      </c>
      <c r="Q23" s="195"/>
    </row>
    <row r="24" spans="1:17" s="2" customFormat="1" ht="23.25" x14ac:dyDescent="0.35">
      <c r="A24" s="201"/>
      <c r="B24" s="216" t="s">
        <v>142</v>
      </c>
      <c r="C24" s="218" t="s">
        <v>2755</v>
      </c>
      <c r="D24" s="196" t="s">
        <v>144</v>
      </c>
      <c r="E24" s="218" t="s">
        <v>1046</v>
      </c>
      <c r="F24" s="211"/>
      <c r="G24" s="211"/>
      <c r="H24" s="218" t="s">
        <v>2761</v>
      </c>
      <c r="I24" s="211">
        <v>0</v>
      </c>
      <c r="J24" s="218" t="s">
        <v>1047</v>
      </c>
      <c r="K24" s="218" t="s">
        <v>2766</v>
      </c>
      <c r="L24" s="219">
        <v>44929</v>
      </c>
      <c r="M24" s="207">
        <v>44930</v>
      </c>
      <c r="N24" s="213">
        <v>44932</v>
      </c>
      <c r="O24" s="202">
        <f t="shared" si="0"/>
        <v>3</v>
      </c>
      <c r="P24" s="202">
        <f t="shared" si="1"/>
        <v>2</v>
      </c>
      <c r="Q24" s="218"/>
    </row>
    <row r="25" spans="1:17" s="2" customFormat="1" ht="11.65" x14ac:dyDescent="0.35">
      <c r="A25" s="201"/>
      <c r="B25" s="216" t="s">
        <v>33</v>
      </c>
      <c r="C25" s="218" t="s">
        <v>2752</v>
      </c>
      <c r="D25" s="217" t="s">
        <v>2770</v>
      </c>
      <c r="E25" s="218" t="s">
        <v>1046</v>
      </c>
      <c r="F25" s="211"/>
      <c r="G25" s="211"/>
      <c r="H25" s="218" t="s">
        <v>1067</v>
      </c>
      <c r="I25" s="211">
        <v>0</v>
      </c>
      <c r="J25" s="218" t="s">
        <v>1047</v>
      </c>
      <c r="K25" s="218" t="s">
        <v>2766</v>
      </c>
      <c r="L25" s="219">
        <v>44924</v>
      </c>
      <c r="M25" s="207">
        <v>44930</v>
      </c>
      <c r="N25" s="213">
        <v>44932</v>
      </c>
      <c r="O25" s="202">
        <f t="shared" si="0"/>
        <v>8</v>
      </c>
      <c r="P25" s="202">
        <f t="shared" si="1"/>
        <v>2</v>
      </c>
      <c r="Q25" s="218" t="s">
        <v>1093</v>
      </c>
    </row>
    <row r="26" spans="1:17" s="2" customFormat="1" ht="13.15" x14ac:dyDescent="0.4">
      <c r="A26" s="201"/>
      <c r="B26" s="216" t="s">
        <v>73</v>
      </c>
      <c r="C26" s="218" t="s">
        <v>2752</v>
      </c>
      <c r="D26" s="217" t="s">
        <v>2771</v>
      </c>
      <c r="E26" s="218" t="s">
        <v>1046</v>
      </c>
      <c r="F26" s="211"/>
      <c r="G26" s="211"/>
      <c r="H26" s="218" t="s">
        <v>1078</v>
      </c>
      <c r="I26" s="211">
        <v>0</v>
      </c>
      <c r="J26" s="188" t="s">
        <v>1047</v>
      </c>
      <c r="K26" s="218" t="s">
        <v>2766</v>
      </c>
      <c r="L26" s="219">
        <v>44916</v>
      </c>
      <c r="M26" s="207">
        <v>44930</v>
      </c>
      <c r="N26" s="213">
        <v>44932</v>
      </c>
      <c r="O26" s="202">
        <f t="shared" si="0"/>
        <v>16</v>
      </c>
      <c r="P26" s="202">
        <f t="shared" si="1"/>
        <v>2</v>
      </c>
      <c r="Q26" s="218"/>
    </row>
    <row r="27" spans="1:17" s="2" customFormat="1" ht="26.25" x14ac:dyDescent="0.4">
      <c r="A27" s="201"/>
      <c r="B27" s="227" t="s">
        <v>1095</v>
      </c>
      <c r="C27" s="195" t="s">
        <v>2752</v>
      </c>
      <c r="D27" s="217" t="s">
        <v>2772</v>
      </c>
      <c r="E27" s="195" t="s">
        <v>1046</v>
      </c>
      <c r="F27" s="194"/>
      <c r="G27" s="194"/>
      <c r="H27" s="195" t="s">
        <v>1078</v>
      </c>
      <c r="I27" s="194">
        <v>0</v>
      </c>
      <c r="J27" s="193" t="s">
        <v>1047</v>
      </c>
      <c r="K27" s="218" t="s">
        <v>2766</v>
      </c>
      <c r="L27" s="241">
        <v>44897</v>
      </c>
      <c r="M27" s="207">
        <v>44923</v>
      </c>
      <c r="N27" s="213">
        <v>44934</v>
      </c>
      <c r="O27" s="202">
        <f t="shared" si="0"/>
        <v>37</v>
      </c>
      <c r="P27" s="202">
        <f t="shared" si="1"/>
        <v>11</v>
      </c>
      <c r="Q27" s="218"/>
    </row>
    <row r="28" spans="1:17" s="2" customFormat="1" ht="26.25" x14ac:dyDescent="0.4">
      <c r="A28" s="201"/>
      <c r="B28" s="187" t="s">
        <v>2773</v>
      </c>
      <c r="C28" s="211"/>
      <c r="D28" s="211"/>
      <c r="E28" s="188" t="s">
        <v>1046</v>
      </c>
      <c r="F28" s="188"/>
      <c r="G28" s="188"/>
      <c r="H28" s="188" t="s">
        <v>1078</v>
      </c>
      <c r="I28" s="188">
        <v>11</v>
      </c>
      <c r="J28" s="243" t="s">
        <v>1047</v>
      </c>
      <c r="K28" s="218" t="s">
        <v>2764</v>
      </c>
      <c r="L28" s="213">
        <v>44900</v>
      </c>
      <c r="M28" s="212">
        <v>44904</v>
      </c>
      <c r="N28" s="207">
        <v>44923</v>
      </c>
      <c r="O28" s="202">
        <f t="shared" si="0"/>
        <v>23</v>
      </c>
      <c r="P28" s="202">
        <f t="shared" si="1"/>
        <v>8</v>
      </c>
      <c r="Q28" s="188" t="s">
        <v>2774</v>
      </c>
    </row>
    <row r="29" spans="1:17" s="2" customFormat="1" ht="11.65" x14ac:dyDescent="0.35">
      <c r="A29" s="201"/>
      <c r="B29" s="216" t="s">
        <v>110</v>
      </c>
      <c r="C29" s="218" t="s">
        <v>2755</v>
      </c>
      <c r="D29" s="218" t="s">
        <v>125</v>
      </c>
      <c r="E29" s="218" t="s">
        <v>1046</v>
      </c>
      <c r="F29" s="211"/>
      <c r="G29" s="211"/>
      <c r="H29" s="218" t="s">
        <v>1073</v>
      </c>
      <c r="I29" s="211">
        <v>0</v>
      </c>
      <c r="J29" s="218" t="s">
        <v>1047</v>
      </c>
      <c r="K29" s="218" t="s">
        <v>2766</v>
      </c>
      <c r="L29" s="241">
        <v>44928</v>
      </c>
      <c r="M29" s="207">
        <v>44931</v>
      </c>
      <c r="N29" s="213">
        <v>44935</v>
      </c>
      <c r="O29" s="202">
        <f t="shared" si="0"/>
        <v>7</v>
      </c>
      <c r="P29" s="202">
        <f t="shared" si="1"/>
        <v>4</v>
      </c>
      <c r="Q29" s="240"/>
    </row>
    <row r="30" spans="1:17" s="2" customFormat="1" ht="35.25" x14ac:dyDescent="0.4">
      <c r="A30" s="201"/>
      <c r="B30" s="216" t="s">
        <v>1098</v>
      </c>
      <c r="C30" s="218" t="s">
        <v>2755</v>
      </c>
      <c r="D30" s="198" t="s">
        <v>2775</v>
      </c>
      <c r="E30" s="218" t="s">
        <v>1046</v>
      </c>
      <c r="F30" s="189"/>
      <c r="G30" s="189"/>
      <c r="H30" s="218" t="s">
        <v>1078</v>
      </c>
      <c r="I30" s="189">
        <v>0</v>
      </c>
      <c r="J30" s="188" t="s">
        <v>1047</v>
      </c>
      <c r="K30" s="218" t="s">
        <v>2766</v>
      </c>
      <c r="L30" s="241">
        <v>44929</v>
      </c>
      <c r="M30" s="207">
        <v>44931</v>
      </c>
      <c r="N30" s="213">
        <v>44936</v>
      </c>
      <c r="O30" s="202">
        <f t="shared" si="0"/>
        <v>7</v>
      </c>
      <c r="P30" s="202">
        <f t="shared" si="1"/>
        <v>5</v>
      </c>
      <c r="Q30" s="240"/>
    </row>
    <row r="31" spans="1:17" s="2" customFormat="1" ht="13.15" x14ac:dyDescent="0.4">
      <c r="A31" s="201"/>
      <c r="B31" s="216" t="s">
        <v>163</v>
      </c>
      <c r="C31" s="218" t="s">
        <v>2755</v>
      </c>
      <c r="D31" s="218" t="s">
        <v>165</v>
      </c>
      <c r="E31" s="218" t="s">
        <v>1046</v>
      </c>
      <c r="F31" s="211"/>
      <c r="G31" s="211"/>
      <c r="H31" s="218" t="s">
        <v>1073</v>
      </c>
      <c r="I31" s="211">
        <v>0</v>
      </c>
      <c r="J31" s="188" t="s">
        <v>1047</v>
      </c>
      <c r="K31" s="218" t="s">
        <v>2766</v>
      </c>
      <c r="L31" s="241">
        <v>44929</v>
      </c>
      <c r="M31" s="207">
        <v>44935</v>
      </c>
      <c r="N31" s="213">
        <v>44936</v>
      </c>
      <c r="O31" s="202">
        <f t="shared" si="0"/>
        <v>7</v>
      </c>
      <c r="P31" s="202">
        <f t="shared" si="1"/>
        <v>1</v>
      </c>
      <c r="Q31" s="240"/>
    </row>
    <row r="32" spans="1:17" s="2" customFormat="1" ht="13.9" x14ac:dyDescent="0.4">
      <c r="A32" s="201"/>
      <c r="B32" s="216" t="s">
        <v>107</v>
      </c>
      <c r="C32" s="218" t="s">
        <v>2752</v>
      </c>
      <c r="D32" s="218" t="s">
        <v>109</v>
      </c>
      <c r="E32" s="218" t="s">
        <v>1046</v>
      </c>
      <c r="F32" s="211"/>
      <c r="G32" s="211"/>
      <c r="H32" s="218" t="s">
        <v>1053</v>
      </c>
      <c r="I32" s="211">
        <v>0</v>
      </c>
      <c r="J32" s="188" t="s">
        <v>1047</v>
      </c>
      <c r="K32" s="218" t="s">
        <v>2766</v>
      </c>
      <c r="L32" s="241">
        <v>44928</v>
      </c>
      <c r="M32" s="207">
        <v>44931</v>
      </c>
      <c r="N32" s="213">
        <v>44935</v>
      </c>
      <c r="O32" s="202">
        <f t="shared" si="0"/>
        <v>7</v>
      </c>
      <c r="P32" s="202">
        <f t="shared" si="1"/>
        <v>4</v>
      </c>
      <c r="Q32" s="242"/>
    </row>
    <row r="33" spans="1:17" s="2" customFormat="1" ht="13.9" x14ac:dyDescent="0.4">
      <c r="A33" s="201"/>
      <c r="B33" s="216" t="s">
        <v>89</v>
      </c>
      <c r="C33" s="218" t="s">
        <v>2752</v>
      </c>
      <c r="D33" s="218" t="s">
        <v>91</v>
      </c>
      <c r="E33" s="218" t="s">
        <v>1046</v>
      </c>
      <c r="F33" s="211"/>
      <c r="G33" s="211"/>
      <c r="H33" s="218" t="s">
        <v>1053</v>
      </c>
      <c r="I33" s="211">
        <v>0</v>
      </c>
      <c r="J33" s="188" t="s">
        <v>1047</v>
      </c>
      <c r="K33" s="218" t="s">
        <v>2766</v>
      </c>
      <c r="L33" s="241">
        <v>44562</v>
      </c>
      <c r="M33" s="207">
        <v>44933</v>
      </c>
      <c r="N33" s="213">
        <v>44935</v>
      </c>
      <c r="O33" s="202">
        <f t="shared" si="0"/>
        <v>373</v>
      </c>
      <c r="P33" s="202">
        <f t="shared" si="1"/>
        <v>2</v>
      </c>
      <c r="Q33" s="242"/>
    </row>
    <row r="34" spans="1:17" s="2" customFormat="1" ht="13.15" x14ac:dyDescent="0.4">
      <c r="A34" s="201"/>
      <c r="B34" s="216" t="s">
        <v>44</v>
      </c>
      <c r="C34" s="218" t="s">
        <v>2752</v>
      </c>
      <c r="D34" s="218" t="s">
        <v>46</v>
      </c>
      <c r="E34" s="218" t="s">
        <v>1046</v>
      </c>
      <c r="F34" s="211"/>
      <c r="G34" s="211"/>
      <c r="H34" s="218" t="s">
        <v>1073</v>
      </c>
      <c r="I34" s="211">
        <v>0</v>
      </c>
      <c r="J34" s="188" t="s">
        <v>1047</v>
      </c>
      <c r="K34" s="218" t="s">
        <v>2766</v>
      </c>
      <c r="L34" s="241">
        <v>44923</v>
      </c>
      <c r="M34" s="207">
        <v>44931</v>
      </c>
      <c r="N34" s="213">
        <v>44935</v>
      </c>
      <c r="O34" s="202">
        <f t="shared" si="0"/>
        <v>12</v>
      </c>
      <c r="P34" s="202">
        <f t="shared" si="1"/>
        <v>4</v>
      </c>
      <c r="Q34" s="240"/>
    </row>
    <row r="35" spans="1:17" s="2" customFormat="1" ht="13.15" x14ac:dyDescent="0.4">
      <c r="A35" s="201"/>
      <c r="B35" s="216" t="s">
        <v>1105</v>
      </c>
      <c r="C35" s="218" t="s">
        <v>2752</v>
      </c>
      <c r="D35" s="218" t="s">
        <v>2776</v>
      </c>
      <c r="E35" s="218" t="s">
        <v>1046</v>
      </c>
      <c r="F35" s="211"/>
      <c r="G35" s="211"/>
      <c r="H35" s="218" t="s">
        <v>1078</v>
      </c>
      <c r="I35" s="211">
        <v>0</v>
      </c>
      <c r="J35" s="188" t="s">
        <v>1047</v>
      </c>
      <c r="K35" s="218" t="s">
        <v>2766</v>
      </c>
      <c r="L35" s="241">
        <v>44914</v>
      </c>
      <c r="M35" s="207">
        <v>44928</v>
      </c>
      <c r="N35" s="213">
        <v>44936</v>
      </c>
      <c r="O35" s="202">
        <f t="shared" si="0"/>
        <v>22</v>
      </c>
      <c r="P35" s="202">
        <f t="shared" si="1"/>
        <v>8</v>
      </c>
      <c r="Q35" s="240"/>
    </row>
    <row r="36" spans="1:17" s="2" customFormat="1" ht="26.25" x14ac:dyDescent="0.4">
      <c r="A36" s="201"/>
      <c r="B36" s="187" t="s">
        <v>1106</v>
      </c>
      <c r="C36" s="218" t="s">
        <v>2752</v>
      </c>
      <c r="D36" s="198" t="s">
        <v>2777</v>
      </c>
      <c r="E36" s="218" t="s">
        <v>1046</v>
      </c>
      <c r="F36" s="218"/>
      <c r="G36" s="218"/>
      <c r="H36" s="218" t="s">
        <v>1078</v>
      </c>
      <c r="I36" s="211">
        <v>3</v>
      </c>
      <c r="J36" s="188" t="s">
        <v>1047</v>
      </c>
      <c r="K36" s="218" t="s">
        <v>2766</v>
      </c>
      <c r="L36" s="213">
        <v>44907</v>
      </c>
      <c r="M36" s="213">
        <v>44925</v>
      </c>
      <c r="N36" s="213">
        <v>44936</v>
      </c>
      <c r="O36" s="202">
        <f t="shared" si="0"/>
        <v>29</v>
      </c>
      <c r="P36" s="202">
        <f t="shared" si="1"/>
        <v>8</v>
      </c>
      <c r="Q36" s="198" t="s">
        <v>1109</v>
      </c>
    </row>
    <row r="37" spans="1:17" s="2" customFormat="1" ht="26.25" x14ac:dyDescent="0.4">
      <c r="A37" s="201"/>
      <c r="B37" s="227" t="s">
        <v>1110</v>
      </c>
      <c r="C37" s="195" t="s">
        <v>2752</v>
      </c>
      <c r="D37" s="196" t="s">
        <v>2777</v>
      </c>
      <c r="E37" s="195" t="s">
        <v>1046</v>
      </c>
      <c r="F37" s="195"/>
      <c r="G37" s="195"/>
      <c r="H37" s="195" t="s">
        <v>1078</v>
      </c>
      <c r="I37" s="211">
        <v>3</v>
      </c>
      <c r="J37" s="193" t="s">
        <v>1047</v>
      </c>
      <c r="K37" s="218" t="s">
        <v>2766</v>
      </c>
      <c r="L37" s="241">
        <v>44900</v>
      </c>
      <c r="M37" s="207">
        <v>44925</v>
      </c>
      <c r="N37" s="207">
        <v>44936</v>
      </c>
      <c r="O37" s="202">
        <f t="shared" si="0"/>
        <v>36</v>
      </c>
      <c r="P37" s="202">
        <f t="shared" si="1"/>
        <v>8</v>
      </c>
      <c r="Q37" s="196" t="s">
        <v>1109</v>
      </c>
    </row>
    <row r="38" spans="1:17" s="2" customFormat="1" ht="26.25" x14ac:dyDescent="0.4">
      <c r="A38" s="201"/>
      <c r="B38" s="187" t="s">
        <v>1112</v>
      </c>
      <c r="C38" s="218"/>
      <c r="D38" s="218" t="s">
        <v>192</v>
      </c>
      <c r="E38" s="195" t="s">
        <v>1046</v>
      </c>
      <c r="F38" s="218"/>
      <c r="G38" s="218"/>
      <c r="H38" s="218" t="s">
        <v>1067</v>
      </c>
      <c r="I38" s="211">
        <v>0</v>
      </c>
      <c r="J38" s="218" t="s">
        <v>1047</v>
      </c>
      <c r="K38" s="218" t="s">
        <v>2766</v>
      </c>
      <c r="L38" s="213">
        <v>44851</v>
      </c>
      <c r="M38" s="213">
        <v>44932</v>
      </c>
      <c r="N38" s="213">
        <v>44937</v>
      </c>
      <c r="O38" s="202">
        <f t="shared" si="0"/>
        <v>86</v>
      </c>
      <c r="P38" s="202">
        <f t="shared" si="1"/>
        <v>5</v>
      </c>
      <c r="Q38" s="218"/>
    </row>
    <row r="39" spans="1:17" s="2" customFormat="1" ht="13.15" x14ac:dyDescent="0.4">
      <c r="A39" s="201"/>
      <c r="B39" s="216" t="s">
        <v>190</v>
      </c>
      <c r="C39" s="218" t="s">
        <v>2752</v>
      </c>
      <c r="D39" s="218" t="s">
        <v>192</v>
      </c>
      <c r="E39" s="218" t="s">
        <v>1046</v>
      </c>
      <c r="F39" s="211"/>
      <c r="G39" s="211"/>
      <c r="H39" s="218" t="s">
        <v>1053</v>
      </c>
      <c r="I39" s="211">
        <v>0</v>
      </c>
      <c r="J39" s="188" t="s">
        <v>1047</v>
      </c>
      <c r="K39" s="218" t="s">
        <v>2766</v>
      </c>
      <c r="L39" s="241">
        <v>44930</v>
      </c>
      <c r="M39" s="207">
        <v>44935</v>
      </c>
      <c r="N39" s="207">
        <v>44938</v>
      </c>
      <c r="O39" s="202">
        <f t="shared" si="0"/>
        <v>8</v>
      </c>
      <c r="P39" s="202">
        <f t="shared" si="1"/>
        <v>3</v>
      </c>
      <c r="Q39" s="240"/>
    </row>
    <row r="40" spans="1:17" s="2" customFormat="1" ht="13.15" x14ac:dyDescent="0.4">
      <c r="A40" s="201"/>
      <c r="B40" s="216" t="s">
        <v>30</v>
      </c>
      <c r="C40" s="218" t="s">
        <v>2752</v>
      </c>
      <c r="D40" s="218" t="s">
        <v>32</v>
      </c>
      <c r="E40" s="218" t="s">
        <v>1046</v>
      </c>
      <c r="F40" s="211"/>
      <c r="G40" s="211"/>
      <c r="H40" s="218" t="s">
        <v>1073</v>
      </c>
      <c r="I40" s="211">
        <v>0</v>
      </c>
      <c r="J40" s="188" t="s">
        <v>1047</v>
      </c>
      <c r="K40" s="218" t="s">
        <v>2766</v>
      </c>
      <c r="L40" s="241">
        <v>44925</v>
      </c>
      <c r="M40" s="207">
        <v>44931</v>
      </c>
      <c r="N40" s="207">
        <v>44939</v>
      </c>
      <c r="O40" s="202">
        <f t="shared" si="0"/>
        <v>14</v>
      </c>
      <c r="P40" s="202">
        <f t="shared" si="1"/>
        <v>8</v>
      </c>
      <c r="Q40" s="240"/>
    </row>
    <row r="41" spans="1:17" s="2" customFormat="1" ht="26.25" x14ac:dyDescent="0.4">
      <c r="A41" s="201"/>
      <c r="B41" s="227" t="s">
        <v>1114</v>
      </c>
      <c r="C41" s="195" t="s">
        <v>2752</v>
      </c>
      <c r="D41" s="195" t="s">
        <v>2778</v>
      </c>
      <c r="E41" s="195" t="s">
        <v>1046</v>
      </c>
      <c r="F41" s="195"/>
      <c r="G41" s="195"/>
      <c r="H41" s="195" t="s">
        <v>1053</v>
      </c>
      <c r="I41" s="195">
        <v>0</v>
      </c>
      <c r="J41" s="193" t="s">
        <v>1047</v>
      </c>
      <c r="K41" s="218" t="s">
        <v>2766</v>
      </c>
      <c r="L41" s="245">
        <v>44883</v>
      </c>
      <c r="M41" s="207">
        <v>44929</v>
      </c>
      <c r="N41" s="207">
        <v>44937</v>
      </c>
      <c r="O41" s="202">
        <f t="shared" si="0"/>
        <v>54</v>
      </c>
      <c r="P41" s="202">
        <f t="shared" si="1"/>
        <v>8</v>
      </c>
      <c r="Q41" s="195"/>
    </row>
    <row r="42" spans="1:17" s="2" customFormat="1" ht="26.25" x14ac:dyDescent="0.4">
      <c r="A42" s="201"/>
      <c r="B42" s="187" t="s">
        <v>1115</v>
      </c>
      <c r="C42" s="218" t="s">
        <v>2755</v>
      </c>
      <c r="D42" s="188" t="s">
        <v>2779</v>
      </c>
      <c r="E42" s="218" t="s">
        <v>1046</v>
      </c>
      <c r="F42" s="218"/>
      <c r="G42" s="218"/>
      <c r="H42" s="218" t="s">
        <v>1078</v>
      </c>
      <c r="I42" s="218">
        <v>0</v>
      </c>
      <c r="J42" s="188" t="s">
        <v>1047</v>
      </c>
      <c r="K42" s="218" t="s">
        <v>2766</v>
      </c>
      <c r="L42" s="213">
        <v>44880</v>
      </c>
      <c r="M42" s="213">
        <v>44931</v>
      </c>
      <c r="N42" s="207">
        <v>44938</v>
      </c>
      <c r="O42" s="202">
        <f t="shared" si="0"/>
        <v>58</v>
      </c>
      <c r="P42" s="202">
        <f t="shared" si="1"/>
        <v>7</v>
      </c>
      <c r="Q42" s="218"/>
    </row>
    <row r="43" spans="1:17" s="2" customFormat="1" ht="23.65" x14ac:dyDescent="0.4">
      <c r="A43" s="201"/>
      <c r="B43" s="198" t="s">
        <v>2780</v>
      </c>
      <c r="C43" s="218" t="s">
        <v>2755</v>
      </c>
      <c r="D43" s="218" t="s">
        <v>155</v>
      </c>
      <c r="E43" s="218" t="s">
        <v>1046</v>
      </c>
      <c r="F43" s="218"/>
      <c r="G43" s="218"/>
      <c r="H43" s="218" t="s">
        <v>1078</v>
      </c>
      <c r="I43" s="218">
        <v>0</v>
      </c>
      <c r="J43" s="188" t="s">
        <v>1047</v>
      </c>
      <c r="K43" s="218" t="s">
        <v>2764</v>
      </c>
      <c r="L43" s="246">
        <v>44635</v>
      </c>
      <c r="M43" s="213">
        <v>44939</v>
      </c>
      <c r="N43" s="218"/>
      <c r="O43" s="202"/>
      <c r="P43" s="202"/>
      <c r="Q43" s="240"/>
    </row>
    <row r="44" spans="1:17" s="2" customFormat="1" ht="23.65" x14ac:dyDescent="0.4">
      <c r="A44" s="201"/>
      <c r="B44" s="260" t="s">
        <v>53</v>
      </c>
      <c r="C44" s="195" t="s">
        <v>2755</v>
      </c>
      <c r="D44" s="196" t="s">
        <v>2781</v>
      </c>
      <c r="E44" s="195" t="s">
        <v>1046</v>
      </c>
      <c r="F44" s="194"/>
      <c r="G44" s="194"/>
      <c r="H44" s="195" t="s">
        <v>1053</v>
      </c>
      <c r="I44" s="195">
        <v>0</v>
      </c>
      <c r="J44" s="193" t="s">
        <v>1047</v>
      </c>
      <c r="K44" s="196" t="s">
        <v>1055</v>
      </c>
      <c r="L44" s="261">
        <v>44925</v>
      </c>
      <c r="M44" s="261">
        <v>44938</v>
      </c>
      <c r="N44" s="261">
        <v>44941</v>
      </c>
      <c r="O44" s="202">
        <f t="shared" ref="O44:O50" si="2">N44-L44</f>
        <v>16</v>
      </c>
      <c r="P44" s="202">
        <f t="shared" ref="P44:P50" si="3">N44-M44-I44</f>
        <v>3</v>
      </c>
      <c r="Q44" s="262"/>
    </row>
    <row r="45" spans="1:17" s="2" customFormat="1" ht="26.25" x14ac:dyDescent="0.4">
      <c r="A45" s="201"/>
      <c r="B45" s="187" t="s">
        <v>1117</v>
      </c>
      <c r="C45" s="211"/>
      <c r="D45" s="211"/>
      <c r="E45" s="188" t="s">
        <v>1046</v>
      </c>
      <c r="F45" s="188"/>
      <c r="G45" s="188"/>
      <c r="H45" s="188" t="s">
        <v>1078</v>
      </c>
      <c r="I45" s="188">
        <v>15</v>
      </c>
      <c r="J45" s="243" t="s">
        <v>1047</v>
      </c>
      <c r="K45" s="196" t="s">
        <v>1055</v>
      </c>
      <c r="L45" s="213">
        <v>44907</v>
      </c>
      <c r="M45" s="212">
        <v>44909</v>
      </c>
      <c r="N45" s="207">
        <v>44940</v>
      </c>
      <c r="O45" s="202">
        <f t="shared" si="2"/>
        <v>33</v>
      </c>
      <c r="P45" s="202">
        <f t="shared" si="3"/>
        <v>16</v>
      </c>
      <c r="Q45" s="188" t="s">
        <v>1118</v>
      </c>
    </row>
    <row r="46" spans="1:17" s="2" customFormat="1" ht="13.15" x14ac:dyDescent="0.4">
      <c r="A46" s="201"/>
      <c r="B46" s="265" t="s">
        <v>1119</v>
      </c>
      <c r="C46" s="195" t="s">
        <v>2752</v>
      </c>
      <c r="D46" s="218" t="s">
        <v>2782</v>
      </c>
      <c r="E46" s="218" t="s">
        <v>1074</v>
      </c>
      <c r="F46" s="194"/>
      <c r="G46" s="194"/>
      <c r="H46" s="195" t="s">
        <v>1067</v>
      </c>
      <c r="I46" s="194">
        <v>0</v>
      </c>
      <c r="J46" s="193" t="s">
        <v>1047</v>
      </c>
      <c r="K46" s="266" t="s">
        <v>1075</v>
      </c>
      <c r="L46" s="261">
        <v>44894</v>
      </c>
      <c r="M46" s="207">
        <v>44943</v>
      </c>
      <c r="N46" s="207">
        <v>44943</v>
      </c>
      <c r="O46" s="202">
        <f t="shared" si="2"/>
        <v>49</v>
      </c>
      <c r="P46" s="202">
        <f t="shared" si="3"/>
        <v>0</v>
      </c>
      <c r="Q46" s="240" t="s">
        <v>1120</v>
      </c>
    </row>
    <row r="47" spans="1:17" s="2" customFormat="1" ht="26.25" x14ac:dyDescent="0.4">
      <c r="A47" s="201"/>
      <c r="B47" s="267" t="s">
        <v>186</v>
      </c>
      <c r="C47" s="218" t="s">
        <v>2755</v>
      </c>
      <c r="D47" s="218" t="s">
        <v>125</v>
      </c>
      <c r="E47" s="218" t="s">
        <v>1046</v>
      </c>
      <c r="F47" s="211"/>
      <c r="G47" s="211"/>
      <c r="H47" s="218" t="s">
        <v>1053</v>
      </c>
      <c r="I47" s="218">
        <v>0</v>
      </c>
      <c r="J47" s="188" t="s">
        <v>1047</v>
      </c>
      <c r="K47" s="196" t="s">
        <v>1055</v>
      </c>
      <c r="L47" s="219">
        <v>44930</v>
      </c>
      <c r="M47" s="219">
        <v>44936</v>
      </c>
      <c r="N47" s="207">
        <v>44942</v>
      </c>
      <c r="O47" s="202">
        <f t="shared" si="2"/>
        <v>12</v>
      </c>
      <c r="P47" s="202">
        <f t="shared" si="3"/>
        <v>6</v>
      </c>
      <c r="Q47" s="240"/>
    </row>
    <row r="48" spans="1:17" s="2" customFormat="1" ht="26.25" x14ac:dyDescent="0.4">
      <c r="A48" s="201"/>
      <c r="B48" s="268" t="s">
        <v>330</v>
      </c>
      <c r="C48" s="218" t="s">
        <v>2752</v>
      </c>
      <c r="D48" s="269" t="s">
        <v>332</v>
      </c>
      <c r="E48" s="218" t="s">
        <v>1046</v>
      </c>
      <c r="F48" s="218"/>
      <c r="G48" s="218"/>
      <c r="H48" s="218" t="s">
        <v>2761</v>
      </c>
      <c r="I48" s="218">
        <v>0</v>
      </c>
      <c r="J48" s="188" t="s">
        <v>1047</v>
      </c>
      <c r="K48" s="196" t="s">
        <v>1055</v>
      </c>
      <c r="L48" s="225">
        <v>44938</v>
      </c>
      <c r="M48" s="261">
        <v>44942</v>
      </c>
      <c r="N48" s="207">
        <v>44943</v>
      </c>
      <c r="O48" s="202">
        <f t="shared" si="2"/>
        <v>5</v>
      </c>
      <c r="P48" s="202">
        <f t="shared" si="3"/>
        <v>1</v>
      </c>
      <c r="Q48" s="218"/>
    </row>
    <row r="49" spans="1:17" s="2" customFormat="1" ht="26.25" x14ac:dyDescent="0.4">
      <c r="A49" s="201"/>
      <c r="B49" s="268" t="s">
        <v>315</v>
      </c>
      <c r="C49" s="218" t="s">
        <v>2752</v>
      </c>
      <c r="D49" s="269" t="s">
        <v>317</v>
      </c>
      <c r="E49" s="218" t="s">
        <v>1046</v>
      </c>
      <c r="F49" s="218"/>
      <c r="G49" s="218"/>
      <c r="H49" s="218" t="s">
        <v>1067</v>
      </c>
      <c r="I49" s="218">
        <v>0</v>
      </c>
      <c r="J49" s="188" t="s">
        <v>1047</v>
      </c>
      <c r="K49" s="196" t="s">
        <v>1055</v>
      </c>
      <c r="L49" s="225">
        <v>44938</v>
      </c>
      <c r="M49" s="261">
        <v>44942</v>
      </c>
      <c r="N49" s="207">
        <v>44943</v>
      </c>
      <c r="O49" s="202">
        <f t="shared" si="2"/>
        <v>5</v>
      </c>
      <c r="P49" s="202">
        <f t="shared" si="3"/>
        <v>1</v>
      </c>
      <c r="Q49" s="218"/>
    </row>
    <row r="50" spans="1:17" s="2" customFormat="1" ht="26.25" x14ac:dyDescent="0.4">
      <c r="A50" s="201"/>
      <c r="B50" s="268" t="s">
        <v>186</v>
      </c>
      <c r="C50" s="218" t="s">
        <v>2752</v>
      </c>
      <c r="D50" s="270" t="s">
        <v>188</v>
      </c>
      <c r="E50" s="218" t="s">
        <v>1046</v>
      </c>
      <c r="F50" s="218"/>
      <c r="G50" s="218"/>
      <c r="H50" s="218" t="s">
        <v>1053</v>
      </c>
      <c r="I50" s="218">
        <v>0</v>
      </c>
      <c r="J50" s="188" t="s">
        <v>1047</v>
      </c>
      <c r="K50" s="196" t="s">
        <v>1055</v>
      </c>
      <c r="L50" s="213">
        <v>44930</v>
      </c>
      <c r="M50" s="261">
        <v>44936</v>
      </c>
      <c r="N50" s="213">
        <v>44942</v>
      </c>
      <c r="O50" s="202">
        <f t="shared" si="2"/>
        <v>12</v>
      </c>
      <c r="P50" s="202">
        <f t="shared" si="3"/>
        <v>6</v>
      </c>
      <c r="Q50" s="218"/>
    </row>
    <row r="51" spans="1:17" s="2" customFormat="1" ht="28.5" x14ac:dyDescent="0.45">
      <c r="A51" s="127"/>
      <c r="B51" s="146" t="s">
        <v>2783</v>
      </c>
      <c r="C51" s="127"/>
      <c r="D51" s="127"/>
      <c r="E51" s="151" t="s">
        <v>1046</v>
      </c>
      <c r="F51" s="127"/>
      <c r="G51" s="153"/>
      <c r="H51" s="159" t="s">
        <v>1078</v>
      </c>
      <c r="I51" s="153">
        <v>8</v>
      </c>
      <c r="J51" s="155" t="s">
        <v>596</v>
      </c>
      <c r="K51" s="151" t="s">
        <v>2184</v>
      </c>
      <c r="L51" s="160">
        <v>44791</v>
      </c>
      <c r="M51" s="157">
        <v>44798</v>
      </c>
      <c r="N51" s="153"/>
      <c r="O51" s="153"/>
      <c r="P51" s="153"/>
      <c r="Q51" s="158" t="s">
        <v>2784</v>
      </c>
    </row>
    <row r="52" spans="1:17" s="2" customFormat="1" ht="28.5" x14ac:dyDescent="0.45">
      <c r="A52" s="127"/>
      <c r="B52" s="146" t="s">
        <v>2785</v>
      </c>
      <c r="C52" s="127"/>
      <c r="D52" s="127"/>
      <c r="E52" s="152" t="s">
        <v>1046</v>
      </c>
      <c r="F52" s="127"/>
      <c r="G52" s="153"/>
      <c r="H52" s="159" t="s">
        <v>1078</v>
      </c>
      <c r="I52" s="153">
        <v>8</v>
      </c>
      <c r="J52" s="155" t="s">
        <v>596</v>
      </c>
      <c r="K52" s="152" t="s">
        <v>2184</v>
      </c>
      <c r="L52" s="160">
        <v>44793</v>
      </c>
      <c r="M52" s="161">
        <v>44799</v>
      </c>
      <c r="N52" s="153"/>
      <c r="O52" s="153"/>
      <c r="P52" s="153"/>
      <c r="Q52" s="158" t="s">
        <v>2786</v>
      </c>
    </row>
    <row r="53" spans="1:17" s="2" customFormat="1" ht="26.65" x14ac:dyDescent="0.45">
      <c r="A53" s="127"/>
      <c r="B53" s="147" t="s">
        <v>2787</v>
      </c>
      <c r="C53" s="127"/>
      <c r="D53" s="127"/>
      <c r="E53" s="153" t="s">
        <v>1046</v>
      </c>
      <c r="F53" s="127"/>
      <c r="G53" s="153"/>
      <c r="H53" s="159" t="s">
        <v>2761</v>
      </c>
      <c r="I53" s="153">
        <v>6</v>
      </c>
      <c r="J53" s="155" t="s">
        <v>596</v>
      </c>
      <c r="K53" s="152" t="s">
        <v>2184</v>
      </c>
      <c r="L53" s="160">
        <v>44810</v>
      </c>
      <c r="M53" s="157">
        <v>44817</v>
      </c>
      <c r="N53" s="153"/>
      <c r="O53" s="153"/>
      <c r="P53" s="153"/>
      <c r="Q53" s="162" t="s">
        <v>2788</v>
      </c>
    </row>
    <row r="54" spans="1:17" s="2" customFormat="1" ht="26.65" x14ac:dyDescent="0.45">
      <c r="A54" s="192"/>
      <c r="B54" s="148" t="s">
        <v>2789</v>
      </c>
      <c r="C54" s="192"/>
      <c r="D54" s="192"/>
      <c r="E54" s="154" t="s">
        <v>1046</v>
      </c>
      <c r="F54" s="192"/>
      <c r="G54" s="154"/>
      <c r="H54" s="156" t="s">
        <v>1073</v>
      </c>
      <c r="I54" s="154">
        <v>8</v>
      </c>
      <c r="J54" s="155" t="s">
        <v>596</v>
      </c>
      <c r="K54" s="151" t="s">
        <v>2184</v>
      </c>
      <c r="L54" s="157">
        <v>44823</v>
      </c>
      <c r="M54" s="163">
        <v>44830</v>
      </c>
      <c r="N54" s="154"/>
      <c r="O54" s="154"/>
      <c r="P54" s="154"/>
      <c r="Q54" s="158" t="s">
        <v>2790</v>
      </c>
    </row>
    <row r="55" spans="1:17" s="2" customFormat="1" ht="26.65" x14ac:dyDescent="0.45">
      <c r="A55" s="24"/>
      <c r="B55" s="147" t="s">
        <v>2791</v>
      </c>
      <c r="C55" s="24"/>
      <c r="D55" s="24"/>
      <c r="E55" s="153" t="s">
        <v>1046</v>
      </c>
      <c r="F55" s="24"/>
      <c r="G55" s="153"/>
      <c r="H55" s="159" t="s">
        <v>1083</v>
      </c>
      <c r="I55" s="153"/>
      <c r="J55" s="153" t="s">
        <v>1047</v>
      </c>
      <c r="K55" s="152" t="s">
        <v>2184</v>
      </c>
      <c r="L55" s="160">
        <v>44782</v>
      </c>
      <c r="M55" s="164">
        <v>44833</v>
      </c>
      <c r="N55" s="153"/>
      <c r="O55" s="153"/>
      <c r="P55" s="153"/>
      <c r="Q55" s="153" t="s">
        <v>2792</v>
      </c>
    </row>
    <row r="56" spans="1:17" s="2" customFormat="1" ht="26.65" x14ac:dyDescent="0.45">
      <c r="A56" s="24"/>
      <c r="B56" s="147" t="s">
        <v>2793</v>
      </c>
      <c r="C56" s="24"/>
      <c r="D56" s="24"/>
      <c r="E56" s="153" t="s">
        <v>1046</v>
      </c>
      <c r="F56" s="24"/>
      <c r="G56" s="165"/>
      <c r="H56" s="159" t="s">
        <v>1083</v>
      </c>
      <c r="I56" s="159"/>
      <c r="J56" s="155" t="s">
        <v>596</v>
      </c>
      <c r="K56" s="159" t="s">
        <v>2184</v>
      </c>
      <c r="L56" s="160">
        <v>44849</v>
      </c>
      <c r="M56" s="164">
        <v>44858</v>
      </c>
      <c r="N56" s="165"/>
      <c r="O56" s="165"/>
      <c r="P56" s="165"/>
      <c r="Q56" s="149" t="s">
        <v>2794</v>
      </c>
    </row>
    <row r="57" spans="1:17" s="2" customFormat="1" ht="14.25" x14ac:dyDescent="0.45">
      <c r="A57" s="24"/>
      <c r="B57" s="149" t="s">
        <v>2795</v>
      </c>
      <c r="C57" s="24"/>
      <c r="D57" s="24"/>
      <c r="E57" s="153" t="s">
        <v>1074</v>
      </c>
      <c r="F57" s="24"/>
      <c r="G57" s="153"/>
      <c r="H57" s="153" t="s">
        <v>1083</v>
      </c>
      <c r="I57" s="153"/>
      <c r="J57" s="155" t="s">
        <v>596</v>
      </c>
      <c r="K57" s="153" t="s">
        <v>2208</v>
      </c>
      <c r="L57" s="160">
        <v>44846</v>
      </c>
      <c r="M57" s="203" t="s">
        <v>125</v>
      </c>
      <c r="N57" s="153"/>
      <c r="O57" s="153"/>
      <c r="P57" s="153"/>
      <c r="Q57" s="153" t="s">
        <v>2796</v>
      </c>
    </row>
    <row r="58" spans="1:17" s="2" customFormat="1" ht="26.65" x14ac:dyDescent="0.45">
      <c r="A58" s="24"/>
      <c r="B58" s="149" t="s">
        <v>2797</v>
      </c>
      <c r="C58" s="24"/>
      <c r="D58" s="24"/>
      <c r="E58" s="153" t="s">
        <v>1046</v>
      </c>
      <c r="F58" s="24"/>
      <c r="G58" s="153"/>
      <c r="H58" s="153" t="s">
        <v>1078</v>
      </c>
      <c r="I58" s="153">
        <v>6</v>
      </c>
      <c r="J58" s="155" t="s">
        <v>2217</v>
      </c>
      <c r="K58" s="159" t="s">
        <v>2184</v>
      </c>
      <c r="L58" s="160">
        <v>44859</v>
      </c>
      <c r="M58" s="161">
        <v>44875</v>
      </c>
      <c r="N58" s="153"/>
      <c r="O58" s="153"/>
      <c r="P58" s="153"/>
      <c r="Q58" s="153" t="s">
        <v>2798</v>
      </c>
    </row>
    <row r="59" spans="1:17" s="2" customFormat="1" ht="26.65" x14ac:dyDescent="0.45">
      <c r="A59" s="24"/>
      <c r="B59" s="149" t="s">
        <v>2799</v>
      </c>
      <c r="C59" s="24"/>
      <c r="D59" s="24"/>
      <c r="E59" s="150" t="s">
        <v>1046</v>
      </c>
      <c r="F59" s="24"/>
      <c r="G59" s="153"/>
      <c r="H59" s="153" t="s">
        <v>1078</v>
      </c>
      <c r="I59" s="153"/>
      <c r="J59" s="155" t="s">
        <v>596</v>
      </c>
      <c r="K59" s="159" t="s">
        <v>2184</v>
      </c>
      <c r="L59" s="160">
        <v>44879</v>
      </c>
      <c r="M59" s="204">
        <v>44882</v>
      </c>
      <c r="N59" s="153"/>
      <c r="O59" s="153"/>
      <c r="P59" s="153"/>
      <c r="Q59" s="153" t="s">
        <v>2800</v>
      </c>
    </row>
    <row r="60" spans="1:17" s="2" customFormat="1" ht="26.25" x14ac:dyDescent="0.4">
      <c r="A60" s="205"/>
      <c r="B60" s="149" t="s">
        <v>2801</v>
      </c>
      <c r="C60" s="24"/>
      <c r="D60" s="24"/>
      <c r="E60" s="150" t="s">
        <v>1046</v>
      </c>
      <c r="F60" s="24"/>
      <c r="G60" s="143"/>
      <c r="H60" s="153" t="s">
        <v>1053</v>
      </c>
      <c r="I60" s="143"/>
      <c r="J60" s="153" t="s">
        <v>1047</v>
      </c>
      <c r="K60" s="159" t="s">
        <v>2184</v>
      </c>
      <c r="L60" s="145">
        <v>44889</v>
      </c>
      <c r="M60" s="145">
        <v>44893</v>
      </c>
      <c r="N60" s="143"/>
      <c r="O60" s="143"/>
      <c r="P60" s="143"/>
      <c r="Q60" s="153" t="s">
        <v>2802</v>
      </c>
    </row>
    <row r="61" spans="1:17" s="2" customFormat="1" ht="26.65" x14ac:dyDescent="0.45">
      <c r="A61" s="205"/>
      <c r="B61" s="149" t="s">
        <v>2803</v>
      </c>
      <c r="C61" s="24"/>
      <c r="D61" s="24"/>
      <c r="E61" s="150" t="s">
        <v>1074</v>
      </c>
      <c r="F61" s="24"/>
      <c r="G61" s="143"/>
      <c r="H61" s="153" t="s">
        <v>1078</v>
      </c>
      <c r="I61" s="153">
        <v>10</v>
      </c>
      <c r="J61" s="155" t="s">
        <v>596</v>
      </c>
      <c r="K61" s="159" t="s">
        <v>2208</v>
      </c>
      <c r="L61" s="144">
        <v>44886</v>
      </c>
      <c r="M61" s="160">
        <v>44889</v>
      </c>
      <c r="N61" s="143"/>
      <c r="O61" s="143"/>
      <c r="P61" s="143"/>
      <c r="Q61" s="153" t="s">
        <v>2804</v>
      </c>
    </row>
    <row r="62" spans="1:17" s="214" customFormat="1" ht="13.15" x14ac:dyDescent="0.4">
      <c r="B62" s="221" t="s">
        <v>2805</v>
      </c>
      <c r="C62" s="209" t="s">
        <v>2752</v>
      </c>
      <c r="D62" s="209" t="s">
        <v>2806</v>
      </c>
      <c r="E62" s="209" t="s">
        <v>1046</v>
      </c>
      <c r="F62" s="209"/>
      <c r="G62" s="209"/>
      <c r="H62" s="209" t="s">
        <v>1053</v>
      </c>
      <c r="I62" s="209">
        <v>5</v>
      </c>
      <c r="J62" s="221" t="s">
        <v>2183</v>
      </c>
      <c r="K62" s="206" t="s">
        <v>2807</v>
      </c>
      <c r="L62" s="222">
        <v>44845</v>
      </c>
      <c r="M62" s="210"/>
      <c r="N62" s="209"/>
      <c r="O62" s="209"/>
      <c r="P62" s="209"/>
      <c r="Q62" s="214" t="s">
        <v>1577</v>
      </c>
    </row>
    <row r="63" spans="1:17" s="2" customFormat="1" ht="13.15" x14ac:dyDescent="0.4">
      <c r="A63" s="233"/>
      <c r="B63" s="17" t="s">
        <v>176</v>
      </c>
      <c r="C63" s="214" t="s">
        <v>2752</v>
      </c>
      <c r="D63" s="214" t="s">
        <v>125</v>
      </c>
      <c r="E63" s="214" t="s">
        <v>1046</v>
      </c>
      <c r="F63" s="24"/>
      <c r="G63" s="24"/>
      <c r="H63" s="214" t="s">
        <v>1078</v>
      </c>
      <c r="I63" s="24">
        <v>9</v>
      </c>
      <c r="J63" s="215" t="s">
        <v>2273</v>
      </c>
      <c r="K63" s="226" t="s">
        <v>2184</v>
      </c>
      <c r="L63" s="222">
        <v>44930</v>
      </c>
      <c r="M63" s="210">
        <v>44933</v>
      </c>
      <c r="N63" s="24"/>
      <c r="O63" s="24"/>
      <c r="P63" s="24"/>
      <c r="Q63" s="234" t="s">
        <v>2808</v>
      </c>
    </row>
    <row r="64" spans="1:17" s="2" customFormat="1" ht="13.15" x14ac:dyDescent="0.4">
      <c r="A64" s="233"/>
      <c r="B64" s="17" t="s">
        <v>50</v>
      </c>
      <c r="C64" s="214" t="s">
        <v>2752</v>
      </c>
      <c r="D64" s="214" t="s">
        <v>52</v>
      </c>
      <c r="E64" s="214" t="s">
        <v>1046</v>
      </c>
      <c r="F64" s="24"/>
      <c r="G64" s="24"/>
      <c r="H64" s="214" t="s">
        <v>1053</v>
      </c>
      <c r="I64" s="24"/>
      <c r="J64" s="215" t="s">
        <v>2183</v>
      </c>
      <c r="K64" s="226" t="s">
        <v>2184</v>
      </c>
      <c r="L64" s="222">
        <v>44923</v>
      </c>
      <c r="M64" s="210">
        <v>44932</v>
      </c>
      <c r="N64" s="24"/>
      <c r="O64" s="24"/>
      <c r="P64" s="24"/>
      <c r="Q64" s="234" t="s">
        <v>2185</v>
      </c>
    </row>
    <row r="65" spans="1:17" s="2" customFormat="1" ht="13.15" x14ac:dyDescent="0.4">
      <c r="A65" s="233"/>
      <c r="B65" s="17" t="s">
        <v>2585</v>
      </c>
      <c r="C65" s="214" t="s">
        <v>2752</v>
      </c>
      <c r="D65" s="214" t="s">
        <v>125</v>
      </c>
      <c r="E65" s="214" t="s">
        <v>1046</v>
      </c>
      <c r="F65" s="24"/>
      <c r="G65" s="24"/>
      <c r="H65" s="214" t="s">
        <v>1053</v>
      </c>
      <c r="I65" s="24">
        <v>7</v>
      </c>
      <c r="J65" s="215" t="s">
        <v>2217</v>
      </c>
      <c r="K65" s="226" t="s">
        <v>2184</v>
      </c>
      <c r="L65" s="222">
        <v>44909</v>
      </c>
      <c r="M65" s="210">
        <v>44925</v>
      </c>
      <c r="N65" s="24"/>
      <c r="O65" s="24"/>
      <c r="P65" s="24"/>
      <c r="Q65" s="234" t="s">
        <v>2586</v>
      </c>
    </row>
    <row r="66" spans="1:17" s="2" customFormat="1" ht="13.15" x14ac:dyDescent="0.4">
      <c r="A66" s="233"/>
      <c r="B66" s="17" t="s">
        <v>1132</v>
      </c>
      <c r="C66" s="214" t="s">
        <v>2752</v>
      </c>
      <c r="D66" s="214" t="s">
        <v>2809</v>
      </c>
      <c r="E66" s="214" t="s">
        <v>1046</v>
      </c>
      <c r="F66" s="24"/>
      <c r="G66" s="24"/>
      <c r="H66" s="214" t="s">
        <v>1078</v>
      </c>
      <c r="I66" s="24"/>
      <c r="J66" s="215" t="s">
        <v>2183</v>
      </c>
      <c r="K66" s="226" t="s">
        <v>2184</v>
      </c>
      <c r="L66" s="222">
        <v>44909</v>
      </c>
      <c r="M66" s="210">
        <v>44924</v>
      </c>
      <c r="N66" s="24"/>
      <c r="O66" s="24"/>
      <c r="P66" s="24"/>
      <c r="Q66" s="234" t="s">
        <v>1134</v>
      </c>
    </row>
    <row r="67" spans="1:17" s="2" customFormat="1" ht="13.15" x14ac:dyDescent="0.4">
      <c r="A67" s="233"/>
      <c r="B67" s="17" t="s">
        <v>161</v>
      </c>
      <c r="C67" s="214" t="s">
        <v>2752</v>
      </c>
      <c r="D67" s="214" t="s">
        <v>2810</v>
      </c>
      <c r="E67" s="214" t="s">
        <v>1046</v>
      </c>
      <c r="F67" s="24"/>
      <c r="G67" s="24"/>
      <c r="H67" s="214" t="s">
        <v>1078</v>
      </c>
      <c r="I67" s="24"/>
      <c r="J67" s="221" t="s">
        <v>1047</v>
      </c>
      <c r="K67" s="226" t="s">
        <v>2184</v>
      </c>
      <c r="L67" s="222">
        <v>44929</v>
      </c>
      <c r="M67" s="210">
        <v>44931</v>
      </c>
      <c r="N67" s="24"/>
      <c r="O67" s="24"/>
      <c r="P67" s="24"/>
      <c r="Q67" s="234" t="s">
        <v>1270</v>
      </c>
    </row>
    <row r="68" spans="1:17" s="2" customFormat="1" ht="26.25" x14ac:dyDescent="0.4">
      <c r="A68" s="24"/>
      <c r="B68" s="71" t="s">
        <v>199</v>
      </c>
      <c r="C68" s="214" t="s">
        <v>2755</v>
      </c>
      <c r="D68" s="214" t="s">
        <v>125</v>
      </c>
      <c r="E68" s="214" t="s">
        <v>1046</v>
      </c>
      <c r="F68" s="24"/>
      <c r="G68" s="24"/>
      <c r="H68" s="214" t="s">
        <v>2761</v>
      </c>
      <c r="I68" s="24">
        <v>7</v>
      </c>
      <c r="J68" s="215" t="s">
        <v>2183</v>
      </c>
      <c r="K68" s="226" t="s">
        <v>2184</v>
      </c>
      <c r="L68" s="58">
        <v>44930</v>
      </c>
      <c r="M68" s="58">
        <v>44937</v>
      </c>
      <c r="N68" s="24"/>
      <c r="O68" s="24"/>
      <c r="P68" s="24"/>
      <c r="Q68" s="234" t="s">
        <v>2811</v>
      </c>
    </row>
    <row r="69" spans="1:17" s="2" customFormat="1" ht="13.15" x14ac:dyDescent="0.4">
      <c r="A69" s="24"/>
      <c r="B69" s="17" t="s">
        <v>156</v>
      </c>
      <c r="C69" s="214" t="s">
        <v>2755</v>
      </c>
      <c r="D69" s="255" t="s">
        <v>158</v>
      </c>
      <c r="E69" s="214" t="s">
        <v>1046</v>
      </c>
      <c r="F69" s="24"/>
      <c r="G69" s="24"/>
      <c r="H69" s="214" t="s">
        <v>1078</v>
      </c>
      <c r="I69" s="214">
        <v>4</v>
      </c>
      <c r="J69" s="215" t="s">
        <v>596</v>
      </c>
      <c r="K69" s="244" t="s">
        <v>2184</v>
      </c>
      <c r="L69" s="58">
        <v>44930</v>
      </c>
      <c r="M69" s="58">
        <v>44936</v>
      </c>
      <c r="N69" s="24"/>
      <c r="O69" s="24"/>
      <c r="P69" s="24"/>
      <c r="Q69" s="234" t="s">
        <v>1137</v>
      </c>
    </row>
    <row r="70" spans="1:17" s="24" customFormat="1" ht="35.25" x14ac:dyDescent="0.4">
      <c r="A70" s="220"/>
      <c r="B70" s="249" t="s">
        <v>2587</v>
      </c>
      <c r="C70" s="209" t="s">
        <v>2752</v>
      </c>
      <c r="D70" s="209" t="s">
        <v>125</v>
      </c>
      <c r="E70" s="209" t="s">
        <v>1046</v>
      </c>
      <c r="F70" s="220"/>
      <c r="G70" s="220"/>
      <c r="H70" s="209" t="s">
        <v>1053</v>
      </c>
      <c r="I70" s="209"/>
      <c r="J70" s="221" t="s">
        <v>2217</v>
      </c>
      <c r="K70" s="206" t="s">
        <v>2184</v>
      </c>
      <c r="L70" s="250">
        <v>44790</v>
      </c>
      <c r="M70" s="173">
        <v>44917</v>
      </c>
      <c r="N70" s="220"/>
      <c r="O70" s="220"/>
      <c r="P70" s="220"/>
      <c r="Q70" s="248" t="s">
        <v>2588</v>
      </c>
    </row>
    <row r="71" spans="1:17" s="2" customFormat="1" ht="26.25" x14ac:dyDescent="0.4">
      <c r="A71" s="214"/>
      <c r="B71" s="253" t="s">
        <v>258</v>
      </c>
      <c r="C71" s="214" t="s">
        <v>2752</v>
      </c>
      <c r="D71" s="255" t="s">
        <v>260</v>
      </c>
      <c r="E71" s="214" t="s">
        <v>1046</v>
      </c>
      <c r="F71" s="214"/>
      <c r="G71" s="214"/>
      <c r="H71" s="214" t="s">
        <v>1053</v>
      </c>
      <c r="I71" s="214"/>
      <c r="J71" s="215" t="s">
        <v>2273</v>
      </c>
      <c r="K71" s="244" t="s">
        <v>2184</v>
      </c>
      <c r="L71" s="247">
        <v>44936</v>
      </c>
      <c r="M71" s="173">
        <v>44942</v>
      </c>
      <c r="N71" s="214"/>
      <c r="O71" s="214"/>
      <c r="P71" s="214"/>
      <c r="Q71" s="214" t="s">
        <v>1235</v>
      </c>
    </row>
    <row r="72" spans="1:17" s="2" customFormat="1" ht="26.25" x14ac:dyDescent="0.4">
      <c r="A72" s="214"/>
      <c r="B72" s="251" t="s">
        <v>1123</v>
      </c>
      <c r="C72" s="214" t="s">
        <v>2752</v>
      </c>
      <c r="D72" s="214" t="s">
        <v>2812</v>
      </c>
      <c r="E72" s="214" t="s">
        <v>1046</v>
      </c>
      <c r="F72" s="214"/>
      <c r="G72" s="214"/>
      <c r="H72" s="214" t="s">
        <v>1073</v>
      </c>
      <c r="I72" s="214">
        <f>M72-L72</f>
        <v>33</v>
      </c>
      <c r="J72" s="215" t="s">
        <v>2273</v>
      </c>
      <c r="K72" s="244" t="s">
        <v>2184</v>
      </c>
      <c r="L72" s="256">
        <v>44897</v>
      </c>
      <c r="M72" s="173">
        <v>44930</v>
      </c>
      <c r="N72" s="214"/>
      <c r="O72" s="214"/>
      <c r="P72" s="214"/>
      <c r="Q72" s="214" t="s">
        <v>2813</v>
      </c>
    </row>
    <row r="73" spans="1:17" s="2" customFormat="1" ht="24" x14ac:dyDescent="0.45">
      <c r="A73" s="209"/>
      <c r="B73" s="221" t="s">
        <v>1196</v>
      </c>
      <c r="C73" s="209" t="s">
        <v>2752</v>
      </c>
      <c r="D73" s="206" t="s">
        <v>2814</v>
      </c>
      <c r="E73" s="209" t="s">
        <v>1046</v>
      </c>
      <c r="F73" s="209"/>
      <c r="G73" s="209"/>
      <c r="H73" s="209" t="s">
        <v>2761</v>
      </c>
      <c r="I73" s="209">
        <v>10</v>
      </c>
      <c r="J73" s="221" t="s">
        <v>596</v>
      </c>
      <c r="K73" s="206" t="s">
        <v>2184</v>
      </c>
      <c r="L73" s="263">
        <v>44841</v>
      </c>
      <c r="M73" s="173">
        <v>44931</v>
      </c>
      <c r="N73" s="209"/>
      <c r="O73" s="209"/>
      <c r="P73" s="209"/>
      <c r="Q73" s="209" t="s">
        <v>1198</v>
      </c>
    </row>
    <row r="74" spans="1:17" s="43" customFormat="1" ht="26.25" x14ac:dyDescent="0.4">
      <c r="A74" s="218"/>
      <c r="B74" s="268" t="s">
        <v>391</v>
      </c>
      <c r="C74" s="218" t="s">
        <v>2752</v>
      </c>
      <c r="D74" s="198" t="s">
        <v>2815</v>
      </c>
      <c r="E74" s="218" t="s">
        <v>1046</v>
      </c>
      <c r="F74" s="218"/>
      <c r="G74" s="218"/>
      <c r="H74" s="218" t="s">
        <v>2761</v>
      </c>
      <c r="I74" s="218"/>
      <c r="J74" s="188" t="s">
        <v>1047</v>
      </c>
      <c r="K74" s="198" t="s">
        <v>2184</v>
      </c>
      <c r="L74" s="225">
        <v>44939</v>
      </c>
      <c r="M74" s="213">
        <v>44942</v>
      </c>
      <c r="N74" s="213">
        <v>44944</v>
      </c>
      <c r="O74" s="218"/>
      <c r="P74" s="218"/>
      <c r="Q74" s="218" t="s">
        <v>2816</v>
      </c>
    </row>
    <row r="75" spans="1:17" s="2" customFormat="1" ht="26.25" x14ac:dyDescent="0.4">
      <c r="A75" s="214"/>
      <c r="B75" s="253" t="s">
        <v>327</v>
      </c>
      <c r="C75" s="214" t="s">
        <v>2752</v>
      </c>
      <c r="D75" s="254" t="s">
        <v>329</v>
      </c>
      <c r="E75" s="214" t="s">
        <v>1046</v>
      </c>
      <c r="F75" s="214"/>
      <c r="G75" s="214"/>
      <c r="H75" s="214" t="s">
        <v>2761</v>
      </c>
      <c r="I75" s="214"/>
      <c r="J75" s="215" t="s">
        <v>2273</v>
      </c>
      <c r="K75" s="244" t="s">
        <v>2184</v>
      </c>
      <c r="L75" s="247">
        <v>44938</v>
      </c>
      <c r="M75" s="256">
        <v>44943</v>
      </c>
      <c r="N75" s="214"/>
      <c r="O75" s="214"/>
      <c r="P75" s="214"/>
      <c r="Q75" s="214" t="s">
        <v>1235</v>
      </c>
    </row>
    <row r="76" spans="1:17" s="2" customFormat="1" ht="26.25" x14ac:dyDescent="0.4">
      <c r="A76" s="214"/>
      <c r="B76" s="253" t="s">
        <v>293</v>
      </c>
      <c r="C76" s="214" t="s">
        <v>2752</v>
      </c>
      <c r="D76" s="264" t="s">
        <v>295</v>
      </c>
      <c r="E76" s="214" t="s">
        <v>1046</v>
      </c>
      <c r="F76" s="214"/>
      <c r="G76" s="214"/>
      <c r="H76" s="214" t="s">
        <v>1078</v>
      </c>
      <c r="I76" s="214"/>
      <c r="J76" s="215" t="s">
        <v>2273</v>
      </c>
      <c r="K76" s="244" t="s">
        <v>2184</v>
      </c>
      <c r="L76" s="247">
        <v>44937</v>
      </c>
      <c r="M76" s="256">
        <v>44942</v>
      </c>
      <c r="N76" s="214"/>
      <c r="O76" s="214"/>
      <c r="P76" s="214"/>
      <c r="Q76" s="214" t="s">
        <v>1235</v>
      </c>
    </row>
    <row r="77" spans="1:17" s="2" customFormat="1" ht="26.25" x14ac:dyDescent="0.4">
      <c r="A77" s="214"/>
      <c r="B77" s="253" t="s">
        <v>273</v>
      </c>
      <c r="C77" s="214" t="s">
        <v>2752</v>
      </c>
      <c r="D77" s="264" t="s">
        <v>275</v>
      </c>
      <c r="E77" s="214" t="s">
        <v>1046</v>
      </c>
      <c r="F77" s="214"/>
      <c r="G77" s="214"/>
      <c r="H77" s="214" t="s">
        <v>1067</v>
      </c>
      <c r="I77" s="214"/>
      <c r="J77" s="215" t="s">
        <v>2273</v>
      </c>
      <c r="K77" s="244" t="s">
        <v>2184</v>
      </c>
      <c r="L77" s="247">
        <v>44937</v>
      </c>
      <c r="M77" s="256">
        <v>44943</v>
      </c>
      <c r="N77" s="214"/>
      <c r="O77" s="214"/>
      <c r="P77" s="214"/>
      <c r="Q77" s="214" t="s">
        <v>1235</v>
      </c>
    </row>
    <row r="78" spans="1:17" s="2" customFormat="1" ht="26.25" x14ac:dyDescent="0.4">
      <c r="A78" s="214"/>
      <c r="B78" s="253" t="s">
        <v>254</v>
      </c>
      <c r="C78" s="214" t="s">
        <v>2752</v>
      </c>
      <c r="D78" s="255" t="s">
        <v>256</v>
      </c>
      <c r="E78" s="214" t="s">
        <v>1046</v>
      </c>
      <c r="F78" s="214"/>
      <c r="G78" s="214"/>
      <c r="H78" s="214" t="s">
        <v>1073</v>
      </c>
      <c r="I78" s="214"/>
      <c r="J78" s="215" t="s">
        <v>2273</v>
      </c>
      <c r="K78" s="244" t="s">
        <v>2184</v>
      </c>
      <c r="L78" s="247">
        <v>44936</v>
      </c>
      <c r="M78" s="256">
        <v>44942</v>
      </c>
      <c r="N78" s="214"/>
      <c r="O78" s="214"/>
      <c r="P78" s="214"/>
      <c r="Q78" s="214" t="s">
        <v>1235</v>
      </c>
    </row>
    <row r="79" spans="1:17" s="2" customFormat="1" ht="26.25" x14ac:dyDescent="0.4">
      <c r="A79" s="214"/>
      <c r="B79" s="253" t="s">
        <v>224</v>
      </c>
      <c r="C79" s="214" t="s">
        <v>2752</v>
      </c>
      <c r="D79" s="254" t="s">
        <v>226</v>
      </c>
      <c r="E79" s="214" t="s">
        <v>1046</v>
      </c>
      <c r="F79" s="214"/>
      <c r="G79" s="214"/>
      <c r="H79" s="214" t="s">
        <v>1078</v>
      </c>
      <c r="I79" s="214"/>
      <c r="J79" s="215" t="s">
        <v>2273</v>
      </c>
      <c r="K79" s="244" t="s">
        <v>2184</v>
      </c>
      <c r="L79" s="247">
        <v>44936</v>
      </c>
      <c r="M79" s="256">
        <v>44942</v>
      </c>
      <c r="N79" s="214"/>
      <c r="O79" s="214"/>
      <c r="P79" s="214"/>
      <c r="Q79" s="214" t="s">
        <v>1235</v>
      </c>
    </row>
    <row r="80" spans="1:17" s="2" customFormat="1" ht="26.25" x14ac:dyDescent="0.4">
      <c r="A80" s="209"/>
      <c r="B80" s="273" t="s">
        <v>180</v>
      </c>
      <c r="C80" s="209" t="s">
        <v>2752</v>
      </c>
      <c r="D80" s="206" t="s">
        <v>1146</v>
      </c>
      <c r="E80" s="209" t="s">
        <v>1046</v>
      </c>
      <c r="F80" s="209"/>
      <c r="G80" s="209"/>
      <c r="H80" s="209" t="s">
        <v>1078</v>
      </c>
      <c r="I80" s="209"/>
      <c r="J80" s="221" t="s">
        <v>2273</v>
      </c>
      <c r="K80" s="206" t="s">
        <v>2184</v>
      </c>
      <c r="L80" s="250">
        <v>44936</v>
      </c>
      <c r="M80" s="210">
        <v>44942</v>
      </c>
      <c r="N80" s="209"/>
      <c r="O80" s="209"/>
      <c r="P80" s="209"/>
      <c r="Q80" s="214" t="s">
        <v>1235</v>
      </c>
    </row>
    <row r="81" spans="1:17" s="2" customFormat="1" ht="26.25" x14ac:dyDescent="0.4">
      <c r="A81" s="214"/>
      <c r="B81" s="253" t="s">
        <v>242</v>
      </c>
      <c r="C81" s="214" t="s">
        <v>2752</v>
      </c>
      <c r="D81" s="255" t="s">
        <v>244</v>
      </c>
      <c r="E81" s="214" t="s">
        <v>1046</v>
      </c>
      <c r="F81" s="214"/>
      <c r="G81" s="214"/>
      <c r="H81" s="214" t="s">
        <v>1053</v>
      </c>
      <c r="I81" s="214"/>
      <c r="J81" s="215" t="s">
        <v>2273</v>
      </c>
      <c r="K81" s="244" t="s">
        <v>2184</v>
      </c>
      <c r="L81" s="247">
        <v>44936</v>
      </c>
      <c r="M81" s="256">
        <v>44943</v>
      </c>
      <c r="N81" s="214"/>
      <c r="O81" s="214"/>
      <c r="P81" s="214"/>
      <c r="Q81" s="234" t="s">
        <v>1235</v>
      </c>
    </row>
    <row r="82" spans="1:17" s="2" customFormat="1" ht="26.25" x14ac:dyDescent="0.4">
      <c r="A82" s="24"/>
      <c r="B82" s="71" t="s">
        <v>420</v>
      </c>
      <c r="C82" s="24" t="s">
        <v>2755</v>
      </c>
      <c r="D82" s="206" t="s">
        <v>1148</v>
      </c>
      <c r="E82" s="214" t="s">
        <v>1046</v>
      </c>
      <c r="F82" s="214"/>
      <c r="G82" s="214"/>
      <c r="H82" s="214" t="s">
        <v>1053</v>
      </c>
      <c r="I82" s="214"/>
      <c r="J82" s="215" t="s">
        <v>2273</v>
      </c>
      <c r="K82" s="244" t="s">
        <v>2184</v>
      </c>
      <c r="L82" s="58">
        <v>44943</v>
      </c>
      <c r="M82" s="256">
        <v>44946</v>
      </c>
      <c r="N82" s="24"/>
      <c r="O82" s="24"/>
      <c r="P82" s="24"/>
      <c r="Q82" s="234" t="s">
        <v>1235</v>
      </c>
    </row>
    <row r="83" spans="1:17" s="2" customFormat="1" ht="26.25" x14ac:dyDescent="0.4">
      <c r="A83" s="24"/>
      <c r="B83" s="71" t="s">
        <v>388</v>
      </c>
      <c r="C83" s="214" t="s">
        <v>2752</v>
      </c>
      <c r="D83" s="206" t="s">
        <v>1143</v>
      </c>
      <c r="E83" s="214" t="s">
        <v>1046</v>
      </c>
      <c r="F83" s="214"/>
      <c r="G83" s="214"/>
      <c r="H83" s="214" t="s">
        <v>1073</v>
      </c>
      <c r="I83" s="214"/>
      <c r="J83" s="215" t="s">
        <v>2273</v>
      </c>
      <c r="K83" s="244" t="s">
        <v>2184</v>
      </c>
      <c r="L83" s="58">
        <v>44942</v>
      </c>
      <c r="M83" s="256">
        <v>44945</v>
      </c>
      <c r="N83" s="24"/>
      <c r="O83" s="24"/>
      <c r="P83" s="24"/>
      <c r="Q83" s="234" t="s">
        <v>1235</v>
      </c>
    </row>
    <row r="84" spans="1:17" s="2" customFormat="1" ht="26.25" x14ac:dyDescent="0.4">
      <c r="A84" s="24"/>
      <c r="B84" s="71" t="s">
        <v>381</v>
      </c>
      <c r="C84" s="214" t="s">
        <v>2752</v>
      </c>
      <c r="D84" s="206" t="s">
        <v>1149</v>
      </c>
      <c r="E84" s="214" t="s">
        <v>1046</v>
      </c>
      <c r="F84" s="214"/>
      <c r="G84" s="214"/>
      <c r="H84" s="214" t="s">
        <v>1067</v>
      </c>
      <c r="I84" s="214"/>
      <c r="J84" s="215" t="s">
        <v>2273</v>
      </c>
      <c r="K84" s="244" t="s">
        <v>2184</v>
      </c>
      <c r="L84" s="58">
        <v>44940</v>
      </c>
      <c r="M84" s="256">
        <v>44945</v>
      </c>
      <c r="N84" s="24"/>
      <c r="O84" s="24"/>
      <c r="P84" s="24"/>
      <c r="Q84" s="234" t="s">
        <v>1235</v>
      </c>
    </row>
    <row r="85" spans="1:17" s="2" customFormat="1" ht="26.25" x14ac:dyDescent="0.4">
      <c r="A85" s="24"/>
      <c r="B85" s="71" t="s">
        <v>335</v>
      </c>
      <c r="C85" s="214" t="s">
        <v>2752</v>
      </c>
      <c r="D85" s="206" t="s">
        <v>1150</v>
      </c>
      <c r="E85" s="214" t="s">
        <v>1046</v>
      </c>
      <c r="F85" s="214"/>
      <c r="G85" s="214"/>
      <c r="H85" s="214" t="s">
        <v>1053</v>
      </c>
      <c r="I85" s="214"/>
      <c r="J85" s="215" t="s">
        <v>2273</v>
      </c>
      <c r="K85" s="244" t="s">
        <v>2184</v>
      </c>
      <c r="L85" s="58">
        <v>44938</v>
      </c>
      <c r="M85" s="256">
        <v>44945</v>
      </c>
      <c r="N85" s="24"/>
      <c r="O85" s="24"/>
      <c r="P85" s="24"/>
      <c r="Q85" s="234" t="s">
        <v>1235</v>
      </c>
    </row>
    <row r="86" spans="1:17" s="2" customFormat="1" ht="26.25" x14ac:dyDescent="0.4">
      <c r="A86" s="24"/>
      <c r="B86" s="71" t="s">
        <v>235</v>
      </c>
      <c r="C86" s="214" t="s">
        <v>2752</v>
      </c>
      <c r="D86" s="209" t="s">
        <v>125</v>
      </c>
      <c r="E86" s="214" t="s">
        <v>1046</v>
      </c>
      <c r="F86" s="214"/>
      <c r="G86" s="214"/>
      <c r="H86" s="214" t="s">
        <v>1067</v>
      </c>
      <c r="I86" s="214"/>
      <c r="J86" s="215" t="s">
        <v>2273</v>
      </c>
      <c r="K86" s="244" t="s">
        <v>2184</v>
      </c>
      <c r="L86" s="58">
        <v>44938</v>
      </c>
      <c r="M86" s="58">
        <v>44944</v>
      </c>
      <c r="N86" s="24"/>
      <c r="O86" s="24"/>
      <c r="P86" s="24"/>
      <c r="Q86" s="234" t="s">
        <v>1235</v>
      </c>
    </row>
    <row r="87" spans="1:17" s="2" customFormat="1" ht="26.25" x14ac:dyDescent="0.4">
      <c r="A87" s="24"/>
      <c r="B87" s="71" t="s">
        <v>321</v>
      </c>
      <c r="C87" s="214" t="s">
        <v>2752</v>
      </c>
      <c r="D87" s="206" t="s">
        <v>1152</v>
      </c>
      <c r="E87" s="214" t="s">
        <v>1046</v>
      </c>
      <c r="F87" s="24"/>
      <c r="G87" s="24"/>
      <c r="H87" s="226" t="s">
        <v>2761</v>
      </c>
      <c r="I87" s="214"/>
      <c r="J87" s="215" t="s">
        <v>2273</v>
      </c>
      <c r="K87" s="244" t="s">
        <v>2184</v>
      </c>
      <c r="L87" s="58">
        <v>44938</v>
      </c>
      <c r="M87" s="256">
        <v>44946</v>
      </c>
      <c r="N87" s="24"/>
      <c r="O87" s="24"/>
      <c r="P87" s="24"/>
      <c r="Q87" s="234" t="s">
        <v>1235</v>
      </c>
    </row>
    <row r="88" spans="1:17" s="2" customFormat="1" ht="26.25" x14ac:dyDescent="0.4">
      <c r="A88" s="220"/>
      <c r="B88" s="275" t="s">
        <v>291</v>
      </c>
      <c r="C88" s="209" t="s">
        <v>2752</v>
      </c>
      <c r="D88" s="206" t="s">
        <v>1163</v>
      </c>
      <c r="E88" s="209" t="s">
        <v>1046</v>
      </c>
      <c r="F88" s="209"/>
      <c r="G88" s="209"/>
      <c r="H88" s="209" t="s">
        <v>1053</v>
      </c>
      <c r="I88" s="209"/>
      <c r="J88" s="221" t="s">
        <v>2273</v>
      </c>
      <c r="K88" s="206" t="s">
        <v>2184</v>
      </c>
      <c r="L88" s="173">
        <v>44937</v>
      </c>
      <c r="M88" s="173">
        <v>44944</v>
      </c>
      <c r="N88" s="220"/>
      <c r="O88" s="220"/>
      <c r="P88" s="220"/>
      <c r="Q88" s="307" t="s">
        <v>1235</v>
      </c>
    </row>
    <row r="89" spans="1:17" s="218" customFormat="1" ht="26.25" x14ac:dyDescent="0.4">
      <c r="B89" s="227" t="s">
        <v>2817</v>
      </c>
      <c r="C89" s="195" t="s">
        <v>2752</v>
      </c>
      <c r="D89" s="195" t="s">
        <v>1374</v>
      </c>
      <c r="E89" s="195" t="s">
        <v>1046</v>
      </c>
      <c r="F89" s="195"/>
      <c r="G89" s="195"/>
      <c r="H89" s="195" t="s">
        <v>1073</v>
      </c>
      <c r="I89" s="195"/>
      <c r="J89" s="195" t="s">
        <v>1047</v>
      </c>
      <c r="K89" s="218" t="s">
        <v>2764</v>
      </c>
      <c r="L89" s="207">
        <v>44693</v>
      </c>
      <c r="M89" s="195"/>
      <c r="N89" s="207">
        <v>44970</v>
      </c>
      <c r="O89" s="195"/>
      <c r="P89" s="195"/>
      <c r="Q89" s="195"/>
    </row>
    <row r="90" spans="1:17" s="43" customFormat="1" ht="26.25" x14ac:dyDescent="0.4">
      <c r="A90" s="420"/>
      <c r="B90" s="227" t="s">
        <v>2818</v>
      </c>
      <c r="C90" s="195" t="s">
        <v>2752</v>
      </c>
      <c r="D90" s="195" t="s">
        <v>2819</v>
      </c>
      <c r="E90" s="195" t="s">
        <v>1046</v>
      </c>
      <c r="F90" s="195"/>
      <c r="G90" s="195"/>
      <c r="H90" s="195" t="s">
        <v>1078</v>
      </c>
      <c r="I90" s="195"/>
      <c r="J90" s="195" t="s">
        <v>1047</v>
      </c>
      <c r="K90" s="195" t="s">
        <v>2764</v>
      </c>
      <c r="L90" s="207">
        <v>44728</v>
      </c>
      <c r="M90" s="195"/>
      <c r="N90" s="207">
        <v>44955</v>
      </c>
      <c r="O90" s="195">
        <v>227</v>
      </c>
      <c r="P90" s="195">
        <v>44955</v>
      </c>
      <c r="Q90" s="195" t="s">
        <v>1171</v>
      </c>
    </row>
    <row r="91" spans="1:17" s="193" customFormat="1" ht="26.25" x14ac:dyDescent="0.4">
      <c r="B91" s="227" t="s">
        <v>2820</v>
      </c>
      <c r="D91" s="195">
        <v>5093923</v>
      </c>
      <c r="E91" s="195" t="s">
        <v>1046</v>
      </c>
      <c r="H91" s="193" t="s">
        <v>1073</v>
      </c>
      <c r="J91" s="193" t="s">
        <v>1047</v>
      </c>
      <c r="K91" s="195" t="s">
        <v>2764</v>
      </c>
      <c r="L91" s="207"/>
      <c r="N91" s="207"/>
    </row>
    <row r="92" spans="1:17" s="193" customFormat="1" ht="26.25" x14ac:dyDescent="0.4">
      <c r="B92" s="227" t="s">
        <v>2821</v>
      </c>
      <c r="D92" s="195" t="s">
        <v>1374</v>
      </c>
      <c r="E92" s="195" t="s">
        <v>1046</v>
      </c>
      <c r="H92" s="193" t="s">
        <v>1078</v>
      </c>
      <c r="J92" s="193" t="s">
        <v>1047</v>
      </c>
      <c r="K92" s="195" t="s">
        <v>2764</v>
      </c>
      <c r="L92" s="207">
        <v>44950</v>
      </c>
      <c r="N92" s="207">
        <v>44990</v>
      </c>
    </row>
    <row r="93" spans="1:17" s="364" customFormat="1" ht="26.25" x14ac:dyDescent="0.4">
      <c r="B93" s="227" t="s">
        <v>2822</v>
      </c>
      <c r="D93" s="497">
        <v>588154.6</v>
      </c>
      <c r="E93" s="195" t="s">
        <v>1046</v>
      </c>
      <c r="F93" s="193"/>
      <c r="G93" s="193"/>
      <c r="H93" s="193" t="s">
        <v>1078</v>
      </c>
      <c r="I93" s="193"/>
      <c r="J93" s="193" t="s">
        <v>1047</v>
      </c>
      <c r="K93" s="195" t="s">
        <v>2764</v>
      </c>
      <c r="L93" s="207">
        <v>45028</v>
      </c>
      <c r="N93" s="207">
        <v>45030</v>
      </c>
    </row>
    <row r="94" spans="1:17" s="188" customFormat="1" ht="13.15" x14ac:dyDescent="0.4">
      <c r="B94" s="188" t="s">
        <v>2823</v>
      </c>
      <c r="E94" s="188" t="s">
        <v>1046</v>
      </c>
      <c r="H94" s="188" t="s">
        <v>1067</v>
      </c>
      <c r="J94" s="193" t="s">
        <v>1047</v>
      </c>
      <c r="K94" s="195" t="s">
        <v>2764</v>
      </c>
      <c r="L94" s="207">
        <v>44804</v>
      </c>
      <c r="N94" s="207">
        <v>45052</v>
      </c>
    </row>
    <row r="95" spans="1:17" x14ac:dyDescent="0.35">
      <c r="A95" s="421"/>
      <c r="B95" s="421"/>
      <c r="C95" s="421"/>
      <c r="D95" s="421"/>
      <c r="E95" s="421"/>
      <c r="F95" s="421"/>
      <c r="G95" s="421"/>
      <c r="H95" s="421"/>
      <c r="I95" s="421"/>
      <c r="J95" s="421"/>
      <c r="K95" s="421"/>
      <c r="L95" s="421"/>
      <c r="M95" s="421"/>
      <c r="N95" s="421"/>
      <c r="O95" s="421"/>
      <c r="P95" s="421"/>
      <c r="Q95" s="421"/>
    </row>
  </sheetData>
  <conditionalFormatting sqref="B1">
    <cfRule type="duplicateValues" dxfId="9" priority="9"/>
  </conditionalFormatting>
  <conditionalFormatting sqref="B11 D11">
    <cfRule type="duplicateValues" dxfId="8" priority="7"/>
  </conditionalFormatting>
  <conditionalFormatting sqref="B11">
    <cfRule type="duplicateValues" dxfId="7" priority="6"/>
  </conditionalFormatting>
  <conditionalFormatting sqref="B43">
    <cfRule type="duplicateValues" dxfId="6" priority="3"/>
    <cfRule type="duplicateValues" dxfId="5" priority="4"/>
  </conditionalFormatting>
  <conditionalFormatting sqref="B91">
    <cfRule type="duplicateValues" dxfId="4" priority="1"/>
    <cfRule type="duplicateValues" dxfId="3" priority="2"/>
  </conditionalFormatting>
  <conditionalFormatting sqref="B21:C21">
    <cfRule type="duplicateValues" dxfId="2" priority="10"/>
  </conditionalFormatting>
  <conditionalFormatting sqref="B12:D12">
    <cfRule type="duplicateValues" dxfId="1" priority="5"/>
  </conditionalFormatting>
  <conditionalFormatting sqref="C1:D1">
    <cfRule type="duplicateValues" dxfId="0" priority="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
  <sheetViews>
    <sheetView zoomScaleNormal="100" workbookViewId="0">
      <selection activeCell="M21" sqref="M21"/>
    </sheetView>
  </sheetViews>
  <sheetFormatPr defaultColWidth="14.3984375" defaultRowHeight="15.75" customHeight="1" x14ac:dyDescent="0.35"/>
  <cols>
    <col min="1" max="1" width="24" style="2" customWidth="1"/>
    <col min="2" max="2" width="5.73046875" style="2" customWidth="1"/>
    <col min="3" max="3" width="3.265625" style="2" customWidth="1"/>
    <col min="4" max="4" width="19.86328125" style="2" bestFit="1" customWidth="1"/>
    <col min="5" max="5" width="6.59765625" style="2" customWidth="1"/>
    <col min="6" max="6" width="3.3984375" style="2" customWidth="1"/>
    <col min="7" max="7" width="11.1328125" style="2" hidden="1" customWidth="1"/>
    <col min="8" max="8" width="5.86328125" style="2" hidden="1" customWidth="1"/>
    <col min="9" max="9" width="3.265625" style="2" hidden="1" customWidth="1"/>
    <col min="10" max="10" width="31.1328125" style="2" customWidth="1"/>
    <col min="11" max="11" width="6.3984375" style="2" customWidth="1"/>
    <col min="12" max="12" width="3.265625" style="2" customWidth="1"/>
    <col min="13" max="13" width="29.73046875" style="2" customWidth="1"/>
    <col min="14" max="14" width="6.1328125" style="2" customWidth="1"/>
    <col min="15" max="15" width="3.265625" style="2" customWidth="1"/>
    <col min="16" max="17" width="22.265625" customWidth="1"/>
    <col min="18" max="18" width="3.265625" style="2" customWidth="1"/>
    <col min="19" max="19" width="25.73046875" bestFit="1" customWidth="1"/>
    <col min="20" max="20" width="22.265625" bestFit="1" customWidth="1"/>
    <col min="21" max="21" width="3.265625" style="2" customWidth="1"/>
    <col min="22" max="22" width="10.3984375" style="2" customWidth="1"/>
    <col min="23" max="23" width="7.1328125" style="2" customWidth="1"/>
    <col min="24" max="24" width="3.265625" style="2" customWidth="1"/>
    <col min="25" max="25" width="18.3984375" style="2" customWidth="1"/>
    <col min="26" max="16384" width="14.3984375" style="2"/>
  </cols>
  <sheetData>
    <row r="1" spans="1:26" s="12" customFormat="1" ht="24" customHeight="1" x14ac:dyDescent="0.35">
      <c r="A1" s="919" t="s">
        <v>2824</v>
      </c>
      <c r="B1" s="920"/>
      <c r="C1" s="11"/>
      <c r="D1" s="921" t="s">
        <v>2825</v>
      </c>
      <c r="E1" s="922"/>
      <c r="F1" s="11"/>
      <c r="G1" s="923" t="s">
        <v>2826</v>
      </c>
      <c r="H1" s="924"/>
      <c r="I1" s="11"/>
      <c r="J1" s="914" t="s">
        <v>2827</v>
      </c>
      <c r="K1" s="915"/>
      <c r="L1" s="134"/>
      <c r="M1" s="916" t="s">
        <v>2828</v>
      </c>
      <c r="N1" s="916"/>
      <c r="O1" s="315"/>
      <c r="P1" s="344" t="s">
        <v>2829</v>
      </c>
      <c r="Q1" s="344"/>
      <c r="R1" s="314"/>
      <c r="S1" s="917" t="s">
        <v>2830</v>
      </c>
      <c r="T1" s="918"/>
      <c r="U1" s="315"/>
      <c r="V1" s="925" t="s">
        <v>2831</v>
      </c>
      <c r="W1" s="925"/>
      <c r="X1" s="314"/>
      <c r="Y1" s="913" t="s">
        <v>2832</v>
      </c>
      <c r="Z1" s="913"/>
    </row>
    <row r="2" spans="1:26" s="21" customFormat="1" ht="14.25" x14ac:dyDescent="0.45">
      <c r="A2" s="117" t="s">
        <v>12</v>
      </c>
      <c r="B2" s="115">
        <f>COUNTIF('Master List'!C:C, Summary!A2)</f>
        <v>379</v>
      </c>
      <c r="C2" s="11"/>
      <c r="D2" s="136" t="s">
        <v>14</v>
      </c>
      <c r="E2" s="19">
        <f>COUNTIF('Master List'!F:F,Summary!D2)</f>
        <v>380</v>
      </c>
      <c r="F2" s="11"/>
      <c r="G2" s="19" t="s">
        <v>2833</v>
      </c>
      <c r="H2" s="19">
        <f>COUNTIF('Master List'!G2:G2617,Summary!G2)</f>
        <v>0</v>
      </c>
      <c r="I2" s="20"/>
      <c r="J2" s="138" t="s">
        <v>353</v>
      </c>
      <c r="K2" s="19">
        <f>COUNTIF('Master List'!H:H,Summary!J2)</f>
        <v>3</v>
      </c>
      <c r="L2" s="140"/>
      <c r="M2" s="7" t="s">
        <v>2834</v>
      </c>
      <c r="N2" s="5">
        <f>COUNTIF('Master List'!I:I,Summary!M2)</f>
        <v>180</v>
      </c>
      <c r="O2" s="315"/>
      <c r="P2" s="13" t="s">
        <v>1569</v>
      </c>
      <c r="Q2" s="345">
        <f>COUNTIF('Detailed summary'!M:M,Summary!P2)</f>
        <v>0</v>
      </c>
      <c r="R2" s="314"/>
      <c r="S2" s="199" t="s">
        <v>1048</v>
      </c>
      <c r="T2" s="347">
        <f>COUNTIF('Detailed summary'!M:M,Summary!S2)</f>
        <v>727</v>
      </c>
      <c r="U2" s="315"/>
      <c r="V2" s="22" t="s">
        <v>1050</v>
      </c>
      <c r="W2" s="350">
        <f>COUNTIF('Detailed summary'!W:W,Summary!V2)</f>
        <v>312</v>
      </c>
      <c r="X2" s="314"/>
      <c r="Y2" s="316"/>
      <c r="Z2" s="274"/>
    </row>
    <row r="3" spans="1:26" ht="24.95" customHeight="1" x14ac:dyDescent="0.45">
      <c r="A3" s="130"/>
      <c r="B3" s="19"/>
      <c r="C3" s="11"/>
      <c r="D3" s="137" t="s">
        <v>2835</v>
      </c>
      <c r="E3" s="5">
        <f>COUNTIF('Master List'!F:F, Summary!D3)</f>
        <v>0</v>
      </c>
      <c r="F3" s="11"/>
      <c r="G3" s="5"/>
      <c r="H3" s="5"/>
      <c r="I3" s="9"/>
      <c r="J3" s="62" t="s">
        <v>16</v>
      </c>
      <c r="K3" s="19">
        <f>COUNTIF('Master List'!H:H,Summary!J3)</f>
        <v>278</v>
      </c>
      <c r="L3" s="140"/>
      <c r="M3" s="7" t="s">
        <v>29</v>
      </c>
      <c r="N3" s="5">
        <f>COUNTIF('Master List'!I:I,Summary!M3)</f>
        <v>99</v>
      </c>
      <c r="O3" s="315"/>
      <c r="P3" s="13" t="s">
        <v>596</v>
      </c>
      <c r="Q3" s="22">
        <f>COUNTIF('Detailed summary'!L:L,Summary!P3)</f>
        <v>32</v>
      </c>
      <c r="R3" s="314"/>
      <c r="S3" s="13" t="s">
        <v>1075</v>
      </c>
      <c r="T3" s="345">
        <f>COUNTIF('Detailed summary'!M:M,Summary!S3)</f>
        <v>12</v>
      </c>
      <c r="U3" s="314"/>
      <c r="V3" s="22" t="s">
        <v>2836</v>
      </c>
      <c r="W3" s="350">
        <f>COUNTIF('Detailed summary'!W:W,Summary!V3)</f>
        <v>0</v>
      </c>
      <c r="X3" s="314"/>
      <c r="Y3" s="316" t="s">
        <v>2764</v>
      </c>
      <c r="Z3" s="274">
        <f>COUNTIF(Relocation!K:K,Summary!Y3)</f>
        <v>9</v>
      </c>
    </row>
    <row r="4" spans="1:26" ht="15.75" customHeight="1" x14ac:dyDescent="0.35">
      <c r="A4" s="131"/>
      <c r="B4" s="5"/>
      <c r="C4" s="11"/>
      <c r="D4" s="141" t="s">
        <v>123</v>
      </c>
      <c r="E4" s="142">
        <f>COUNTIF('Master List'!C:C,Summary!D4)</f>
        <v>2</v>
      </c>
      <c r="F4" s="11"/>
      <c r="G4" s="5"/>
      <c r="H4" s="5"/>
      <c r="I4" s="9"/>
      <c r="J4" s="62" t="s">
        <v>20</v>
      </c>
      <c r="K4" s="19">
        <f>COUNTIF('Master List'!H:H,Summary!J4)</f>
        <v>99</v>
      </c>
      <c r="L4" s="140"/>
      <c r="M4" s="7"/>
      <c r="N4" s="5"/>
      <c r="O4" s="315"/>
      <c r="P4" s="13" t="s">
        <v>2273</v>
      </c>
      <c r="Q4" s="22">
        <f>COUNTIF('Detailed summary'!L:L,Summary!P4)</f>
        <v>91</v>
      </c>
      <c r="R4" s="314"/>
      <c r="S4" s="14"/>
      <c r="T4" s="14"/>
      <c r="U4" s="314"/>
      <c r="V4" s="22"/>
      <c r="W4" s="22"/>
      <c r="X4" s="314"/>
      <c r="Y4" s="316" t="s">
        <v>2807</v>
      </c>
      <c r="Z4" s="274">
        <f>COUNTIF(Relocation!K:K,Summary!Y4)</f>
        <v>1</v>
      </c>
    </row>
    <row r="5" spans="1:26" ht="12.95" customHeight="1" x14ac:dyDescent="0.35">
      <c r="A5" s="131"/>
      <c r="B5" s="5"/>
      <c r="C5" s="11"/>
      <c r="D5" s="7" t="s">
        <v>596</v>
      </c>
      <c r="E5" s="5">
        <f>COUNTIF('Master List'!F:F,Summary!D5)</f>
        <v>1</v>
      </c>
      <c r="F5" s="11"/>
      <c r="G5" s="4"/>
      <c r="H5" s="3"/>
      <c r="I5" s="10"/>
      <c r="K5" s="120"/>
      <c r="L5" s="140"/>
      <c r="N5" s="135"/>
      <c r="O5" s="315"/>
      <c r="P5" s="274" t="s">
        <v>2217</v>
      </c>
      <c r="Q5" s="345">
        <f>COUNTIF('Detailed summary'!L:L,Summary!P5)+COUNTIF(Refunded!I:I,Summary!P5)</f>
        <v>118</v>
      </c>
      <c r="R5" s="314"/>
      <c r="S5" s="14"/>
      <c r="T5" s="14"/>
      <c r="U5" s="314"/>
      <c r="V5" s="22"/>
      <c r="W5" s="22"/>
      <c r="X5" s="314"/>
      <c r="Y5" s="316"/>
      <c r="Z5" s="274"/>
    </row>
    <row r="6" spans="1:26" ht="15.75" customHeight="1" x14ac:dyDescent="0.35">
      <c r="B6" s="120"/>
      <c r="C6" s="11"/>
      <c r="D6" s="131"/>
      <c r="E6" s="119"/>
      <c r="F6" s="11"/>
      <c r="K6" s="120"/>
      <c r="L6" s="140"/>
      <c r="N6" s="135"/>
      <c r="O6" s="315"/>
      <c r="P6" s="22" t="s">
        <v>1047</v>
      </c>
      <c r="Q6" s="345">
        <f>COUNTIF('Detailed summary'!L:L,Summary!P6)</f>
        <v>763</v>
      </c>
      <c r="R6" s="314"/>
      <c r="S6" s="14"/>
      <c r="T6" s="14"/>
      <c r="U6" s="314"/>
      <c r="V6" s="22"/>
      <c r="W6" s="22"/>
      <c r="X6" s="314"/>
      <c r="Y6" s="316"/>
      <c r="Z6" s="274"/>
    </row>
    <row r="7" spans="1:26" ht="15.75" customHeight="1" x14ac:dyDescent="0.35">
      <c r="B7" s="120"/>
      <c r="C7" s="11"/>
      <c r="E7" s="120"/>
      <c r="F7" s="11"/>
      <c r="K7" s="120"/>
      <c r="L7" s="140"/>
      <c r="O7" s="315"/>
      <c r="P7" s="22" t="s">
        <v>2837</v>
      </c>
      <c r="Q7" s="345">
        <f>COUNTIF('Detailed summary'!L:L,Summary!P7)</f>
        <v>0</v>
      </c>
      <c r="R7" s="314"/>
      <c r="S7" s="14"/>
      <c r="T7" s="14"/>
      <c r="U7" s="314"/>
      <c r="V7" s="22"/>
      <c r="W7" s="22"/>
      <c r="X7" s="314"/>
      <c r="Y7" s="316"/>
      <c r="Z7" s="274"/>
    </row>
    <row r="8" spans="1:26" ht="12.75" x14ac:dyDescent="0.35">
      <c r="A8" s="132" t="s">
        <v>2838</v>
      </c>
      <c r="B8" s="115">
        <f>B2</f>
        <v>379</v>
      </c>
      <c r="C8" s="11"/>
      <c r="D8" s="132"/>
      <c r="E8" s="116">
        <f>SUM(E2:E5)</f>
        <v>383</v>
      </c>
      <c r="F8" s="11"/>
      <c r="G8" s="5"/>
      <c r="H8" s="5"/>
      <c r="I8" s="133"/>
      <c r="J8" s="139"/>
      <c r="K8" s="28">
        <f>SUM(K2:K4)</f>
        <v>380</v>
      </c>
      <c r="L8" s="140"/>
      <c r="M8" s="121"/>
      <c r="N8" s="28">
        <f>SUM(N2:N3)</f>
        <v>279</v>
      </c>
      <c r="O8" s="315"/>
      <c r="P8" s="346"/>
      <c r="Q8" s="346"/>
      <c r="R8" s="314"/>
      <c r="S8" s="348"/>
      <c r="T8" s="349">
        <f>SUM(T2:T7)</f>
        <v>739</v>
      </c>
      <c r="U8" s="315"/>
      <c r="V8" s="45"/>
      <c r="W8" s="45"/>
      <c r="X8" s="314"/>
      <c r="Y8" s="316"/>
      <c r="Z8" s="274"/>
    </row>
    <row r="9" spans="1:26" ht="15.75" customHeight="1" x14ac:dyDescent="0.35">
      <c r="A9" s="1"/>
      <c r="B9" s="1"/>
      <c r="C9" s="1"/>
      <c r="D9" s="1"/>
      <c r="E9" s="1"/>
      <c r="F9" s="1"/>
      <c r="G9" s="1"/>
      <c r="H9" s="1"/>
      <c r="I9" s="1"/>
      <c r="J9" s="1"/>
      <c r="K9" s="1"/>
      <c r="L9" s="1"/>
      <c r="M9" s="1"/>
      <c r="N9"/>
      <c r="O9" s="1"/>
      <c r="R9" s="1"/>
      <c r="U9" s="1"/>
      <c r="X9" s="1"/>
    </row>
    <row r="10" spans="1:26" ht="15.75" customHeight="1" x14ac:dyDescent="0.35">
      <c r="A10" s="1"/>
      <c r="B10" s="1"/>
      <c r="C10" s="1"/>
      <c r="D10" s="1"/>
      <c r="E10" s="1"/>
      <c r="F10" s="1"/>
      <c r="G10" s="1"/>
      <c r="H10" s="1"/>
      <c r="I10" s="1"/>
      <c r="J10" s="1"/>
      <c r="K10" s="1"/>
      <c r="L10" s="1"/>
      <c r="M10" s="1"/>
      <c r="N10"/>
      <c r="O10" s="1"/>
      <c r="R10" s="1"/>
      <c r="U10" s="1"/>
      <c r="X10" s="1"/>
    </row>
    <row r="11" spans="1:26" ht="15.75" customHeight="1" x14ac:dyDescent="0.35">
      <c r="A11" s="118" t="s">
        <v>2839</v>
      </c>
      <c r="B11" s="118"/>
      <c r="C11" s="1"/>
      <c r="D11" s="1"/>
      <c r="E11" s="1"/>
      <c r="F11" s="1"/>
      <c r="G11" s="1"/>
      <c r="H11" s="1"/>
      <c r="I11" s="1"/>
      <c r="J11" s="1"/>
      <c r="K11" s="1"/>
      <c r="L11" s="1"/>
      <c r="M11" s="1"/>
      <c r="N11" s="1"/>
      <c r="O11"/>
      <c r="P11" s="2"/>
      <c r="Q11" s="2"/>
      <c r="R11"/>
      <c r="T11" s="406">
        <f>T8-N2</f>
        <v>559</v>
      </c>
      <c r="U11"/>
      <c r="X11"/>
    </row>
    <row r="12" spans="1:26" ht="12.75" x14ac:dyDescent="0.35">
      <c r="A12" s="118" t="s">
        <v>1235</v>
      </c>
      <c r="B12" s="118"/>
      <c r="C12" s="1"/>
      <c r="D12" s="1"/>
      <c r="E12" s="1"/>
      <c r="F12" s="1"/>
      <c r="G12" s="1"/>
      <c r="H12" s="1"/>
      <c r="I12" s="1"/>
      <c r="J12" s="1"/>
      <c r="K12" s="1"/>
      <c r="L12" s="1"/>
      <c r="M12" s="1"/>
      <c r="N12" s="1"/>
      <c r="O12"/>
      <c r="P12" s="2"/>
      <c r="Q12" s="2"/>
      <c r="R12"/>
      <c r="S12" s="2"/>
      <c r="T12" s="2"/>
      <c r="U12"/>
      <c r="X12"/>
    </row>
  </sheetData>
  <mergeCells count="8">
    <mergeCell ref="Y1:Z1"/>
    <mergeCell ref="J1:K1"/>
    <mergeCell ref="M1:N1"/>
    <mergeCell ref="S1:T1"/>
    <mergeCell ref="A1:B1"/>
    <mergeCell ref="D1:E1"/>
    <mergeCell ref="G1:H1"/>
    <mergeCell ref="V1:W1"/>
  </mergeCells>
  <pageMargins left="0.7" right="0.7" top="0.75" bottom="0.75" header="0.3" footer="0.3"/>
  <pageSetup orientation="portrait" r:id="rId1"/>
  <headerFooter>
    <oddFooter>&amp;L_x000D_&amp;1#&amp;"Calibri"&amp;10&amp;K000000 Sensitivity: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6524-4460-47E8-BD28-4878AEE4EBF8}">
  <dimension ref="A1:T20"/>
  <sheetViews>
    <sheetView workbookViewId="0">
      <pane ySplit="1" topLeftCell="A13" activePane="bottomLeft" state="frozen"/>
      <selection pane="bottomLeft" activeCell="N27" sqref="N27"/>
    </sheetView>
  </sheetViews>
  <sheetFormatPr defaultRowHeight="13.15" x14ac:dyDescent="0.4"/>
  <cols>
    <col min="1" max="2" width="10.3984375" customWidth="1"/>
    <col min="3" max="3" width="13" style="108" customWidth="1"/>
    <col min="4" max="4" width="11.73046875" style="108" customWidth="1"/>
    <col min="5" max="5" width="7.86328125" style="108" customWidth="1"/>
    <col min="6" max="6" width="5.3984375" style="108" customWidth="1"/>
    <col min="7" max="7" width="13.3984375" style="109" bestFit="1" customWidth="1"/>
    <col min="8" max="8" width="11.3984375" style="108" customWidth="1"/>
    <col min="9" max="9" width="6.73046875" style="108" customWidth="1"/>
    <col min="10" max="10" width="7.86328125" style="108" customWidth="1"/>
    <col min="11" max="11" width="10.3984375" style="108" customWidth="1"/>
    <col min="12" max="12" width="7.1328125" style="108" customWidth="1"/>
    <col min="13" max="13" width="6.265625" style="108" customWidth="1"/>
    <col min="14" max="14" width="7.86328125" style="108" customWidth="1"/>
    <col min="15" max="15" width="11.265625" style="108" customWidth="1"/>
    <col min="16" max="18" width="9.1328125" style="108"/>
    <col min="19" max="19" width="17.3984375" customWidth="1"/>
  </cols>
  <sheetData>
    <row r="1" spans="1:20" s="16" customFormat="1" ht="52.9" x14ac:dyDescent="0.45">
      <c r="A1" s="15" t="s">
        <v>1018</v>
      </c>
      <c r="B1" s="15" t="s">
        <v>2840</v>
      </c>
      <c r="C1" s="35" t="s">
        <v>2841</v>
      </c>
      <c r="D1" s="35" t="s">
        <v>2842</v>
      </c>
      <c r="E1" s="35" t="s">
        <v>2843</v>
      </c>
      <c r="F1" s="35" t="s">
        <v>2273</v>
      </c>
      <c r="G1" s="35" t="s">
        <v>2844</v>
      </c>
      <c r="H1" s="35" t="s">
        <v>2845</v>
      </c>
      <c r="I1" s="35" t="s">
        <v>2846</v>
      </c>
      <c r="J1" s="35" t="s">
        <v>2847</v>
      </c>
      <c r="K1" s="35" t="s">
        <v>1569</v>
      </c>
      <c r="L1" s="35" t="s">
        <v>2837</v>
      </c>
      <c r="M1" s="31"/>
      <c r="N1" s="35" t="s">
        <v>2848</v>
      </c>
      <c r="O1" s="35" t="s">
        <v>2849</v>
      </c>
      <c r="P1" s="35" t="s">
        <v>2850</v>
      </c>
      <c r="Q1" s="35" t="s">
        <v>2851</v>
      </c>
      <c r="R1" s="35" t="s">
        <v>2217</v>
      </c>
      <c r="S1" s="15"/>
    </row>
    <row r="2" spans="1:20" x14ac:dyDescent="0.4">
      <c r="A2" s="341" t="s">
        <v>2852</v>
      </c>
      <c r="B2" s="352">
        <v>25</v>
      </c>
      <c r="C2" s="342">
        <v>9</v>
      </c>
      <c r="D2" s="342">
        <v>17</v>
      </c>
      <c r="E2" s="342">
        <v>0</v>
      </c>
      <c r="F2" s="342">
        <v>4</v>
      </c>
      <c r="G2" s="343">
        <f>SUM(D2:F2)</f>
        <v>21</v>
      </c>
      <c r="H2" s="342">
        <v>6</v>
      </c>
      <c r="I2" s="342">
        <v>4</v>
      </c>
      <c r="J2" s="342">
        <f t="shared" ref="J2:J12" si="0">H2-I2</f>
        <v>2</v>
      </c>
      <c r="K2" s="342">
        <f>Summary!Q2</f>
        <v>0</v>
      </c>
      <c r="L2" s="342">
        <v>0</v>
      </c>
      <c r="M2" s="342"/>
      <c r="N2" s="342">
        <f>I2</f>
        <v>4</v>
      </c>
      <c r="O2" s="342">
        <v>0</v>
      </c>
      <c r="P2" s="342">
        <v>6</v>
      </c>
      <c r="Q2" s="342">
        <v>4</v>
      </c>
      <c r="R2" s="342"/>
      <c r="S2" s="14" t="s">
        <v>2853</v>
      </c>
    </row>
    <row r="3" spans="1:20" x14ac:dyDescent="0.4">
      <c r="A3" s="341" t="s">
        <v>2854</v>
      </c>
      <c r="B3" s="352">
        <v>70</v>
      </c>
      <c r="C3" s="342">
        <v>42</v>
      </c>
      <c r="D3" s="342">
        <v>6</v>
      </c>
      <c r="E3" s="342">
        <v>0</v>
      </c>
      <c r="F3" s="342">
        <v>8</v>
      </c>
      <c r="G3" s="343">
        <f>SUM(D3:F3)</f>
        <v>14</v>
      </c>
      <c r="H3" s="342">
        <v>43</v>
      </c>
      <c r="I3" s="342">
        <v>39</v>
      </c>
      <c r="J3" s="342">
        <f t="shared" si="0"/>
        <v>4</v>
      </c>
      <c r="K3" s="342">
        <v>0</v>
      </c>
      <c r="L3" s="342">
        <v>0</v>
      </c>
      <c r="M3" s="342"/>
      <c r="N3" s="342">
        <f>I3</f>
        <v>39</v>
      </c>
      <c r="O3" s="342">
        <v>2</v>
      </c>
      <c r="P3" s="342">
        <f>H3-H2</f>
        <v>37</v>
      </c>
      <c r="Q3" s="342">
        <f>N3-N2</f>
        <v>35</v>
      </c>
      <c r="R3" s="342"/>
      <c r="S3" s="14" t="s">
        <v>2855</v>
      </c>
    </row>
    <row r="4" spans="1:20" x14ac:dyDescent="0.4">
      <c r="A4" s="341" t="s">
        <v>2856</v>
      </c>
      <c r="B4" s="352">
        <v>153</v>
      </c>
      <c r="C4" s="342">
        <v>87</v>
      </c>
      <c r="D4" s="342">
        <v>12</v>
      </c>
      <c r="E4" s="342">
        <v>10</v>
      </c>
      <c r="F4" s="342">
        <v>9</v>
      </c>
      <c r="G4" s="343">
        <f>SUM(D4:F4)</f>
        <v>31</v>
      </c>
      <c r="H4" s="342">
        <v>62</v>
      </c>
      <c r="I4" s="342">
        <v>56</v>
      </c>
      <c r="J4" s="342">
        <f t="shared" si="0"/>
        <v>6</v>
      </c>
      <c r="K4" s="342">
        <v>0</v>
      </c>
      <c r="L4" s="342">
        <v>0</v>
      </c>
      <c r="M4" s="342"/>
      <c r="N4" s="342">
        <f>I4</f>
        <v>56</v>
      </c>
      <c r="O4" s="342">
        <v>3</v>
      </c>
      <c r="P4" s="342">
        <f>H4-H3</f>
        <v>19</v>
      </c>
      <c r="Q4" s="342">
        <f>N4-N3</f>
        <v>17</v>
      </c>
      <c r="R4" s="342">
        <v>3</v>
      </c>
      <c r="S4" s="14" t="s">
        <v>2857</v>
      </c>
    </row>
    <row r="5" spans="1:20" x14ac:dyDescent="0.4">
      <c r="A5" s="341" t="s">
        <v>2858</v>
      </c>
      <c r="B5" s="352">
        <v>196</v>
      </c>
      <c r="C5" s="342">
        <v>118</v>
      </c>
      <c r="D5" s="342">
        <v>19</v>
      </c>
      <c r="E5" s="342">
        <v>10</v>
      </c>
      <c r="F5" s="342">
        <v>10</v>
      </c>
      <c r="G5" s="343">
        <f>SUM(D5:F5)</f>
        <v>39</v>
      </c>
      <c r="H5" s="342">
        <v>82</v>
      </c>
      <c r="I5" s="342">
        <v>76</v>
      </c>
      <c r="J5" s="342">
        <f t="shared" si="0"/>
        <v>6</v>
      </c>
      <c r="K5" s="342">
        <v>0</v>
      </c>
      <c r="L5" s="342">
        <v>0</v>
      </c>
      <c r="M5" s="342"/>
      <c r="N5" s="342">
        <f>I5</f>
        <v>76</v>
      </c>
      <c r="O5" s="342">
        <v>3</v>
      </c>
      <c r="P5" s="342">
        <f t="shared" ref="P5:P13" si="1">H5-H4</f>
        <v>20</v>
      </c>
      <c r="Q5" s="342">
        <f t="shared" ref="Q5:Q13" si="2">N5-N4</f>
        <v>20</v>
      </c>
      <c r="R5" s="342">
        <v>3</v>
      </c>
      <c r="S5" s="14" t="s">
        <v>2859</v>
      </c>
    </row>
    <row r="6" spans="1:20" x14ac:dyDescent="0.4">
      <c r="A6" s="341" t="s">
        <v>2860</v>
      </c>
      <c r="B6" s="352">
        <v>242</v>
      </c>
      <c r="C6" s="342">
        <v>152</v>
      </c>
      <c r="D6" s="342">
        <v>17</v>
      </c>
      <c r="E6" s="342">
        <v>13</v>
      </c>
      <c r="F6" s="342">
        <v>17</v>
      </c>
      <c r="G6" s="343">
        <f>SUM(D6:F6)</f>
        <v>47</v>
      </c>
      <c r="H6" s="342">
        <v>98</v>
      </c>
      <c r="I6" s="342">
        <v>93</v>
      </c>
      <c r="J6" s="342">
        <f t="shared" si="0"/>
        <v>5</v>
      </c>
      <c r="K6" s="342">
        <v>0</v>
      </c>
      <c r="L6" s="342">
        <v>0</v>
      </c>
      <c r="M6" s="342"/>
      <c r="N6" s="342">
        <f>I6</f>
        <v>93</v>
      </c>
      <c r="O6" s="342">
        <v>4</v>
      </c>
      <c r="P6" s="342">
        <f t="shared" si="1"/>
        <v>16</v>
      </c>
      <c r="Q6" s="342">
        <f t="shared" si="2"/>
        <v>17</v>
      </c>
      <c r="R6" s="342">
        <v>4</v>
      </c>
      <c r="S6" s="14" t="s">
        <v>2861</v>
      </c>
    </row>
    <row r="7" spans="1:20" x14ac:dyDescent="0.4">
      <c r="A7" s="341" t="s">
        <v>2862</v>
      </c>
      <c r="B7" s="352">
        <v>343</v>
      </c>
      <c r="C7" s="342">
        <v>221</v>
      </c>
      <c r="D7" s="342">
        <v>28</v>
      </c>
      <c r="E7" s="342">
        <v>1</v>
      </c>
      <c r="F7" s="342">
        <v>26</v>
      </c>
      <c r="G7" s="343">
        <v>55</v>
      </c>
      <c r="H7" s="342">
        <v>126</v>
      </c>
      <c r="I7" s="342">
        <v>122</v>
      </c>
      <c r="J7" s="342">
        <f t="shared" si="0"/>
        <v>4</v>
      </c>
      <c r="K7" s="342">
        <v>0</v>
      </c>
      <c r="L7" s="342">
        <v>0</v>
      </c>
      <c r="M7" s="342"/>
      <c r="N7" s="342">
        <v>122</v>
      </c>
      <c r="O7" s="342">
        <v>4</v>
      </c>
      <c r="P7" s="342">
        <f t="shared" si="1"/>
        <v>28</v>
      </c>
      <c r="Q7" s="342">
        <f t="shared" si="2"/>
        <v>29</v>
      </c>
      <c r="R7" s="342">
        <v>4</v>
      </c>
      <c r="S7" s="14" t="s">
        <v>2863</v>
      </c>
    </row>
    <row r="8" spans="1:20" x14ac:dyDescent="0.4">
      <c r="A8" s="14" t="s">
        <v>2864</v>
      </c>
      <c r="B8" s="342">
        <v>378</v>
      </c>
      <c r="C8" s="342">
        <v>274</v>
      </c>
      <c r="D8" s="342"/>
      <c r="E8" s="342">
        <v>3</v>
      </c>
      <c r="F8" s="342">
        <v>19</v>
      </c>
      <c r="G8" s="343">
        <v>28</v>
      </c>
      <c r="H8" s="342">
        <v>181</v>
      </c>
      <c r="I8" s="342">
        <v>177</v>
      </c>
      <c r="J8" s="342">
        <f t="shared" si="0"/>
        <v>4</v>
      </c>
      <c r="K8" s="342">
        <v>0</v>
      </c>
      <c r="L8" s="342">
        <v>0</v>
      </c>
      <c r="M8" s="342"/>
      <c r="N8" s="342">
        <v>177</v>
      </c>
      <c r="O8" s="342">
        <v>5</v>
      </c>
      <c r="P8" s="342">
        <f t="shared" si="1"/>
        <v>55</v>
      </c>
      <c r="Q8" s="342">
        <f t="shared" si="2"/>
        <v>55</v>
      </c>
      <c r="R8" s="342">
        <v>6</v>
      </c>
      <c r="S8" s="14" t="s">
        <v>2865</v>
      </c>
    </row>
    <row r="9" spans="1:20" x14ac:dyDescent="0.4">
      <c r="A9" s="14" t="s">
        <v>2866</v>
      </c>
      <c r="B9" s="342" t="s">
        <v>125</v>
      </c>
      <c r="C9" s="342" t="s">
        <v>125</v>
      </c>
      <c r="D9" s="342">
        <v>0</v>
      </c>
      <c r="E9" s="342">
        <v>6</v>
      </c>
      <c r="F9" s="342">
        <v>22</v>
      </c>
      <c r="G9" s="343">
        <f>SUM(D9:F9)</f>
        <v>28</v>
      </c>
      <c r="H9" s="342">
        <v>236</v>
      </c>
      <c r="I9" s="342">
        <v>220</v>
      </c>
      <c r="J9" s="342">
        <f t="shared" si="0"/>
        <v>16</v>
      </c>
      <c r="K9" s="342">
        <v>0</v>
      </c>
      <c r="L9" s="342">
        <v>0</v>
      </c>
      <c r="M9" s="342"/>
      <c r="N9" s="342">
        <f>H9</f>
        <v>236</v>
      </c>
      <c r="O9" s="342">
        <v>5</v>
      </c>
      <c r="P9" s="342">
        <f t="shared" si="1"/>
        <v>55</v>
      </c>
      <c r="Q9" s="342">
        <f t="shared" si="2"/>
        <v>59</v>
      </c>
      <c r="R9" s="342">
        <v>11</v>
      </c>
      <c r="S9" s="14" t="s">
        <v>2867</v>
      </c>
    </row>
    <row r="10" spans="1:20" x14ac:dyDescent="0.4">
      <c r="A10" s="613" t="s">
        <v>2868</v>
      </c>
      <c r="B10" s="614" t="s">
        <v>125</v>
      </c>
      <c r="C10" s="614" t="s">
        <v>125</v>
      </c>
      <c r="D10" s="614">
        <v>2</v>
      </c>
      <c r="E10" s="614">
        <v>12</v>
      </c>
      <c r="F10" s="614">
        <v>16</v>
      </c>
      <c r="G10" s="615">
        <f t="shared" ref="G10:G11" si="3">SUM(D10:F10)</f>
        <v>30</v>
      </c>
      <c r="H10" s="614">
        <v>291</v>
      </c>
      <c r="I10" s="614">
        <v>291</v>
      </c>
      <c r="J10" s="614">
        <f t="shared" si="0"/>
        <v>0</v>
      </c>
      <c r="K10" s="614">
        <v>0</v>
      </c>
      <c r="L10" s="614">
        <v>0</v>
      </c>
      <c r="M10" s="614"/>
      <c r="N10" s="614">
        <v>291</v>
      </c>
      <c r="O10" s="614">
        <v>5</v>
      </c>
      <c r="P10" s="614">
        <f t="shared" si="1"/>
        <v>55</v>
      </c>
      <c r="Q10" s="614">
        <f t="shared" si="2"/>
        <v>55</v>
      </c>
      <c r="R10" s="614">
        <v>15</v>
      </c>
      <c r="S10" s="613" t="s">
        <v>2869</v>
      </c>
    </row>
    <row r="11" spans="1:20" x14ac:dyDescent="0.4">
      <c r="A11" s="342" t="s">
        <v>2870</v>
      </c>
      <c r="B11" s="342" t="s">
        <v>125</v>
      </c>
      <c r="C11" s="342" t="s">
        <v>125</v>
      </c>
      <c r="D11" s="342">
        <v>2</v>
      </c>
      <c r="E11" s="342">
        <v>12</v>
      </c>
      <c r="F11" s="342">
        <v>19</v>
      </c>
      <c r="G11" s="343">
        <f t="shared" si="3"/>
        <v>33</v>
      </c>
      <c r="H11" s="342">
        <v>312</v>
      </c>
      <c r="I11" s="342">
        <v>308</v>
      </c>
      <c r="J11" s="342">
        <f t="shared" si="0"/>
        <v>4</v>
      </c>
      <c r="K11" s="342">
        <v>0</v>
      </c>
      <c r="L11" s="342">
        <v>0</v>
      </c>
      <c r="M11" s="342"/>
      <c r="N11" s="342">
        <f>I11</f>
        <v>308</v>
      </c>
      <c r="O11" s="342">
        <v>5</v>
      </c>
      <c r="P11" s="342">
        <f t="shared" si="1"/>
        <v>21</v>
      </c>
      <c r="Q11" s="342">
        <f t="shared" si="2"/>
        <v>17</v>
      </c>
      <c r="R11" s="342">
        <v>20</v>
      </c>
      <c r="S11" s="342" t="s">
        <v>2871</v>
      </c>
    </row>
    <row r="12" spans="1:20" x14ac:dyDescent="0.4">
      <c r="A12" s="342" t="s">
        <v>2872</v>
      </c>
      <c r="B12" s="342" t="s">
        <v>125</v>
      </c>
      <c r="C12" s="342" t="s">
        <v>125</v>
      </c>
      <c r="D12" s="342">
        <v>2</v>
      </c>
      <c r="E12" s="342">
        <v>9</v>
      </c>
      <c r="F12" s="342">
        <v>22</v>
      </c>
      <c r="G12" s="343">
        <v>33</v>
      </c>
      <c r="H12" s="342">
        <v>350</v>
      </c>
      <c r="I12" s="342">
        <v>342</v>
      </c>
      <c r="J12" s="342">
        <f t="shared" si="0"/>
        <v>8</v>
      </c>
      <c r="K12" s="342">
        <v>0</v>
      </c>
      <c r="L12" s="342">
        <v>0</v>
      </c>
      <c r="M12" s="342"/>
      <c r="N12" s="342">
        <f>I12</f>
        <v>342</v>
      </c>
      <c r="O12" s="342">
        <v>6</v>
      </c>
      <c r="P12" s="342">
        <f t="shared" si="1"/>
        <v>38</v>
      </c>
      <c r="Q12" s="342">
        <f t="shared" si="2"/>
        <v>34</v>
      </c>
      <c r="R12" s="342">
        <v>29</v>
      </c>
      <c r="S12" s="342" t="s">
        <v>2873</v>
      </c>
    </row>
    <row r="13" spans="1:20" x14ac:dyDescent="0.4">
      <c r="A13" s="342" t="s">
        <v>2874</v>
      </c>
      <c r="B13" s="342" t="s">
        <v>125</v>
      </c>
      <c r="C13" s="342" t="s">
        <v>125</v>
      </c>
      <c r="D13" s="342">
        <v>2</v>
      </c>
      <c r="E13" s="342">
        <v>9</v>
      </c>
      <c r="F13" s="342">
        <v>42</v>
      </c>
      <c r="G13" s="343">
        <f t="shared" ref="G13:G14" si="4">SUM(D13:F13)</f>
        <v>53</v>
      </c>
      <c r="H13" s="342">
        <v>372</v>
      </c>
      <c r="I13" s="342">
        <v>367</v>
      </c>
      <c r="J13" s="342">
        <f t="shared" ref="J13:J14" si="5">H13-I13</f>
        <v>5</v>
      </c>
      <c r="K13" s="342">
        <v>0</v>
      </c>
      <c r="L13" s="342">
        <v>0</v>
      </c>
      <c r="M13" s="342"/>
      <c r="N13" s="342">
        <v>367</v>
      </c>
      <c r="O13" s="342">
        <v>6</v>
      </c>
      <c r="P13" s="342">
        <f t="shared" si="1"/>
        <v>22</v>
      </c>
      <c r="Q13" s="342">
        <f t="shared" si="2"/>
        <v>25</v>
      </c>
      <c r="R13" s="342">
        <v>32</v>
      </c>
      <c r="S13" s="342" t="s">
        <v>2875</v>
      </c>
    </row>
    <row r="14" spans="1:20" x14ac:dyDescent="0.4">
      <c r="A14" s="342" t="s">
        <v>2876</v>
      </c>
      <c r="B14" s="342" t="s">
        <v>125</v>
      </c>
      <c r="C14" s="342" t="s">
        <v>125</v>
      </c>
      <c r="D14" s="342">
        <v>2</v>
      </c>
      <c r="E14" s="342">
        <v>13</v>
      </c>
      <c r="F14" s="342">
        <v>38</v>
      </c>
      <c r="G14" s="343">
        <f t="shared" si="4"/>
        <v>53</v>
      </c>
      <c r="H14" s="342">
        <v>420</v>
      </c>
      <c r="I14" s="342">
        <v>411</v>
      </c>
      <c r="J14" s="342">
        <f t="shared" si="5"/>
        <v>9</v>
      </c>
      <c r="K14" s="342">
        <v>0</v>
      </c>
      <c r="L14" s="342">
        <v>0</v>
      </c>
      <c r="M14" s="342"/>
      <c r="N14" s="342">
        <f>I14</f>
        <v>411</v>
      </c>
      <c r="O14" s="342">
        <v>6</v>
      </c>
      <c r="P14" s="342">
        <f>H14-H13</f>
        <v>48</v>
      </c>
      <c r="Q14" s="342">
        <f>N14-N13</f>
        <v>44</v>
      </c>
      <c r="R14" s="342">
        <v>38</v>
      </c>
      <c r="S14" s="342" t="s">
        <v>2877</v>
      </c>
    </row>
    <row r="15" spans="1:20" ht="14.25" x14ac:dyDescent="0.35">
      <c r="A15" s="342" t="s">
        <v>2878</v>
      </c>
      <c r="B15" s="342" t="s">
        <v>125</v>
      </c>
      <c r="C15" s="342" t="s">
        <v>125</v>
      </c>
      <c r="D15" s="342">
        <v>0</v>
      </c>
      <c r="E15" s="342">
        <v>15</v>
      </c>
      <c r="F15" s="342">
        <v>37</v>
      </c>
      <c r="G15" s="342">
        <v>52</v>
      </c>
      <c r="H15" s="342">
        <v>455</v>
      </c>
      <c r="I15" s="342">
        <v>448</v>
      </c>
      <c r="J15" s="342">
        <v>7</v>
      </c>
      <c r="K15" s="342">
        <v>0</v>
      </c>
      <c r="L15" s="342">
        <v>0</v>
      </c>
      <c r="M15" s="342"/>
      <c r="N15" s="342">
        <v>448</v>
      </c>
      <c r="O15" s="342">
        <v>7</v>
      </c>
      <c r="P15" s="342">
        <f t="shared" ref="P15:P19" si="6">H15-H14</f>
        <v>35</v>
      </c>
      <c r="Q15" s="342">
        <f t="shared" ref="Q15:Q19" si="7">N15-N14</f>
        <v>37</v>
      </c>
      <c r="R15" s="342">
        <v>40</v>
      </c>
      <c r="S15" s="342" t="s">
        <v>2879</v>
      </c>
      <c r="T15" s="558"/>
    </row>
    <row r="16" spans="1:20" ht="14.25" x14ac:dyDescent="0.35">
      <c r="A16" s="342" t="s">
        <v>2880</v>
      </c>
      <c r="B16" s="342" t="s">
        <v>125</v>
      </c>
      <c r="C16" s="342" t="s">
        <v>125</v>
      </c>
      <c r="D16" s="342">
        <v>0</v>
      </c>
      <c r="E16" s="342">
        <v>15</v>
      </c>
      <c r="F16" s="342">
        <v>28</v>
      </c>
      <c r="G16" s="342">
        <v>43</v>
      </c>
      <c r="H16" s="342">
        <v>489</v>
      </c>
      <c r="I16" s="342">
        <v>477</v>
      </c>
      <c r="J16" s="342">
        <v>12</v>
      </c>
      <c r="K16" s="342">
        <v>0</v>
      </c>
      <c r="L16" s="342">
        <v>0</v>
      </c>
      <c r="M16" s="342"/>
      <c r="N16" s="342">
        <v>477</v>
      </c>
      <c r="O16" s="342">
        <v>8</v>
      </c>
      <c r="P16" s="342">
        <f t="shared" si="6"/>
        <v>34</v>
      </c>
      <c r="Q16" s="342">
        <f t="shared" si="7"/>
        <v>29</v>
      </c>
      <c r="R16" s="342">
        <v>46</v>
      </c>
      <c r="S16" s="342" t="s">
        <v>2881</v>
      </c>
    </row>
    <row r="17" spans="1:20" x14ac:dyDescent="0.4">
      <c r="A17" s="342" t="s">
        <v>2882</v>
      </c>
      <c r="B17" s="342" t="s">
        <v>125</v>
      </c>
      <c r="C17" s="342" t="s">
        <v>125</v>
      </c>
      <c r="D17" s="342">
        <v>2</v>
      </c>
      <c r="E17" s="342">
        <v>19</v>
      </c>
      <c r="F17" s="342">
        <v>79</v>
      </c>
      <c r="G17" s="343">
        <f>SUM(D17:F17)</f>
        <v>100</v>
      </c>
      <c r="H17" s="342">
        <v>565</v>
      </c>
      <c r="I17" s="342">
        <v>554</v>
      </c>
      <c r="J17" s="342">
        <f>H17-I17</f>
        <v>11</v>
      </c>
      <c r="K17" s="342">
        <v>0</v>
      </c>
      <c r="L17" s="342">
        <v>0</v>
      </c>
      <c r="M17" s="342"/>
      <c r="N17" s="342">
        <f>I17</f>
        <v>554</v>
      </c>
      <c r="O17" s="342">
        <v>8</v>
      </c>
      <c r="P17" s="342">
        <f t="shared" si="6"/>
        <v>76</v>
      </c>
      <c r="Q17" s="342">
        <f t="shared" si="7"/>
        <v>77</v>
      </c>
      <c r="R17" s="342">
        <v>74</v>
      </c>
      <c r="S17" s="342" t="s">
        <v>2883</v>
      </c>
    </row>
    <row r="18" spans="1:20" x14ac:dyDescent="0.4">
      <c r="A18" s="342" t="s">
        <v>2884</v>
      </c>
      <c r="B18" s="352" t="s">
        <v>125</v>
      </c>
      <c r="C18" s="342" t="s">
        <v>125</v>
      </c>
      <c r="D18" s="342">
        <v>2</v>
      </c>
      <c r="E18" s="342">
        <v>27</v>
      </c>
      <c r="F18" s="342">
        <v>60</v>
      </c>
      <c r="G18" s="343">
        <v>89</v>
      </c>
      <c r="H18" s="342">
        <v>628</v>
      </c>
      <c r="I18" s="342">
        <v>610</v>
      </c>
      <c r="J18" s="342">
        <v>18</v>
      </c>
      <c r="K18" s="342">
        <v>0</v>
      </c>
      <c r="L18" s="342">
        <v>0</v>
      </c>
      <c r="M18" s="342" t="s">
        <v>1018</v>
      </c>
      <c r="N18" s="342">
        <v>610</v>
      </c>
      <c r="O18" s="342">
        <v>8</v>
      </c>
      <c r="P18" s="342">
        <f t="shared" si="6"/>
        <v>63</v>
      </c>
      <c r="Q18" s="342">
        <f t="shared" si="7"/>
        <v>56</v>
      </c>
      <c r="R18" s="342">
        <v>87</v>
      </c>
      <c r="S18" s="342" t="s">
        <v>2885</v>
      </c>
    </row>
    <row r="19" spans="1:20" x14ac:dyDescent="0.4">
      <c r="A19" s="342" t="s">
        <v>2886</v>
      </c>
      <c r="B19" s="342" t="s">
        <v>125</v>
      </c>
      <c r="C19" s="342" t="s">
        <v>125</v>
      </c>
      <c r="D19" s="342">
        <v>0</v>
      </c>
      <c r="E19" s="342">
        <v>36</v>
      </c>
      <c r="F19" s="342">
        <v>73</v>
      </c>
      <c r="G19" s="343">
        <v>109</v>
      </c>
      <c r="H19" s="342">
        <v>691</v>
      </c>
      <c r="I19" s="342">
        <v>677</v>
      </c>
      <c r="J19" s="342">
        <v>14</v>
      </c>
      <c r="K19" s="342">
        <v>0</v>
      </c>
      <c r="L19" s="342">
        <v>0</v>
      </c>
      <c r="M19" s="342"/>
      <c r="N19" s="342">
        <v>677</v>
      </c>
      <c r="O19" s="342">
        <v>8</v>
      </c>
      <c r="P19" s="342">
        <f t="shared" si="6"/>
        <v>63</v>
      </c>
      <c r="Q19" s="342">
        <f t="shared" si="7"/>
        <v>67</v>
      </c>
      <c r="R19" s="342">
        <v>107</v>
      </c>
      <c r="S19" s="342" t="s">
        <v>2887</v>
      </c>
      <c r="T19" s="108"/>
    </row>
    <row r="20" spans="1:20" s="14" customFormat="1" x14ac:dyDescent="0.4">
      <c r="A20" s="342" t="s">
        <v>2888</v>
      </c>
      <c r="B20" s="342" t="s">
        <v>125</v>
      </c>
      <c r="C20" s="342" t="s">
        <v>125</v>
      </c>
      <c r="D20" s="342">
        <f>Summary!E3</f>
        <v>0</v>
      </c>
      <c r="E20" s="342">
        <f>Summary!Q3</f>
        <v>32</v>
      </c>
      <c r="F20" s="342">
        <f>Summary!Q4</f>
        <v>91</v>
      </c>
      <c r="G20" s="343">
        <f t="shared" ref="G20" si="8">SUM(D20:F20)</f>
        <v>123</v>
      </c>
      <c r="H20" s="342">
        <f>Summary!Q6</f>
        <v>763</v>
      </c>
      <c r="I20" s="612">
        <f>Summary!T8</f>
        <v>739</v>
      </c>
      <c r="J20" s="342">
        <f t="shared" ref="J20" si="9">H20-I20</f>
        <v>24</v>
      </c>
      <c r="K20" s="342">
        <f>Summary!Q2</f>
        <v>0</v>
      </c>
      <c r="L20" s="342">
        <f>Summary!Q7</f>
        <v>0</v>
      </c>
      <c r="M20" s="342"/>
      <c r="N20" s="342">
        <f>I20</f>
        <v>739</v>
      </c>
      <c r="O20" s="342">
        <f>Summary!Z3</f>
        <v>9</v>
      </c>
      <c r="P20" s="342">
        <f>H20-H19</f>
        <v>72</v>
      </c>
      <c r="Q20" s="342">
        <f>N20-N19</f>
        <v>62</v>
      </c>
      <c r="R20" s="342">
        <f>Summary!Q5</f>
        <v>118</v>
      </c>
      <c r="S20" s="342" t="s">
        <v>2889</v>
      </c>
      <c r="T20" s="65"/>
    </row>
  </sheetData>
  <autoFilter ref="A1:M1" xr:uid="{CE563212-D46A-47B1-9698-3B4ECFB9792C}"/>
  <pageMargins left="0.7" right="0.7" top="0.75" bottom="0.75" header="0.3" footer="0.3"/>
  <headerFooter>
    <oddFooter>&amp;L_x000D_&amp;1#&amp;"Calibri"&amp;10&amp;K000000 Sensitivity: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B5F9-7334-48CF-B8F9-DF457C2F890E}">
  <dimension ref="A1:K1258"/>
  <sheetViews>
    <sheetView workbookViewId="0">
      <selection activeCell="A6" sqref="A6"/>
    </sheetView>
  </sheetViews>
  <sheetFormatPr defaultRowHeight="12.75" x14ac:dyDescent="0.35"/>
  <cols>
    <col min="1" max="1" width="34.73046875" bestFit="1" customWidth="1"/>
    <col min="2" max="2" width="11" customWidth="1"/>
    <col min="3" max="3" width="9.1328125" customWidth="1"/>
  </cols>
  <sheetData>
    <row r="1" spans="1:5" s="42" customFormat="1" ht="13.15" x14ac:dyDescent="0.4">
      <c r="A1" s="180" t="s">
        <v>2890</v>
      </c>
      <c r="B1" s="128" t="s">
        <v>2891</v>
      </c>
      <c r="C1" s="128" t="s">
        <v>2892</v>
      </c>
      <c r="D1" s="128" t="s">
        <v>2893</v>
      </c>
      <c r="E1" s="128" t="s">
        <v>2894</v>
      </c>
    </row>
    <row r="2" spans="1:5" x14ac:dyDescent="0.35">
      <c r="A2" s="7" t="s">
        <v>313</v>
      </c>
      <c r="B2" s="7">
        <f>COUNTIF('Master List'!J:J,'GM EBU report'!A2)</f>
        <v>12</v>
      </c>
      <c r="C2" s="7"/>
      <c r="D2" s="8"/>
      <c r="E2" s="8"/>
    </row>
    <row r="3" spans="1:5" x14ac:dyDescent="0.35">
      <c r="A3" s="7" t="s">
        <v>60</v>
      </c>
      <c r="B3" s="7">
        <f>COUNTIF('Master List'!J:J,'GM EBU report'!A3)</f>
        <v>13</v>
      </c>
      <c r="C3" s="7"/>
      <c r="D3" s="8"/>
      <c r="E3" s="8"/>
    </row>
    <row r="4" spans="1:5" x14ac:dyDescent="0.35">
      <c r="A4" s="7" t="s">
        <v>2895</v>
      </c>
      <c r="B4" s="7">
        <f>COUNTIF('Master List'!J:J,'GM EBU report'!A4)</f>
        <v>0</v>
      </c>
      <c r="C4" s="7"/>
      <c r="D4" s="8"/>
      <c r="E4" s="8"/>
    </row>
    <row r="5" spans="1:5" x14ac:dyDescent="0.35">
      <c r="A5" s="7" t="s">
        <v>78</v>
      </c>
      <c r="B5" s="7">
        <f>COUNTIF('Master List'!J:J,'GM EBU report'!A5)</f>
        <v>12</v>
      </c>
      <c r="C5" s="7"/>
      <c r="D5" s="8"/>
      <c r="E5" s="8"/>
    </row>
    <row r="6" spans="1:5" x14ac:dyDescent="0.35">
      <c r="A6" s="7" t="s">
        <v>21</v>
      </c>
      <c r="B6" s="7">
        <f>COUNTIF('Master List'!J:J,'GM EBU report'!A6)</f>
        <v>64</v>
      </c>
      <c r="C6" s="7"/>
      <c r="D6" s="8"/>
      <c r="E6" s="8"/>
    </row>
    <row r="7" spans="1:5" s="42" customFormat="1" ht="13.15" x14ac:dyDescent="0.4">
      <c r="A7" s="129" t="s">
        <v>2838</v>
      </c>
      <c r="B7" s="181">
        <f>SUM(B2:B6)</f>
        <v>101</v>
      </c>
      <c r="C7" s="182"/>
      <c r="D7" s="183"/>
      <c r="E7" s="183"/>
    </row>
    <row r="9" spans="1:5" s="42" customFormat="1" ht="13.15" x14ac:dyDescent="0.4">
      <c r="A9" s="184" t="s">
        <v>2751</v>
      </c>
      <c r="B9" s="114" t="s">
        <v>2891</v>
      </c>
      <c r="C9" s="114" t="s">
        <v>2892</v>
      </c>
      <c r="D9" s="114" t="s">
        <v>2893</v>
      </c>
      <c r="E9" s="114" t="s">
        <v>2894</v>
      </c>
    </row>
    <row r="10" spans="1:5" x14ac:dyDescent="0.35">
      <c r="A10" s="113" t="s">
        <v>2755</v>
      </c>
    </row>
    <row r="11" spans="1:5" x14ac:dyDescent="0.35">
      <c r="A11" s="113" t="s">
        <v>2752</v>
      </c>
    </row>
    <row r="1258" spans="11:11" x14ac:dyDescent="0.35">
      <c r="K1258" s="44" t="s">
        <v>2896</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9B92-92EE-4A78-B26E-5D8826DC5146}">
  <dimension ref="A2:O18"/>
  <sheetViews>
    <sheetView workbookViewId="0">
      <selection activeCell="H28" sqref="H28"/>
    </sheetView>
  </sheetViews>
  <sheetFormatPr defaultRowHeight="12.75" x14ac:dyDescent="0.35"/>
  <cols>
    <col min="1" max="1" width="48.1328125" customWidth="1"/>
    <col min="12" max="13" width="8.3984375" customWidth="1"/>
    <col min="14" max="14" width="28.86328125" customWidth="1"/>
  </cols>
  <sheetData>
    <row r="2" spans="1:15" ht="15.75" x14ac:dyDescent="0.5">
      <c r="A2" s="79" t="s">
        <v>1018</v>
      </c>
      <c r="B2" s="80" t="s">
        <v>2897</v>
      </c>
      <c r="C2" s="80" t="s">
        <v>2898</v>
      </c>
      <c r="D2" s="80" t="s">
        <v>1335</v>
      </c>
      <c r="E2" s="80" t="s">
        <v>2899</v>
      </c>
      <c r="F2" s="80" t="s">
        <v>2900</v>
      </c>
      <c r="G2" s="80" t="s">
        <v>2901</v>
      </c>
      <c r="H2" s="80" t="s">
        <v>2902</v>
      </c>
      <c r="I2" s="80" t="s">
        <v>2903</v>
      </c>
      <c r="J2" s="80" t="s">
        <v>2904</v>
      </c>
      <c r="K2" s="80" t="s">
        <v>2905</v>
      </c>
      <c r="L2" s="80" t="s">
        <v>2906</v>
      </c>
      <c r="M2" s="80" t="s">
        <v>2907</v>
      </c>
      <c r="N2" s="79" t="s">
        <v>2908</v>
      </c>
      <c r="O2" s="79" t="s">
        <v>1018</v>
      </c>
    </row>
    <row r="3" spans="1:15" ht="15.75" x14ac:dyDescent="0.5">
      <c r="A3" s="81" t="s">
        <v>2909</v>
      </c>
      <c r="B3" s="82"/>
      <c r="C3" s="82"/>
      <c r="D3" s="82"/>
      <c r="E3" s="82"/>
      <c r="F3" s="82"/>
      <c r="G3" s="82"/>
      <c r="H3" s="82"/>
      <c r="I3" s="82"/>
      <c r="J3" s="82"/>
      <c r="K3" s="82"/>
      <c r="L3" s="82"/>
      <c r="M3" s="82"/>
      <c r="N3" s="82" t="s">
        <v>2910</v>
      </c>
      <c r="O3" s="82">
        <f>SUM(B3:M3)</f>
        <v>0</v>
      </c>
    </row>
    <row r="4" spans="1:15" ht="15.75" x14ac:dyDescent="0.5">
      <c r="A4" s="83" t="s">
        <v>2911</v>
      </c>
      <c r="B4" s="84">
        <v>0</v>
      </c>
      <c r="C4" s="85">
        <v>120</v>
      </c>
      <c r="D4" s="85">
        <v>120</v>
      </c>
      <c r="E4" s="85">
        <v>120</v>
      </c>
      <c r="F4" s="85">
        <v>120</v>
      </c>
      <c r="G4" s="85">
        <v>120</v>
      </c>
      <c r="H4" s="85">
        <v>120</v>
      </c>
      <c r="I4" s="85">
        <v>120</v>
      </c>
      <c r="J4" s="85">
        <v>120</v>
      </c>
      <c r="K4" s="85">
        <v>120</v>
      </c>
      <c r="L4" s="85">
        <v>120</v>
      </c>
      <c r="M4" s="85">
        <v>120</v>
      </c>
      <c r="N4" s="84" t="s">
        <v>2912</v>
      </c>
      <c r="O4" s="84">
        <f>SUM(B4:L4)</f>
        <v>1200</v>
      </c>
    </row>
    <row r="5" spans="1:15" ht="15.75" x14ac:dyDescent="0.5">
      <c r="A5" s="81" t="s">
        <v>2913</v>
      </c>
      <c r="B5" s="86"/>
      <c r="C5" s="185"/>
      <c r="D5" s="185"/>
      <c r="E5" s="185"/>
      <c r="F5" s="185"/>
      <c r="G5" s="185"/>
      <c r="H5" s="185"/>
      <c r="I5" s="185"/>
      <c r="J5" s="185"/>
      <c r="K5" s="186"/>
      <c r="L5" s="186"/>
      <c r="M5" s="186"/>
      <c r="N5" s="87" t="s">
        <v>2914</v>
      </c>
      <c r="O5" s="82">
        <f>SUM(B5:M5)</f>
        <v>0</v>
      </c>
    </row>
    <row r="6" spans="1:15" ht="15.75" x14ac:dyDescent="0.5">
      <c r="A6" s="83" t="s">
        <v>2915</v>
      </c>
      <c r="B6" s="100">
        <v>0</v>
      </c>
      <c r="C6" s="100">
        <f t="shared" ref="C6" si="0">C5/C4</f>
        <v>0</v>
      </c>
      <c r="D6" s="100">
        <f>D5/D4</f>
        <v>0</v>
      </c>
      <c r="E6" s="100">
        <f>E5/E4</f>
        <v>0</v>
      </c>
      <c r="F6" s="100">
        <f>F5/F4</f>
        <v>0</v>
      </c>
      <c r="G6" s="100">
        <f>G5/G4</f>
        <v>0</v>
      </c>
      <c r="H6" s="100">
        <f>H5/H4</f>
        <v>0</v>
      </c>
      <c r="I6" s="100">
        <f t="shared" ref="I6:J6" si="1">I5/I4</f>
        <v>0</v>
      </c>
      <c r="J6" s="100">
        <f t="shared" si="1"/>
        <v>0</v>
      </c>
      <c r="K6" s="100">
        <f>K5/K4</f>
        <v>0</v>
      </c>
      <c r="L6" s="100">
        <f>L5/L4</f>
        <v>0</v>
      </c>
      <c r="M6" s="100">
        <f>M5/M4</f>
        <v>0</v>
      </c>
      <c r="N6" s="84" t="s">
        <v>2916</v>
      </c>
      <c r="O6" s="88">
        <f>O5/O4</f>
        <v>0</v>
      </c>
    </row>
    <row r="7" spans="1:15" ht="15.75" x14ac:dyDescent="0.5">
      <c r="A7" s="360" t="s">
        <v>2917</v>
      </c>
      <c r="B7" s="363">
        <v>138</v>
      </c>
      <c r="C7" s="363">
        <v>146</v>
      </c>
      <c r="D7" s="363">
        <v>155</v>
      </c>
      <c r="E7" s="363">
        <v>164</v>
      </c>
      <c r="F7" s="363">
        <v>173</v>
      </c>
      <c r="G7" s="363">
        <v>184</v>
      </c>
      <c r="H7" s="363">
        <v>194</v>
      </c>
      <c r="I7" s="363">
        <v>206</v>
      </c>
      <c r="J7" s="363">
        <v>218</v>
      </c>
      <c r="K7" s="363">
        <v>231</v>
      </c>
      <c r="L7" s="363">
        <v>244</v>
      </c>
      <c r="M7" s="363">
        <v>259</v>
      </c>
      <c r="N7" s="98" t="s">
        <v>2918</v>
      </c>
      <c r="O7" s="363">
        <f>SUM(B7:M7)</f>
        <v>2312</v>
      </c>
    </row>
    <row r="8" spans="1:15" ht="15.75" x14ac:dyDescent="0.5">
      <c r="A8" s="89" t="s">
        <v>2919</v>
      </c>
      <c r="B8" s="361">
        <v>87</v>
      </c>
      <c r="C8" s="361">
        <v>176</v>
      </c>
      <c r="D8" s="361">
        <v>148</v>
      </c>
      <c r="E8" s="361">
        <f>'CTIO weekly report'!N15-'BDM Meeting'!B8-D8-C8</f>
        <v>37</v>
      </c>
      <c r="F8" s="361"/>
      <c r="G8" s="361"/>
      <c r="H8" s="361"/>
      <c r="I8" s="361"/>
      <c r="J8" s="361"/>
      <c r="K8" s="362"/>
      <c r="L8" s="362"/>
      <c r="M8" s="362"/>
      <c r="N8" s="87" t="s">
        <v>2920</v>
      </c>
      <c r="O8" s="82">
        <f>SUM(B8:M8)</f>
        <v>448</v>
      </c>
    </row>
    <row r="9" spans="1:15" ht="15.75" x14ac:dyDescent="0.5">
      <c r="A9" s="99" t="s">
        <v>2915</v>
      </c>
      <c r="B9" s="100">
        <f>B8/B7</f>
        <v>0.63043478260869568</v>
      </c>
      <c r="C9" s="100">
        <f t="shared" ref="C9" si="2">C8/C7</f>
        <v>1.2054794520547945</v>
      </c>
      <c r="D9" s="100">
        <f>D8/D7</f>
        <v>0.95483870967741935</v>
      </c>
      <c r="E9" s="100">
        <f>E8/E7</f>
        <v>0.22560975609756098</v>
      </c>
      <c r="F9" s="100">
        <f>F8/F7</f>
        <v>0</v>
      </c>
      <c r="G9" s="100">
        <f>G8/G7</f>
        <v>0</v>
      </c>
      <c r="H9" s="100">
        <f>H8/H7</f>
        <v>0</v>
      </c>
      <c r="I9" s="100">
        <f t="shared" ref="I9:J9" si="3">I8/I7</f>
        <v>0</v>
      </c>
      <c r="J9" s="100">
        <f t="shared" si="3"/>
        <v>0</v>
      </c>
      <c r="K9" s="100">
        <f>K8/K7</f>
        <v>0</v>
      </c>
      <c r="L9" s="100">
        <f>L8/L7</f>
        <v>0</v>
      </c>
      <c r="M9" s="100">
        <f>M8/M7</f>
        <v>0</v>
      </c>
      <c r="N9" s="84" t="s">
        <v>2916</v>
      </c>
      <c r="O9" s="88">
        <f>O8/O7</f>
        <v>0.19377162629757785</v>
      </c>
    </row>
    <row r="10" spans="1:15" ht="15.75" x14ac:dyDescent="0.5">
      <c r="A10" s="83" t="s">
        <v>2921</v>
      </c>
      <c r="B10" s="90"/>
      <c r="C10" s="90"/>
      <c r="D10" s="90"/>
      <c r="E10" s="90"/>
      <c r="F10" s="90"/>
      <c r="G10" s="90"/>
      <c r="H10" s="90"/>
      <c r="I10" s="90"/>
      <c r="J10" s="90"/>
      <c r="K10" s="90"/>
      <c r="L10" s="90"/>
      <c r="M10" s="90"/>
      <c r="N10" s="98"/>
      <c r="O10" s="84" t="s">
        <v>1018</v>
      </c>
    </row>
    <row r="11" spans="1:15" ht="15.75" x14ac:dyDescent="0.5">
      <c r="A11" s="101"/>
      <c r="B11" s="96"/>
      <c r="C11" s="96"/>
      <c r="D11" s="96"/>
      <c r="E11" s="96"/>
      <c r="F11" s="96"/>
      <c r="G11" s="96"/>
      <c r="H11" s="96"/>
      <c r="I11" s="96"/>
      <c r="J11" s="96"/>
      <c r="K11" s="96"/>
      <c r="L11" s="96"/>
      <c r="M11" s="110"/>
      <c r="N11" s="91"/>
      <c r="O11" s="92"/>
    </row>
    <row r="12" spans="1:15" ht="15.75" x14ac:dyDescent="0.5">
      <c r="A12" s="93" t="s">
        <v>2922</v>
      </c>
      <c r="B12" s="93"/>
      <c r="C12" s="94"/>
      <c r="D12" s="94"/>
      <c r="E12" s="94"/>
      <c r="F12" s="94"/>
      <c r="G12" s="94"/>
      <c r="H12" s="94"/>
      <c r="I12" s="94"/>
      <c r="J12" s="94"/>
      <c r="K12" s="94"/>
      <c r="L12" s="94"/>
      <c r="M12" s="78"/>
      <c r="N12" s="78"/>
      <c r="O12" s="78"/>
    </row>
    <row r="13" spans="1:15" ht="15.75" x14ac:dyDescent="0.5">
      <c r="A13" s="95" t="s">
        <v>2923</v>
      </c>
      <c r="B13" s="94" t="s">
        <v>125</v>
      </c>
      <c r="C13" s="94">
        <v>47</v>
      </c>
      <c r="D13" s="97">
        <f>C13+80</f>
        <v>127</v>
      </c>
      <c r="E13" s="97">
        <f>D13+192</f>
        <v>319</v>
      </c>
      <c r="F13" s="97">
        <f>E13+160</f>
        <v>479</v>
      </c>
      <c r="G13" s="97">
        <f>F13+141</f>
        <v>620</v>
      </c>
      <c r="H13" s="97">
        <f>G13+164</f>
        <v>784</v>
      </c>
      <c r="I13" s="97">
        <f>H13+139</f>
        <v>923</v>
      </c>
      <c r="J13" s="97">
        <f>I13+198</f>
        <v>1121</v>
      </c>
      <c r="K13" s="97">
        <f>J13+194</f>
        <v>1315</v>
      </c>
      <c r="L13" s="97"/>
      <c r="M13" s="97">
        <f>K13+51</f>
        <v>1366</v>
      </c>
      <c r="N13" s="111"/>
      <c r="O13" s="102"/>
    </row>
    <row r="14" spans="1:15" ht="15.75" x14ac:dyDescent="0.5">
      <c r="A14" s="95" t="s">
        <v>2924</v>
      </c>
      <c r="B14" s="94" t="s">
        <v>125</v>
      </c>
      <c r="C14" s="94">
        <v>11</v>
      </c>
      <c r="D14" s="94">
        <v>10</v>
      </c>
      <c r="E14" s="94">
        <v>12</v>
      </c>
      <c r="F14" s="94">
        <v>17</v>
      </c>
      <c r="G14" s="94">
        <v>27</v>
      </c>
      <c r="H14" s="94">
        <v>18</v>
      </c>
      <c r="I14" s="94">
        <v>44</v>
      </c>
      <c r="J14" s="94">
        <v>47</v>
      </c>
      <c r="K14" s="94">
        <v>35</v>
      </c>
      <c r="L14" s="94"/>
      <c r="M14" s="94">
        <v>25</v>
      </c>
      <c r="N14" s="78"/>
      <c r="O14" s="78"/>
    </row>
    <row r="15" spans="1:15" ht="15.75" x14ac:dyDescent="0.5">
      <c r="A15" s="95" t="s">
        <v>2925</v>
      </c>
      <c r="B15" s="94" t="s">
        <v>125</v>
      </c>
      <c r="C15" s="94">
        <v>0</v>
      </c>
      <c r="D15" s="94">
        <v>4</v>
      </c>
      <c r="E15" s="94">
        <v>6</v>
      </c>
      <c r="F15" s="94">
        <v>4</v>
      </c>
      <c r="G15" s="94">
        <v>2</v>
      </c>
      <c r="H15" s="94">
        <v>1</v>
      </c>
      <c r="I15" s="94">
        <v>0</v>
      </c>
      <c r="J15" s="94">
        <v>7</v>
      </c>
      <c r="K15" s="94">
        <v>7</v>
      </c>
      <c r="L15" s="94"/>
      <c r="M15" s="94">
        <v>1</v>
      </c>
      <c r="N15" s="78"/>
      <c r="O15" s="78"/>
    </row>
    <row r="16" spans="1:15" ht="15.75" x14ac:dyDescent="0.5">
      <c r="A16" s="95" t="s">
        <v>2926</v>
      </c>
      <c r="B16" s="94" t="s">
        <v>125</v>
      </c>
      <c r="C16" s="94">
        <v>1</v>
      </c>
      <c r="D16" s="94">
        <v>8</v>
      </c>
      <c r="E16" s="94">
        <v>3</v>
      </c>
      <c r="F16" s="94">
        <v>6</v>
      </c>
      <c r="G16" s="94">
        <v>10</v>
      </c>
      <c r="H16" s="94">
        <v>8</v>
      </c>
      <c r="I16" s="94">
        <v>9</v>
      </c>
      <c r="J16" s="94">
        <v>9</v>
      </c>
      <c r="K16" s="94">
        <v>24</v>
      </c>
      <c r="L16" s="94"/>
      <c r="M16" s="94">
        <v>12</v>
      </c>
      <c r="N16" s="78"/>
      <c r="O16" s="78"/>
    </row>
    <row r="17" spans="1:13" ht="15.75" x14ac:dyDescent="0.5">
      <c r="A17" s="83" t="s">
        <v>2927</v>
      </c>
      <c r="B17" s="94" t="s">
        <v>125</v>
      </c>
      <c r="C17" s="94">
        <v>0</v>
      </c>
      <c r="D17" s="97">
        <v>3</v>
      </c>
      <c r="E17" s="94">
        <v>7</v>
      </c>
      <c r="F17" s="97">
        <v>15</v>
      </c>
      <c r="G17" s="94">
        <v>20</v>
      </c>
      <c r="H17" s="94">
        <v>28</v>
      </c>
      <c r="I17" s="94">
        <v>33</v>
      </c>
      <c r="J17" s="94">
        <v>41</v>
      </c>
      <c r="K17" s="94">
        <v>57</v>
      </c>
      <c r="L17" s="94"/>
      <c r="M17" s="94">
        <v>60</v>
      </c>
    </row>
    <row r="18" spans="1:13" ht="15.75" x14ac:dyDescent="0.5">
      <c r="A18" s="83" t="s">
        <v>2928</v>
      </c>
      <c r="B18" s="94" t="s">
        <v>125</v>
      </c>
      <c r="C18" s="94">
        <v>2</v>
      </c>
      <c r="D18" s="94">
        <v>4</v>
      </c>
      <c r="E18" s="94">
        <v>2</v>
      </c>
      <c r="F18" s="94">
        <v>1</v>
      </c>
      <c r="G18" s="94">
        <v>2</v>
      </c>
      <c r="H18" s="94">
        <v>1</v>
      </c>
      <c r="I18" s="94">
        <v>0</v>
      </c>
      <c r="J18" s="94">
        <v>3</v>
      </c>
      <c r="K18" s="97">
        <v>2</v>
      </c>
      <c r="L18" s="97"/>
      <c r="M18" s="9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List</vt:lpstr>
      <vt:lpstr>Detailed summary</vt:lpstr>
      <vt:lpstr>Refunded</vt:lpstr>
      <vt:lpstr>Relocation</vt:lpstr>
      <vt:lpstr>Summary</vt:lpstr>
      <vt:lpstr>CTIO weekly report</vt:lpstr>
      <vt:lpstr>GM EBU report</vt:lpstr>
      <vt:lpstr>BDM Meeting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Saul Weikama [MTN Uganda - Information Technology]</dc:creator>
  <cp:keywords/>
  <dc:description/>
  <cp:lastModifiedBy>marvin</cp:lastModifiedBy>
  <cp:revision/>
  <dcterms:created xsi:type="dcterms:W3CDTF">2020-12-17T16:44:04Z</dcterms:created>
  <dcterms:modified xsi:type="dcterms:W3CDTF">2023-05-15T14:39:09Z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310d7d-6047-4ff9-b5ce-71e5a0ff4d2b_Enabled">
    <vt:lpwstr>true</vt:lpwstr>
  </property>
  <property fmtid="{D5CDD505-2E9C-101B-9397-08002B2CF9AE}" pid="3" name="MSIP_Label_b4310d7d-6047-4ff9-b5ce-71e5a0ff4d2b_SetDate">
    <vt:lpwstr>2022-01-24T12:18:17Z</vt:lpwstr>
  </property>
  <property fmtid="{D5CDD505-2E9C-101B-9397-08002B2CF9AE}" pid="4" name="MSIP_Label_b4310d7d-6047-4ff9-b5ce-71e5a0ff4d2b_Method">
    <vt:lpwstr>Privileged</vt:lpwstr>
  </property>
  <property fmtid="{D5CDD505-2E9C-101B-9397-08002B2CF9AE}" pid="5" name="MSIP_Label_b4310d7d-6047-4ff9-b5ce-71e5a0ff4d2b_Name">
    <vt:lpwstr>b4310d7d-6047-4ff9-b5ce-71e5a0ff4d2b</vt:lpwstr>
  </property>
  <property fmtid="{D5CDD505-2E9C-101B-9397-08002B2CF9AE}" pid="6" name="MSIP_Label_b4310d7d-6047-4ff9-b5ce-71e5a0ff4d2b_SiteId">
    <vt:lpwstr>c9b9cb50-3644-4db4-a267-fa84df2f4ceb</vt:lpwstr>
  </property>
  <property fmtid="{D5CDD505-2E9C-101B-9397-08002B2CF9AE}" pid="7" name="MSIP_Label_b4310d7d-6047-4ff9-b5ce-71e5a0ff4d2b_ActionId">
    <vt:lpwstr>ec993451-53af-417a-a41b-26713f3dda86</vt:lpwstr>
  </property>
  <property fmtid="{D5CDD505-2E9C-101B-9397-08002B2CF9AE}" pid="8" name="MSIP_Label_b4310d7d-6047-4ff9-b5ce-71e5a0ff4d2b_ContentBits">
    <vt:lpwstr>2</vt:lpwstr>
  </property>
</Properties>
</file>