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1" sheetId="1" r:id="rId4"/>
    <sheet state="visible" name="Case 2 3" sheetId="2" r:id="rId5"/>
    <sheet state="visible" name="Case 2 box detail" sheetId="3" r:id="rId6"/>
    <sheet state="visible" name="Box" sheetId="4" r:id="rId7"/>
    <sheet state="visible" name="Case 4" sheetId="5" r:id="rId8"/>
  </sheets>
  <definedNames/>
  <calcPr/>
</workbook>
</file>

<file path=xl/sharedStrings.xml><?xml version="1.0" encoding="utf-8"?>
<sst xmlns="http://schemas.openxmlformats.org/spreadsheetml/2006/main" count="756" uniqueCount="324">
  <si>
    <t>(Case 1)</t>
  </si>
  <si>
    <t>Actuator 1</t>
  </si>
  <si>
    <t>Actuator 2</t>
  </si>
  <si>
    <t>Actuator 3</t>
  </si>
  <si>
    <t>Actuator 4</t>
  </si>
  <si>
    <t>Actuator 5</t>
  </si>
  <si>
    <t>Actuator 6</t>
  </si>
  <si>
    <t>Actuator 7</t>
  </si>
  <si>
    <t>Actuator 8</t>
  </si>
  <si>
    <t>Actuator 9</t>
  </si>
  <si>
    <t>Actuator 10</t>
  </si>
  <si>
    <t>Actuator 11</t>
  </si>
  <si>
    <t>Actuator 12</t>
  </si>
  <si>
    <t>Actuator 13</t>
  </si>
  <si>
    <t>Actuator 14</t>
  </si>
  <si>
    <t>Actuator 15</t>
  </si>
  <si>
    <t>Actuator 16</t>
  </si>
  <si>
    <t>Correct (No of trial - 10)</t>
  </si>
  <si>
    <t>6</t>
  </si>
  <si>
    <t>4</t>
  </si>
  <si>
    <t>5</t>
  </si>
  <si>
    <t>7</t>
  </si>
  <si>
    <t>9</t>
  </si>
  <si>
    <t>Correct (%)</t>
  </si>
  <si>
    <t>60%</t>
  </si>
  <si>
    <t>40%</t>
  </si>
  <si>
    <t>50%</t>
  </si>
  <si>
    <t>70%</t>
  </si>
  <si>
    <t>90%</t>
  </si>
  <si>
    <t>Confidence (average)</t>
  </si>
  <si>
    <t>4.4</t>
  </si>
  <si>
    <t>4.3</t>
  </si>
  <si>
    <t>3.8</t>
  </si>
  <si>
    <t>3.7</t>
  </si>
  <si>
    <t>3.4</t>
  </si>
  <si>
    <t>2.9</t>
  </si>
  <si>
    <t>3,3</t>
  </si>
  <si>
    <t>3,8</t>
  </si>
  <si>
    <t>3,66</t>
  </si>
  <si>
    <t>4,5</t>
  </si>
  <si>
    <t>4,2</t>
  </si>
  <si>
    <t>4,4</t>
  </si>
  <si>
    <t>4,66</t>
  </si>
  <si>
    <t>Confidence (std)</t>
  </si>
  <si>
    <t>0.8</t>
  </si>
  <si>
    <t>0.78</t>
  </si>
  <si>
    <t>0.74</t>
  </si>
  <si>
    <t>0.64</t>
  </si>
  <si>
    <t>1.42</t>
  </si>
  <si>
    <t>1.44</t>
  </si>
  <si>
    <t>1.35</t>
  </si>
  <si>
    <t>0,64</t>
  </si>
  <si>
    <t>0,78</t>
  </si>
  <si>
    <t>0,6</t>
  </si>
  <si>
    <t>0,66</t>
  </si>
  <si>
    <t>0,67</t>
  </si>
  <si>
    <t>Confidence (se)</t>
  </si>
  <si>
    <t>0.25</t>
  </si>
  <si>
    <t>0.24</t>
  </si>
  <si>
    <t>0.23</t>
  </si>
  <si>
    <t>0.2</t>
  </si>
  <si>
    <t>0.45</t>
  </si>
  <si>
    <t>0.42</t>
  </si>
  <si>
    <t>0,2</t>
  </si>
  <si>
    <t>0,24</t>
  </si>
  <si>
    <t>0,18</t>
  </si>
  <si>
    <t>0,22</t>
  </si>
  <si>
    <t>0,21</t>
  </si>
  <si>
    <t>0,20</t>
  </si>
  <si>
    <t>(Case 2)</t>
  </si>
  <si>
    <t>Direction</t>
  </si>
  <si>
    <t>Location</t>
  </si>
  <si>
    <t>Correct No (40)</t>
  </si>
  <si>
    <t>Condition 1</t>
  </si>
  <si>
    <t>Vertical</t>
  </si>
  <si>
    <t>11-15</t>
  </si>
  <si>
    <t>Condition 2</t>
  </si>
  <si>
    <t>Horizontal</t>
  </si>
  <si>
    <t>1-2</t>
  </si>
  <si>
    <t>Condition 3</t>
  </si>
  <si>
    <t>3-7</t>
  </si>
  <si>
    <t>Condition 4</t>
  </si>
  <si>
    <t>11-12</t>
  </si>
  <si>
    <t>Condition 5</t>
  </si>
  <si>
    <t>6-10</t>
  </si>
  <si>
    <t>Condition 6</t>
  </si>
  <si>
    <t>1-5</t>
  </si>
  <si>
    <t>Condition 7</t>
  </si>
  <si>
    <t>3-4</t>
  </si>
  <si>
    <t>Condition 8</t>
  </si>
  <si>
    <t>6-7</t>
  </si>
  <si>
    <t>(Case 3)</t>
  </si>
  <si>
    <t>Correct No</t>
  </si>
  <si>
    <t>14-16</t>
  </si>
  <si>
    <t>1-3</t>
  </si>
  <si>
    <t>6-8</t>
  </si>
  <si>
    <t>8-16</t>
  </si>
  <si>
    <t>6-14</t>
  </si>
  <si>
    <t>1-9</t>
  </si>
  <si>
    <t>những cái ở giữa phải nhô cao lên,, đo độ dày của tay (mép, độ lõm)</t>
  </si>
  <si>
    <t>tạo 2 heat map, 1 cái actual, 1 cái ng dùng cảm nhận -&gt; ssanh 2 heat map</t>
  </si>
  <si>
    <t>RQ 3</t>
  </si>
  <si>
    <t>RQ 4: đào sâu vào từng case, direction, tính trung bình correct và confidence của từng hướng</t>
  </si>
  <si>
    <t>Box 1</t>
  </si>
  <si>
    <t>Box 2</t>
  </si>
  <si>
    <t>Box 3</t>
  </si>
  <si>
    <t>Box 4</t>
  </si>
  <si>
    <t>Correct Answer (Number)</t>
  </si>
  <si>
    <t>Correct Answer (%)</t>
  </si>
  <si>
    <t>Confidence (Average)</t>
  </si>
  <si>
    <t>Box 1 (1cm)</t>
  </si>
  <si>
    <t>Box 2 (0,8 cm)</t>
  </si>
  <si>
    <t>Box 3 (0,6 cm)</t>
  </si>
  <si>
    <t>Box 4 (0,4 cm)</t>
  </si>
  <si>
    <t>Sum</t>
  </si>
  <si>
    <t>Participant 1</t>
  </si>
  <si>
    <t>c1-c2-c4-c3</t>
  </si>
  <si>
    <t>73.68</t>
  </si>
  <si>
    <t>22.73</t>
  </si>
  <si>
    <t>13.64</t>
  </si>
  <si>
    <t>0,49</t>
  </si>
  <si>
    <t>0,245</t>
  </si>
  <si>
    <t>Participant 2</t>
  </si>
  <si>
    <t>c2-c3-c1-c4</t>
  </si>
  <si>
    <t>63.16</t>
  </si>
  <si>
    <t>36.36</t>
  </si>
  <si>
    <t>27.27</t>
  </si>
  <si>
    <t>0,267</t>
  </si>
  <si>
    <t>0,133</t>
  </si>
  <si>
    <t>Participant 3</t>
  </si>
  <si>
    <t>c3-c4-c2-c1</t>
  </si>
  <si>
    <t>4.55</t>
  </si>
  <si>
    <t>40.91</t>
  </si>
  <si>
    <t>4,55</t>
  </si>
  <si>
    <t>0,268</t>
  </si>
  <si>
    <t>0,134</t>
  </si>
  <si>
    <t>Participant 4</t>
  </si>
  <si>
    <t>c4-c1-c3-c2</t>
  </si>
  <si>
    <t>15.79</t>
  </si>
  <si>
    <t>9.09</t>
  </si>
  <si>
    <t>50.00</t>
  </si>
  <si>
    <t>0,255</t>
  </si>
  <si>
    <t>0,127</t>
  </si>
  <si>
    <t>Participant 5</t>
  </si>
  <si>
    <t>0,291</t>
  </si>
  <si>
    <t>0,144</t>
  </si>
  <si>
    <t>Participant 6</t>
  </si>
  <si>
    <t>34.21</t>
  </si>
  <si>
    <t>18.18</t>
  </si>
  <si>
    <t>0.00</t>
  </si>
  <si>
    <t>0,174</t>
  </si>
  <si>
    <t>0,08</t>
  </si>
  <si>
    <t>Participant 7</t>
  </si>
  <si>
    <t>4.5</t>
  </si>
  <si>
    <t>0,191</t>
  </si>
  <si>
    <t>0,095</t>
  </si>
  <si>
    <t>Participant 8</t>
  </si>
  <si>
    <t>28.95</t>
  </si>
  <si>
    <t>59.09</t>
  </si>
  <si>
    <t>0,25</t>
  </si>
  <si>
    <t>Participant 9</t>
  </si>
  <si>
    <t>60.53</t>
  </si>
  <si>
    <t>Participant 10</t>
  </si>
  <si>
    <t>18.42</t>
  </si>
  <si>
    <t>0,053</t>
  </si>
  <si>
    <t>0,026</t>
  </si>
  <si>
    <t>All Confidences (std)</t>
  </si>
  <si>
    <t>37.89</t>
  </si>
  <si>
    <t>14.08</t>
  </si>
  <si>
    <t>20.90</t>
  </si>
  <si>
    <t>19.54</t>
  </si>
  <si>
    <t>Box</t>
  </si>
  <si>
    <t>Correlation</t>
  </si>
  <si>
    <t>P-value</t>
  </si>
  <si>
    <t>Conclusion of Equipvalent</t>
  </si>
  <si>
    <t>0.3699</t>
  </si>
  <si>
    <t>0.4043</t>
  </si>
  <si>
    <t>0.3201</t>
  </si>
  <si>
    <t>0.4862</t>
  </si>
  <si>
    <t>1</t>
  </si>
  <si>
    <t xml:space="preserve">0.196115 </t>
  </si>
  <si>
    <t>0.587121</t>
  </si>
  <si>
    <t>due to the p-value outcome is smaller than the threshold of p-value
=&gt; accuracy answer and confidence are not affacted each other</t>
  </si>
  <si>
    <t>0.1170</t>
  </si>
  <si>
    <t>0.1278</t>
  </si>
  <si>
    <t>0.1012</t>
  </si>
  <si>
    <t>0.1537</t>
  </si>
  <si>
    <t>2</t>
  </si>
  <si>
    <t>0.296086</t>
  </si>
  <si>
    <t>0.406168</t>
  </si>
  <si>
    <t>Người dùng có xu hướng làm tự tin vào câu trả lời của mình khi thực hiện đến hộp 2 - 3</t>
  </si>
  <si>
    <t>3</t>
  </si>
  <si>
    <t>-0.042320</t>
  </si>
  <si>
    <t>0.907590</t>
  </si>
  <si>
    <t>Avr by Order</t>
  </si>
  <si>
    <t>3.6779</t>
  </si>
  <si>
    <t>0.484947</t>
  </si>
  <si>
    <t>0.155425</t>
  </si>
  <si>
    <t>MISTAKE 1 (General)</t>
  </si>
  <si>
    <t>MISTAKE 2 (Case 3)</t>
  </si>
  <si>
    <t>MISTAKE 3 (Case 2)</t>
  </si>
  <si>
    <t>MISTAKE 4 (General)</t>
  </si>
  <si>
    <t>MISTAKE 1</t>
  </si>
  <si>
    <t>MISTAKE 2</t>
  </si>
  <si>
    <t>MISTAKE 3</t>
  </si>
  <si>
    <t>MISTAKE 4</t>
  </si>
  <si>
    <t>1-2-1-0</t>
  </si>
  <si>
    <t>0-0-1-1</t>
  </si>
  <si>
    <t>0-2-0-1</t>
  </si>
  <si>
    <t>0-4-1-2</t>
  </si>
  <si>
    <t>0-0-0-0</t>
  </si>
  <si>
    <t>0-0-3-0</t>
  </si>
  <si>
    <t>0-0-2-0</t>
  </si>
  <si>
    <t>0-0-5-0</t>
  </si>
  <si>
    <t>0-0-0-1</t>
  </si>
  <si>
    <t>0-1-1-1</t>
  </si>
  <si>
    <t>0-2-0-0</t>
  </si>
  <si>
    <t>0-4-0-5</t>
  </si>
  <si>
    <t>0-4-1-4</t>
  </si>
  <si>
    <t>0-1-0-4</t>
  </si>
  <si>
    <t>5-2-0-0</t>
  </si>
  <si>
    <t>0-1-0-0</t>
  </si>
  <si>
    <t>0-2-1-0</t>
  </si>
  <si>
    <t>0-7-0-1</t>
  </si>
  <si>
    <t>0-0-1-0</t>
  </si>
  <si>
    <t>0-0-4-0</t>
  </si>
  <si>
    <t>0-1-1-0</t>
  </si>
  <si>
    <t>0-3-0-0</t>
  </si>
  <si>
    <t>0-3-2-3</t>
  </si>
  <si>
    <t>0-1-0-2</t>
  </si>
  <si>
    <t>12-3-0-1</t>
  </si>
  <si>
    <t>0-1-0-1</t>
  </si>
  <si>
    <t>0-2-0-2</t>
  </si>
  <si>
    <t>0-3-0-3</t>
  </si>
  <si>
    <t>0-3-1-0</t>
  </si>
  <si>
    <t>0-0-0-2</t>
  </si>
  <si>
    <t>0-3-0-2</t>
  </si>
  <si>
    <t>0-0-1-2</t>
  </si>
  <si>
    <t>0-0-2-2</t>
  </si>
  <si>
    <t>0-1-3-2</t>
  </si>
  <si>
    <t>9-4-0-2</t>
  </si>
  <si>
    <t>0-3-1-1</t>
  </si>
  <si>
    <t>0-3-0-1</t>
  </si>
  <si>
    <t>0-4-1-1</t>
  </si>
  <si>
    <t>0-1-3-0</t>
  </si>
  <si>
    <t>0-1-2-4</t>
  </si>
  <si>
    <t>0-1-0-3</t>
  </si>
  <si>
    <t>0-5-3-0</t>
  </si>
  <si>
    <t>0-3-2-2</t>
  </si>
  <si>
    <t>0-3-3-3</t>
  </si>
  <si>
    <t>0-4-3-3</t>
  </si>
  <si>
    <t>7-1-0-3</t>
  </si>
  <si>
    <t>0-3-1-3</t>
  </si>
  <si>
    <t>0-1-1-2</t>
  </si>
  <si>
    <t>0-1-2-1</t>
  </si>
  <si>
    <t>0-7-4-3</t>
  </si>
  <si>
    <t>0-5-0-2</t>
  </si>
  <si>
    <t>7-1-0-0</t>
  </si>
  <si>
    <t>1-2-1-2</t>
  </si>
  <si>
    <t>0-0-1-4</t>
  </si>
  <si>
    <t>0-1-1-6</t>
  </si>
  <si>
    <t>0-0-1-5</t>
  </si>
  <si>
    <t>0-0-3-1</t>
  </si>
  <si>
    <t>4-1-0-1</t>
  </si>
  <si>
    <t>0-1-2-2</t>
  </si>
  <si>
    <t>0-2-2-2</t>
  </si>
  <si>
    <t>0-5-3-2</t>
  </si>
  <si>
    <t>0-2-1-2</t>
  </si>
  <si>
    <t>0-0-0-4</t>
  </si>
  <si>
    <t>0-2-2-0</t>
  </si>
  <si>
    <t>0-4-1-3</t>
  </si>
  <si>
    <t>11-3-3-3</t>
  </si>
  <si>
    <t>0-1-1-3</t>
  </si>
  <si>
    <t>0-2-0-4</t>
  </si>
  <si>
    <t>0-2-2-1</t>
  </si>
  <si>
    <t>0-5-0-0</t>
  </si>
  <si>
    <t>0-0-0-3</t>
  </si>
  <si>
    <t>0-0-0-5</t>
  </si>
  <si>
    <t>RQ1</t>
  </si>
  <si>
    <t>BOX  1</t>
  </si>
  <si>
    <t>BOX  2</t>
  </si>
  <si>
    <t>BOX  3</t>
  </si>
  <si>
    <t>BOX  4</t>
  </si>
  <si>
    <t>Accuracy (%)</t>
  </si>
  <si>
    <t>Accuracy (std)</t>
  </si>
  <si>
    <t>Accuracy (CV)</t>
  </si>
  <si>
    <t>Accuracy + Mistake 1 (std)</t>
  </si>
  <si>
    <t>Accuracy + Mistake 1 (CV)</t>
  </si>
  <si>
    <t>Confidence (mean)</t>
  </si>
  <si>
    <t>0,91</t>
  </si>
  <si>
    <t>1,01</t>
  </si>
  <si>
    <t>0,95</t>
  </si>
  <si>
    <t>0,99</t>
  </si>
  <si>
    <t>20</t>
  </si>
  <si>
    <t>23</t>
  </si>
  <si>
    <t>25</t>
  </si>
  <si>
    <t>31</t>
  </si>
  <si>
    <t>99</t>
  </si>
  <si>
    <t>20%</t>
  </si>
  <si>
    <t>23%</t>
  </si>
  <si>
    <t>25%</t>
  </si>
  <si>
    <t>31%</t>
  </si>
  <si>
    <t>8</t>
  </si>
  <si>
    <t>(Case 4)</t>
  </si>
  <si>
    <t>Note</t>
  </si>
  <si>
    <t>Horizontal top</t>
  </si>
  <si>
    <t>4,1 + 4,3</t>
  </si>
  <si>
    <t>Horizontal bottom</t>
  </si>
  <si>
    <t>4,2 + 4,4</t>
  </si>
  <si>
    <t>Vertical left</t>
  </si>
  <si>
    <t>Vertical right</t>
  </si>
  <si>
    <t>1-2-3-4</t>
  </si>
  <si>
    <t>3-7-11-15</t>
  </si>
  <si>
    <t>4-8-12-16</t>
  </si>
  <si>
    <t>9-10-11-12</t>
  </si>
  <si>
    <t>13-14-15-16</t>
  </si>
  <si>
    <t>2-6-10-14</t>
  </si>
  <si>
    <t>1-5-9-13</t>
  </si>
  <si>
    <t>5-6-7-8</t>
  </si>
  <si>
    <t>Mistake 3 (%)</t>
  </si>
  <si>
    <t>Swiping perceiption (%)</t>
  </si>
  <si>
    <t>Best positions (row | column)</t>
  </si>
  <si>
    <t>(1), (4)</t>
  </si>
  <si>
    <t>Mistake 4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</si>
</sst>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/>
    <font>
      <sz val="11.0"/>
      <color rgb="FF000000"/>
      <name val="&quot;Aptos Narrow&quot;"/>
    </font>
    <font>
      <b/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C4CDDB"/>
        <bgColor rgb="FFC4CDDB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horizontal="left" vertical="bottom"/>
    </xf>
    <xf borderId="0" fillId="0" fontId="1" numFmtId="4" xfId="0" applyAlignment="1" applyFont="1" applyNumberFormat="1">
      <alignment horizontal="left" readingOrder="0"/>
    </xf>
    <xf borderId="0" fillId="2" fontId="1" numFmtId="0" xfId="0" applyAlignment="1" applyFill="1" applyFont="1">
      <alignment readingOrder="0"/>
    </xf>
    <xf borderId="0" fillId="2" fontId="2" numFmtId="49" xfId="0" applyAlignment="1" applyFont="1" applyNumberFormat="1">
      <alignment horizontal="left" vertical="bottom"/>
    </xf>
    <xf borderId="0" fillId="2" fontId="1" numFmtId="0" xfId="0" applyAlignment="1" applyFont="1">
      <alignment horizontal="left" readingOrder="0"/>
    </xf>
    <xf borderId="0" fillId="2" fontId="1" numFmtId="4" xfId="0" applyAlignment="1" applyFont="1" applyNumberFormat="1">
      <alignment horizontal="left" readingOrder="0"/>
    </xf>
    <xf borderId="0" fillId="2" fontId="1" numFmtId="0" xfId="0" applyFont="1"/>
    <xf borderId="0" fillId="2" fontId="1" numFmtId="4" xfId="0" applyAlignment="1" applyFont="1" applyNumberFormat="1">
      <alignment horizontal="left"/>
    </xf>
    <xf borderId="0" fillId="0" fontId="1" numFmtId="4" xfId="0" applyAlignment="1" applyFont="1" applyNumberFormat="1">
      <alignment horizontal="left"/>
    </xf>
    <xf borderId="0" fillId="0" fontId="1" numFmtId="4" xfId="0" applyFont="1" applyNumberFormat="1"/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3" fontId="1" numFmtId="0" xfId="0" applyFill="1" applyFont="1"/>
    <xf borderId="0" fillId="0" fontId="1" numFmtId="0" xfId="0" applyAlignment="1" applyFont="1">
      <alignment horizontal="center" readingOrder="0" vertical="center"/>
    </xf>
    <xf borderId="0" fillId="0" fontId="1" numFmtId="49" xfId="0" applyAlignment="1" applyFont="1" applyNumberFormat="1">
      <alignment horizontal="center"/>
    </xf>
    <xf borderId="0" fillId="4" fontId="1" numFmtId="49" xfId="0" applyAlignment="1" applyFill="1" applyFont="1" applyNumberFormat="1">
      <alignment horizontal="center" readingOrder="0"/>
    </xf>
    <xf borderId="1" fillId="4" fontId="1" numFmtId="49" xfId="0" applyAlignment="1" applyBorder="1" applyFont="1" applyNumberForma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5" fontId="1" numFmtId="49" xfId="0" applyAlignment="1" applyFill="1" applyFont="1" applyNumberFormat="1">
      <alignment horizontal="center" readingOrder="0"/>
    </xf>
    <xf borderId="4" fillId="5" fontId="1" numFmtId="49" xfId="0" applyAlignment="1" applyBorder="1" applyFont="1" applyNumberFormat="1">
      <alignment horizontal="center" readingOrder="0"/>
    </xf>
    <xf borderId="5" fillId="5" fontId="1" numFmtId="49" xfId="0" applyAlignment="1" applyBorder="1" applyFont="1" applyNumberFormat="1">
      <alignment horizontal="center" readingOrder="0"/>
    </xf>
    <xf borderId="0" fillId="5" fontId="1" numFmtId="49" xfId="0" applyAlignment="1" applyFont="1" applyNumberFormat="1">
      <alignment horizontal="center"/>
    </xf>
    <xf borderId="6" fillId="2" fontId="1" numFmtId="49" xfId="0" applyAlignment="1" applyBorder="1" applyFont="1" applyNumberFormat="1">
      <alignment horizontal="center" readingOrder="0"/>
    </xf>
    <xf borderId="0" fillId="0" fontId="4" numFmtId="0" xfId="0" applyAlignment="1" applyFont="1">
      <alignment readingOrder="0" shrinkToFit="0" vertical="bottom" wrapText="0"/>
    </xf>
    <xf borderId="0" fillId="6" fontId="1" numFmtId="4" xfId="0" applyAlignment="1" applyFill="1" applyFont="1" applyNumberFormat="1">
      <alignment horizontal="center" readingOrder="0"/>
    </xf>
    <xf borderId="4" fillId="6" fontId="5" numFmtId="4" xfId="0" applyAlignment="1" applyBorder="1" applyFont="1" applyNumberFormat="1">
      <alignment horizontal="center" readingOrder="0"/>
    </xf>
    <xf borderId="0" fillId="6" fontId="1" numFmtId="49" xfId="0" applyAlignment="1" applyFont="1" applyNumberFormat="1">
      <alignment horizontal="center" readingOrder="0"/>
    </xf>
    <xf borderId="5" fillId="6" fontId="1" numFmtId="49" xfId="0" applyAlignment="1" applyBorder="1" applyFont="1" applyNumberFormat="1">
      <alignment horizontal="center" readingOrder="0"/>
    </xf>
    <xf borderId="4" fillId="6" fontId="1" numFmtId="4" xfId="0" applyAlignment="1" applyBorder="1" applyFont="1" applyNumberFormat="1">
      <alignment horizontal="center" readingOrder="0"/>
    </xf>
    <xf borderId="5" fillId="6" fontId="5" numFmtId="4" xfId="0" applyAlignment="1" applyBorder="1" applyFont="1" applyNumberFormat="1">
      <alignment horizontal="center" readingOrder="0"/>
    </xf>
    <xf borderId="5" fillId="6" fontId="1" numFmtId="49" xfId="0" applyAlignment="1" applyBorder="1" applyFont="1" applyNumberFormat="1">
      <alignment horizontal="center" readingOrder="0"/>
    </xf>
    <xf borderId="6" fillId="7" fontId="1" numFmtId="49" xfId="0" applyAlignment="1" applyBorder="1" applyFill="1" applyFont="1" applyNumberFormat="1">
      <alignment horizontal="center" readingOrder="0"/>
    </xf>
    <xf borderId="4" fillId="6" fontId="1" numFmtId="49" xfId="0" applyAlignment="1" applyBorder="1" applyFont="1" applyNumberFormat="1">
      <alignment horizontal="center" readingOrder="0"/>
    </xf>
    <xf borderId="0" fillId="6" fontId="5" numFmtId="49" xfId="0" applyAlignment="1" applyFont="1" applyNumberFormat="1">
      <alignment horizontal="center" readingOrder="0"/>
    </xf>
    <xf borderId="0" fillId="6" fontId="5" numFmtId="4" xfId="0" applyAlignment="1" applyFont="1" applyNumberFormat="1">
      <alignment horizontal="center" readingOrder="0"/>
    </xf>
    <xf borderId="5" fillId="6" fontId="1" numFmtId="4" xfId="0" applyAlignment="1" applyBorder="1" applyFont="1" applyNumberFormat="1">
      <alignment horizontal="center" readingOrder="0"/>
    </xf>
    <xf borderId="6" fillId="3" fontId="1" numFmtId="49" xfId="0" applyAlignment="1" applyBorder="1" applyFont="1" applyNumberFormat="1">
      <alignment horizontal="center" readingOrder="0"/>
    </xf>
    <xf borderId="5" fillId="6" fontId="5" numFmtId="49" xfId="0" applyAlignment="1" applyBorder="1" applyFont="1" applyNumberFormat="1">
      <alignment horizontal="center" readingOrder="0"/>
    </xf>
    <xf borderId="6" fillId="8" fontId="1" numFmtId="49" xfId="0" applyAlignment="1" applyBorder="1" applyFill="1" applyFont="1" applyNumberFormat="1">
      <alignment horizontal="center" readingOrder="0"/>
    </xf>
    <xf borderId="7" fillId="6" fontId="5" numFmtId="4" xfId="0" applyAlignment="1" applyBorder="1" applyFont="1" applyNumberFormat="1">
      <alignment horizontal="center" readingOrder="0"/>
    </xf>
    <xf borderId="8" fillId="6" fontId="1" numFmtId="49" xfId="0" applyAlignment="1" applyBorder="1" applyFont="1" applyNumberFormat="1">
      <alignment horizontal="center" readingOrder="0"/>
    </xf>
    <xf borderId="9" fillId="6" fontId="1" numFmtId="49" xfId="0" applyAlignment="1" applyBorder="1" applyFont="1" applyNumberFormat="1">
      <alignment horizontal="center" readingOrder="0"/>
    </xf>
    <xf borderId="8" fillId="6" fontId="5" numFmtId="4" xfId="0" applyAlignment="1" applyBorder="1" applyFont="1" applyNumberFormat="1">
      <alignment horizontal="center" readingOrder="0"/>
    </xf>
    <xf borderId="8" fillId="6" fontId="1" numFmtId="4" xfId="0" applyAlignment="1" applyBorder="1" applyFont="1" applyNumberFormat="1">
      <alignment horizontal="center" readingOrder="0"/>
    </xf>
    <xf borderId="9" fillId="6" fontId="1" numFmtId="4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9" fontId="1" numFmtId="49" xfId="0" applyAlignment="1" applyFill="1" applyFont="1" applyNumberFormat="1">
      <alignment horizontal="center" readingOrder="0"/>
    </xf>
    <xf borderId="0" fillId="9" fontId="1" numFmtId="0" xfId="0" applyAlignment="1" applyFont="1">
      <alignment horizontal="center" readingOrder="0"/>
    </xf>
    <xf borderId="0" fillId="9" fontId="1" numFmtId="0" xfId="0" applyAlignment="1" applyFont="1">
      <alignment horizontal="center"/>
    </xf>
    <xf borderId="0" fillId="9" fontId="1" numFmtId="4" xfId="0" applyAlignment="1" applyFont="1" applyNumberFormat="1">
      <alignment horizontal="center"/>
    </xf>
    <xf borderId="6" fillId="0" fontId="1" numFmtId="49" xfId="0" applyAlignment="1" applyBorder="1" applyFont="1" applyNumberFormat="1">
      <alignment readingOrder="0"/>
    </xf>
    <xf borderId="6" fillId="0" fontId="6" numFmtId="49" xfId="0" applyAlignment="1" applyBorder="1" applyFont="1" applyNumberFormat="1">
      <alignment readingOrder="0"/>
    </xf>
    <xf borderId="10" fillId="2" fontId="1" numFmtId="49" xfId="0" applyAlignment="1" applyBorder="1" applyFont="1" applyNumberFormat="1">
      <alignment readingOrder="0" shrinkToFit="0" vertical="top" wrapText="1"/>
    </xf>
    <xf borderId="11" fillId="0" fontId="3" numFmtId="0" xfId="0" applyBorder="1" applyFont="1"/>
    <xf borderId="0" fillId="4" fontId="1" numFmtId="0" xfId="0" applyAlignment="1" applyFont="1">
      <alignment readingOrder="0"/>
    </xf>
    <xf borderId="0" fillId="0" fontId="7" numFmtId="164" xfId="0" applyAlignment="1" applyFont="1" applyNumberFormat="1">
      <alignment horizontal="center" vertical="bottom"/>
    </xf>
    <xf borderId="0" fillId="0" fontId="7" numFmtId="49" xfId="0" applyAlignment="1" applyFont="1" applyNumberFormat="1">
      <alignment horizontal="center" readingOrder="0" vertical="bottom"/>
    </xf>
    <xf borderId="12" fillId="0" fontId="3" numFmtId="0" xfId="0" applyBorder="1" applyFont="1"/>
    <xf borderId="1" fillId="3" fontId="1" numFmtId="49" xfId="0" applyAlignment="1" applyBorder="1" applyFont="1" applyNumberFormat="1">
      <alignment horizontal="center" readingOrder="0"/>
    </xf>
    <xf borderId="10" fillId="10" fontId="1" numFmtId="49" xfId="0" applyAlignment="1" applyBorder="1" applyFill="1" applyFont="1" applyNumberFormat="1">
      <alignment horizontal="center" readingOrder="0"/>
    </xf>
    <xf borderId="1" fillId="10" fontId="1" numFmtId="49" xfId="0" applyAlignment="1" applyBorder="1" applyFont="1" applyNumberFormat="1">
      <alignment horizontal="center" readingOrder="0"/>
    </xf>
    <xf borderId="1" fillId="2" fontId="1" numFmtId="49" xfId="0" applyAlignment="1" applyBorder="1" applyFont="1" applyNumberFormat="1">
      <alignment horizontal="center" readingOrder="0"/>
    </xf>
    <xf borderId="1" fillId="7" fontId="1" numFmtId="49" xfId="0" applyAlignment="1" applyBorder="1" applyFont="1" applyNumberFormat="1">
      <alignment horizontal="center" readingOrder="0"/>
    </xf>
    <xf borderId="4" fillId="11" fontId="1" numFmtId="49" xfId="0" applyAlignment="1" applyBorder="1" applyFill="1" applyFont="1" applyNumberFormat="1">
      <alignment horizontal="center" readingOrder="0"/>
    </xf>
    <xf borderId="0" fillId="11" fontId="1" numFmtId="49" xfId="0" applyAlignment="1" applyFont="1" applyNumberFormat="1">
      <alignment horizontal="center" readingOrder="0"/>
    </xf>
    <xf borderId="5" fillId="11" fontId="1" numFmtId="49" xfId="0" applyAlignment="1" applyBorder="1" applyFont="1" applyNumberFormat="1">
      <alignment horizontal="center" readingOrder="0"/>
    </xf>
    <xf borderId="4" fillId="0" fontId="1" numFmtId="4" xfId="0" applyAlignment="1" applyBorder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5" fillId="0" fontId="1" numFmtId="4" xfId="0" applyAlignment="1" applyBorder="1" applyFont="1" applyNumberFormat="1">
      <alignment horizontal="center" readingOrder="0"/>
    </xf>
    <xf borderId="4" fillId="0" fontId="7" numFmtId="4" xfId="0" applyAlignment="1" applyBorder="1" applyFont="1" applyNumberFormat="1">
      <alignment horizontal="center" vertical="bottom"/>
    </xf>
    <xf borderId="0" fillId="0" fontId="7" numFmtId="4" xfId="0" applyAlignment="1" applyFont="1" applyNumberFormat="1">
      <alignment horizontal="center" vertical="bottom"/>
    </xf>
    <xf borderId="5" fillId="0" fontId="7" numFmtId="4" xfId="0" applyAlignment="1" applyBorder="1" applyFont="1" applyNumberFormat="1">
      <alignment horizontal="center" vertical="bottom"/>
    </xf>
    <xf borderId="0" fillId="0" fontId="7" numFmtId="4" xfId="0" applyAlignment="1" applyFont="1" applyNumberFormat="1">
      <alignment horizontal="center" readingOrder="0" vertical="bottom"/>
    </xf>
    <xf borderId="7" fillId="0" fontId="1" numFmtId="4" xfId="0" applyAlignment="1" applyBorder="1" applyFont="1" applyNumberFormat="1">
      <alignment horizontal="center" readingOrder="0"/>
    </xf>
    <xf borderId="8" fillId="0" fontId="1" numFmtId="4" xfId="0" applyAlignment="1" applyBorder="1" applyFont="1" applyNumberFormat="1">
      <alignment horizontal="center" readingOrder="0"/>
    </xf>
    <xf borderId="9" fillId="0" fontId="1" numFmtId="4" xfId="0" applyAlignment="1" applyBorder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5" fillId="0" fontId="1" numFmtId="49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7" numFmtId="49" xfId="0" applyAlignment="1" applyBorder="1" applyFont="1" applyNumberFormat="1">
      <alignment horizontal="center" readingOrder="0" vertical="bottom"/>
    </xf>
    <xf borderId="5" fillId="0" fontId="7" numFmtId="49" xfId="0" applyAlignment="1" applyBorder="1" applyFont="1" applyNumberFormat="1">
      <alignment horizontal="center" readingOrder="0" vertical="bottom"/>
    </xf>
    <xf borderId="7" fillId="0" fontId="1" numFmtId="49" xfId="0" applyAlignment="1" applyBorder="1" applyFont="1" applyNumberFormat="1">
      <alignment horizontal="center" readingOrder="0"/>
    </xf>
    <xf borderId="8" fillId="0" fontId="1" numFmtId="49" xfId="0" applyAlignment="1" applyBorder="1" applyFont="1" applyNumberFormat="1">
      <alignment horizontal="center" readingOrder="0"/>
    </xf>
    <xf borderId="9" fillId="0" fontId="1" numFmtId="49" xfId="0" applyAlignment="1" applyBorder="1" applyFont="1" applyNumberFormat="1">
      <alignment horizontal="center" readingOrder="0"/>
    </xf>
    <xf borderId="0" fillId="9" fontId="1" numFmtId="49" xfId="0" applyFont="1" applyNumberFormat="1"/>
    <xf borderId="0" fillId="0" fontId="7" numFmtId="49" xfId="0" applyAlignment="1" applyFont="1" applyNumberFormat="1">
      <alignment horizontal="center" vertical="bottom"/>
    </xf>
    <xf borderId="0" fillId="0" fontId="8" numFmtId="49" xfId="0" applyAlignment="1" applyFont="1" applyNumberFormat="1">
      <alignment horizontal="center" vertical="bottom"/>
    </xf>
    <xf borderId="0" fillId="0" fontId="5" numFmtId="49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left" readingOrder="0" vertical="bottom"/>
    </xf>
    <xf borderId="0" fillId="0" fontId="7" numFmtId="49" xfId="0" applyAlignment="1" applyFont="1" applyNumberFormat="1">
      <alignment vertical="bottom"/>
    </xf>
    <xf borderId="0" fillId="0" fontId="7" numFmtId="164" xfId="0" applyAlignment="1" applyFont="1" applyNumberFormat="1">
      <alignment horizontal="right" vertical="bottom"/>
    </xf>
    <xf borderId="0" fillId="0" fontId="7" numFmtId="0" xfId="0" applyAlignment="1" applyFont="1">
      <alignment horizontal="center" readingOrder="0" vertical="bottom"/>
    </xf>
    <xf borderId="0" fillId="0" fontId="7" numFmtId="49" xfId="0" applyAlignment="1" applyFont="1" applyNumberFormat="1">
      <alignment horizontal="right" vertical="bottom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horizontal="left"/>
    </xf>
    <xf borderId="0" fillId="0" fontId="1" numFmtId="0" xfId="0" applyFont="1"/>
    <xf borderId="0" fillId="0" fontId="7" numFmtId="0" xfId="0" applyAlignment="1" applyFont="1">
      <alignment vertical="bottom"/>
    </xf>
    <xf borderId="6" fillId="0" fontId="7" numFmtId="0" xfId="0" applyAlignment="1" applyBorder="1" applyFont="1">
      <alignment vertical="bottom"/>
    </xf>
    <xf borderId="6" fillId="0" fontId="2" numFmtId="49" xfId="0" applyAlignment="1" applyBorder="1" applyFont="1" applyNumberFormat="1">
      <alignment vertical="bottom"/>
    </xf>
    <xf borderId="6" fillId="0" fontId="7" numFmtId="0" xfId="0" applyAlignment="1" applyBorder="1" applyFont="1">
      <alignment readingOrder="0" vertical="bottom"/>
    </xf>
    <xf borderId="6" fillId="0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4" xfId="0" applyAlignment="1" applyFont="1" applyNumberFormat="1">
      <alignment vertical="bottom"/>
    </xf>
    <xf borderId="0" fillId="0" fontId="7" numFmtId="0" xfId="0" applyAlignment="1" applyFont="1">
      <alignment readingOrder="0" vertical="bottom"/>
    </xf>
    <xf borderId="0" fillId="2" fontId="7" numFmtId="4" xfId="0" applyAlignment="1" applyFont="1" applyNumberFormat="1">
      <alignment vertical="bottom"/>
    </xf>
    <xf borderId="6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3" numFmtId="0" xfId="0" applyBorder="1" applyFont="1"/>
    <xf borderId="6" fillId="0" fontId="1" numFmtId="10" xfId="0" applyAlignment="1" applyBorder="1" applyFont="1" applyNumberFormat="1">
      <alignment horizontal="left" readingOrder="0"/>
    </xf>
    <xf borderId="13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13" fillId="0" fontId="1" numFmtId="10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7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20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18</v>
      </c>
      <c r="L2" s="3" t="s">
        <v>20</v>
      </c>
      <c r="M2" s="3" t="s">
        <v>19</v>
      </c>
      <c r="N2" s="3" t="s">
        <v>22</v>
      </c>
      <c r="O2" s="3" t="s">
        <v>18</v>
      </c>
      <c r="P2" s="3" t="s">
        <v>18</v>
      </c>
      <c r="Q2" s="3" t="s">
        <v>18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26</v>
      </c>
      <c r="G3" s="3" t="s">
        <v>25</v>
      </c>
      <c r="H3" s="3" t="s">
        <v>25</v>
      </c>
      <c r="I3" s="3" t="s">
        <v>25</v>
      </c>
      <c r="J3" s="3" t="s">
        <v>25</v>
      </c>
      <c r="K3" s="3" t="s">
        <v>24</v>
      </c>
      <c r="L3" s="3" t="s">
        <v>26</v>
      </c>
      <c r="M3" s="3" t="s">
        <v>25</v>
      </c>
      <c r="N3" s="3" t="s">
        <v>28</v>
      </c>
      <c r="O3" s="3" t="s">
        <v>24</v>
      </c>
      <c r="P3" s="3" t="s">
        <v>24</v>
      </c>
      <c r="Q3" s="3" t="s">
        <v>24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29</v>
      </c>
      <c r="B4" s="3" t="s">
        <v>30</v>
      </c>
      <c r="C4" s="3" t="s">
        <v>31</v>
      </c>
      <c r="D4" s="3" t="s">
        <v>32</v>
      </c>
      <c r="E4" s="4">
        <v>4.2</v>
      </c>
      <c r="F4" s="3" t="s">
        <v>33</v>
      </c>
      <c r="G4" s="3" t="s">
        <v>34</v>
      </c>
      <c r="H4" s="3" t="s">
        <v>35</v>
      </c>
      <c r="I4" s="3" t="s">
        <v>34</v>
      </c>
      <c r="J4" s="3" t="s">
        <v>31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 t="s">
        <v>42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43</v>
      </c>
      <c r="B5" s="3" t="s">
        <v>44</v>
      </c>
      <c r="C5" s="3" t="s">
        <v>45</v>
      </c>
      <c r="D5" s="3" t="s">
        <v>46</v>
      </c>
      <c r="E5" s="4">
        <v>0.6</v>
      </c>
      <c r="F5" s="3" t="s">
        <v>47</v>
      </c>
      <c r="G5" s="3" t="s">
        <v>48</v>
      </c>
      <c r="H5" s="3" t="s">
        <v>49</v>
      </c>
      <c r="I5" s="3" t="s">
        <v>50</v>
      </c>
      <c r="J5" s="3" t="s">
        <v>51</v>
      </c>
      <c r="K5" s="3" t="s">
        <v>52</v>
      </c>
      <c r="L5" s="3" t="s">
        <v>53</v>
      </c>
      <c r="M5" s="3" t="s">
        <v>54</v>
      </c>
      <c r="N5" s="3" t="s">
        <v>55</v>
      </c>
      <c r="O5" s="3" t="s">
        <v>54</v>
      </c>
      <c r="P5" s="3" t="s">
        <v>54</v>
      </c>
      <c r="Q5" s="3" t="s">
        <v>54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56</v>
      </c>
      <c r="B6" s="3" t="s">
        <v>57</v>
      </c>
      <c r="C6" s="3" t="s">
        <v>58</v>
      </c>
      <c r="D6" s="3" t="s">
        <v>59</v>
      </c>
      <c r="E6" s="4">
        <v>0.18</v>
      </c>
      <c r="F6" s="3" t="s">
        <v>60</v>
      </c>
      <c r="G6" s="3" t="s">
        <v>61</v>
      </c>
      <c r="H6" s="3" t="s">
        <v>61</v>
      </c>
      <c r="I6" s="3" t="s">
        <v>62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68</v>
      </c>
      <c r="P6" s="3" t="s">
        <v>68</v>
      </c>
      <c r="Q6" s="3" t="s">
        <v>66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8" width="19.88"/>
    <col customWidth="1" min="10" max="12" width="19.13"/>
  </cols>
  <sheetData>
    <row r="1">
      <c r="A1" s="5" t="s">
        <v>69</v>
      </c>
      <c r="B1" s="5" t="s">
        <v>70</v>
      </c>
      <c r="C1" s="5" t="s">
        <v>71</v>
      </c>
      <c r="D1" s="5" t="s">
        <v>72</v>
      </c>
      <c r="E1" s="5" t="s">
        <v>23</v>
      </c>
      <c r="F1" s="6" t="s">
        <v>29</v>
      </c>
      <c r="G1" s="6" t="s">
        <v>43</v>
      </c>
      <c r="H1" s="6" t="s">
        <v>56</v>
      </c>
      <c r="J1" s="6" t="s">
        <v>43</v>
      </c>
      <c r="K1" s="6" t="s">
        <v>56</v>
      </c>
    </row>
    <row r="2">
      <c r="A2" s="5" t="s">
        <v>73</v>
      </c>
      <c r="B2" s="5" t="s">
        <v>74</v>
      </c>
      <c r="C2" s="7" t="s">
        <v>75</v>
      </c>
      <c r="D2" s="4">
        <v>4.0</v>
      </c>
      <c r="E2" s="8">
        <v>10.0</v>
      </c>
      <c r="F2" s="4">
        <v>3.95</v>
      </c>
      <c r="G2" s="4">
        <v>0.83</v>
      </c>
      <c r="H2" s="4">
        <v>0.13</v>
      </c>
      <c r="J2" s="4">
        <v>0.45</v>
      </c>
      <c r="K2" s="4">
        <v>0.144</v>
      </c>
    </row>
    <row r="3">
      <c r="A3" s="9" t="s">
        <v>76</v>
      </c>
      <c r="B3" s="9" t="s">
        <v>77</v>
      </c>
      <c r="C3" s="10" t="s">
        <v>78</v>
      </c>
      <c r="D3" s="11">
        <v>16.0</v>
      </c>
      <c r="E3" s="12">
        <f>16/40*100</f>
        <v>40</v>
      </c>
      <c r="F3" s="11">
        <v>4.175</v>
      </c>
      <c r="G3" s="11">
        <v>0.77</v>
      </c>
      <c r="H3" s="11">
        <v>0.121</v>
      </c>
      <c r="I3" s="13"/>
      <c r="J3" s="11">
        <v>0.433</v>
      </c>
      <c r="K3" s="11">
        <v>0.13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5" t="s">
        <v>79</v>
      </c>
      <c r="B4" s="5" t="s">
        <v>74</v>
      </c>
      <c r="C4" s="7" t="s">
        <v>80</v>
      </c>
      <c r="D4" s="4">
        <v>7.0</v>
      </c>
      <c r="E4" s="8">
        <f> 7/40 *100</f>
        <v>17.5</v>
      </c>
      <c r="F4" s="4">
        <v>3.75</v>
      </c>
      <c r="G4" s="4">
        <v>0.96</v>
      </c>
      <c r="H4" s="4">
        <v>0.15</v>
      </c>
      <c r="J4" s="4">
        <v>0.68</v>
      </c>
      <c r="K4" s="4">
        <v>0.21</v>
      </c>
    </row>
    <row r="5">
      <c r="A5" s="5" t="s">
        <v>81</v>
      </c>
      <c r="B5" s="5" t="s">
        <v>77</v>
      </c>
      <c r="C5" s="7" t="s">
        <v>82</v>
      </c>
      <c r="D5" s="4">
        <v>8.0</v>
      </c>
      <c r="E5" s="8">
        <f> 8/40 *100</f>
        <v>20</v>
      </c>
      <c r="F5" s="4">
        <v>3.875</v>
      </c>
      <c r="G5" s="4">
        <v>0.87</v>
      </c>
      <c r="H5" s="4">
        <v>0.137</v>
      </c>
      <c r="J5" s="4">
        <v>0.52</v>
      </c>
      <c r="K5" s="4">
        <v>0.166</v>
      </c>
    </row>
    <row r="6">
      <c r="A6" s="5" t="s">
        <v>83</v>
      </c>
      <c r="B6" s="5" t="s">
        <v>74</v>
      </c>
      <c r="C6" s="7" t="s">
        <v>84</v>
      </c>
      <c r="D6" s="4">
        <v>6.0</v>
      </c>
      <c r="E6" s="8">
        <v>15.0</v>
      </c>
      <c r="F6" s="4">
        <v>3.525</v>
      </c>
      <c r="G6" s="4">
        <v>0.99</v>
      </c>
      <c r="H6" s="4">
        <v>0.15</v>
      </c>
      <c r="J6" s="4">
        <v>0.5</v>
      </c>
      <c r="K6" s="4">
        <v>0.15</v>
      </c>
    </row>
    <row r="7">
      <c r="A7" s="9" t="s">
        <v>85</v>
      </c>
      <c r="B7" s="9" t="s">
        <v>74</v>
      </c>
      <c r="C7" s="10" t="s">
        <v>86</v>
      </c>
      <c r="D7" s="11">
        <v>14.0</v>
      </c>
      <c r="E7" s="14">
        <f>14/40*100</f>
        <v>35</v>
      </c>
      <c r="F7" s="11">
        <v>3.925</v>
      </c>
      <c r="G7" s="11">
        <v>0.58</v>
      </c>
      <c r="H7" s="11">
        <v>0.15</v>
      </c>
      <c r="I7" s="13"/>
      <c r="J7" s="11">
        <v>0.548</v>
      </c>
      <c r="K7" s="11">
        <v>0.173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9" t="s">
        <v>87</v>
      </c>
      <c r="B8" s="9" t="s">
        <v>77</v>
      </c>
      <c r="C8" s="10" t="s">
        <v>88</v>
      </c>
      <c r="D8" s="11">
        <v>16.0</v>
      </c>
      <c r="E8" s="12">
        <f>16/40*100</f>
        <v>40</v>
      </c>
      <c r="F8" s="11">
        <v>3.79</v>
      </c>
      <c r="G8" s="11">
        <v>0.72</v>
      </c>
      <c r="H8" s="11">
        <v>0.1</v>
      </c>
      <c r="I8" s="13"/>
      <c r="J8" s="11">
        <v>0.33</v>
      </c>
      <c r="K8" s="11">
        <v>0.106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5" t="s">
        <v>89</v>
      </c>
      <c r="B9" s="5" t="s">
        <v>77</v>
      </c>
      <c r="C9" s="7" t="s">
        <v>90</v>
      </c>
      <c r="D9" s="4">
        <v>15.0</v>
      </c>
      <c r="E9" s="15">
        <f>15/40*100</f>
        <v>37.5</v>
      </c>
      <c r="F9" s="4">
        <v>3.59</v>
      </c>
      <c r="G9" s="4">
        <v>0.96</v>
      </c>
      <c r="H9" s="4">
        <v>0.14</v>
      </c>
      <c r="J9" s="4">
        <v>0.56</v>
      </c>
      <c r="K9" s="4">
        <v>0.177</v>
      </c>
    </row>
    <row r="10">
      <c r="E10" s="16">
        <f> AVERAGE(E2:E9)</f>
        <v>26.875</v>
      </c>
    </row>
    <row r="11">
      <c r="A11" s="5" t="s">
        <v>91</v>
      </c>
      <c r="B11" s="5" t="s">
        <v>70</v>
      </c>
      <c r="C11" s="5" t="s">
        <v>71</v>
      </c>
      <c r="D11" s="5" t="s">
        <v>92</v>
      </c>
      <c r="E11" s="5" t="s">
        <v>23</v>
      </c>
      <c r="F11" s="6" t="s">
        <v>29</v>
      </c>
      <c r="G11" s="6" t="s">
        <v>43</v>
      </c>
      <c r="H11" s="6" t="s">
        <v>56</v>
      </c>
      <c r="J11" s="6" t="s">
        <v>43</v>
      </c>
      <c r="K11" s="6" t="s">
        <v>56</v>
      </c>
    </row>
    <row r="12">
      <c r="A12" s="5" t="s">
        <v>73</v>
      </c>
      <c r="B12" s="5" t="s">
        <v>77</v>
      </c>
      <c r="C12" s="17" t="s">
        <v>93</v>
      </c>
      <c r="D12" s="4">
        <v>6.0</v>
      </c>
      <c r="E12" s="4">
        <v>15.0</v>
      </c>
      <c r="F12" s="8">
        <v>4.575</v>
      </c>
      <c r="G12" s="8">
        <v>0.801</v>
      </c>
      <c r="H12" s="8">
        <v>0.19</v>
      </c>
      <c r="I12" s="18"/>
      <c r="J12" s="4">
        <v>0.775</v>
      </c>
      <c r="K12" s="4">
        <v>0.245</v>
      </c>
    </row>
    <row r="13">
      <c r="A13" s="5" t="s">
        <v>76</v>
      </c>
      <c r="B13" s="5" t="s">
        <v>77</v>
      </c>
      <c r="C13" s="17" t="s">
        <v>94</v>
      </c>
      <c r="D13" s="4">
        <v>4.0</v>
      </c>
      <c r="E13" s="4">
        <v>10.0</v>
      </c>
      <c r="F13" s="8">
        <v>4.05</v>
      </c>
      <c r="G13" s="8">
        <v>0.835</v>
      </c>
      <c r="H13" s="8">
        <v>0.132</v>
      </c>
      <c r="I13" s="18"/>
      <c r="J13" s="4">
        <v>0.43</v>
      </c>
      <c r="K13" s="4">
        <v>0.136</v>
      </c>
    </row>
    <row r="14">
      <c r="A14" s="5" t="s">
        <v>79</v>
      </c>
      <c r="B14" s="5" t="s">
        <v>77</v>
      </c>
      <c r="C14" s="17" t="s">
        <v>95</v>
      </c>
      <c r="D14" s="4">
        <v>6.0</v>
      </c>
      <c r="E14" s="4">
        <v>15.0</v>
      </c>
      <c r="F14" s="8">
        <v>3.6</v>
      </c>
      <c r="G14" s="8">
        <v>0.768</v>
      </c>
      <c r="H14" s="8">
        <v>0.121</v>
      </c>
      <c r="I14" s="18"/>
      <c r="J14" s="4">
        <v>0.406</v>
      </c>
      <c r="K14" s="4">
        <v>0.128</v>
      </c>
    </row>
    <row r="15">
      <c r="A15" s="5" t="s">
        <v>81</v>
      </c>
      <c r="B15" s="5" t="s">
        <v>74</v>
      </c>
      <c r="C15" s="17" t="s">
        <v>96</v>
      </c>
      <c r="D15" s="4">
        <v>5.0</v>
      </c>
      <c r="E15" s="18">
        <f>5/40*100</f>
        <v>12.5</v>
      </c>
      <c r="F15" s="8">
        <v>4.025</v>
      </c>
      <c r="G15" s="8">
        <v>0.851</v>
      </c>
      <c r="H15" s="8">
        <v>0.134</v>
      </c>
      <c r="I15" s="18"/>
      <c r="J15" s="4">
        <v>0.453</v>
      </c>
      <c r="K15" s="4">
        <v>0.143</v>
      </c>
    </row>
    <row r="16">
      <c r="A16" s="5" t="s">
        <v>83</v>
      </c>
      <c r="B16" s="5" t="s">
        <v>74</v>
      </c>
      <c r="C16" s="17" t="s">
        <v>97</v>
      </c>
      <c r="D16" s="4">
        <v>4.0</v>
      </c>
      <c r="E16" s="4">
        <v>15.0</v>
      </c>
      <c r="F16" s="8">
        <v>3.45</v>
      </c>
      <c r="G16" s="8">
        <v>1.094</v>
      </c>
      <c r="H16" s="8">
        <v>0.173</v>
      </c>
      <c r="I16" s="18"/>
      <c r="J16" s="4">
        <v>0.65</v>
      </c>
      <c r="K16" s="4">
        <v>0.205</v>
      </c>
    </row>
    <row r="17">
      <c r="A17" s="5" t="s">
        <v>85</v>
      </c>
      <c r="B17" s="5" t="s">
        <v>74</v>
      </c>
      <c r="C17" s="17" t="s">
        <v>98</v>
      </c>
      <c r="D17" s="4">
        <v>2.0</v>
      </c>
      <c r="E17" s="4">
        <v>5.0</v>
      </c>
      <c r="F17" s="8">
        <v>3.575</v>
      </c>
      <c r="G17" s="8">
        <v>0.98</v>
      </c>
      <c r="H17" s="8">
        <v>0.157</v>
      </c>
      <c r="I17" s="18"/>
      <c r="J17" s="4">
        <v>0.612</v>
      </c>
      <c r="K17" s="4">
        <v>0.193</v>
      </c>
    </row>
    <row r="18">
      <c r="F18" s="15">
        <f t="shared" ref="F18:H18" si="1"> AVERAGE(F12:F17)</f>
        <v>3.879166667</v>
      </c>
      <c r="G18" s="15">
        <f t="shared" si="1"/>
        <v>0.8881666667</v>
      </c>
      <c r="H18" s="15">
        <f t="shared" si="1"/>
        <v>0.1511666667</v>
      </c>
    </row>
    <row r="19">
      <c r="A19" s="5" t="s">
        <v>99</v>
      </c>
    </row>
    <row r="20">
      <c r="A20" s="5" t="s">
        <v>100</v>
      </c>
    </row>
    <row r="23">
      <c r="A23" s="13"/>
      <c r="B23" s="5" t="s">
        <v>101</v>
      </c>
    </row>
    <row r="24">
      <c r="A24" s="19"/>
      <c r="B24" s="5" t="s">
        <v>102</v>
      </c>
    </row>
  </sheetData>
  <mergeCells count="2">
    <mergeCell ref="A19:H19"/>
    <mergeCell ref="A20:H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9" width="18.75"/>
  </cols>
  <sheetData>
    <row r="1">
      <c r="A1" s="20" t="s">
        <v>103</v>
      </c>
      <c r="C1" s="5" t="s">
        <v>70</v>
      </c>
      <c r="D1" s="5" t="s">
        <v>71</v>
      </c>
      <c r="E1" s="5" t="s">
        <v>72</v>
      </c>
      <c r="F1" s="5" t="s">
        <v>23</v>
      </c>
      <c r="G1" s="6" t="s">
        <v>29</v>
      </c>
      <c r="H1" s="6" t="s">
        <v>43</v>
      </c>
      <c r="I1" s="6" t="s">
        <v>56</v>
      </c>
    </row>
    <row r="2">
      <c r="B2" s="5" t="s">
        <v>73</v>
      </c>
      <c r="C2" s="5" t="s">
        <v>74</v>
      </c>
      <c r="D2" s="7" t="s">
        <v>75</v>
      </c>
      <c r="E2" s="4">
        <v>1.0</v>
      </c>
      <c r="F2" s="4">
        <v>12.5</v>
      </c>
      <c r="G2" s="4">
        <v>3.66</v>
      </c>
      <c r="H2" s="4">
        <v>1.05</v>
      </c>
      <c r="I2" s="4">
        <v>0.35</v>
      </c>
    </row>
    <row r="3">
      <c r="B3" s="5" t="s">
        <v>76</v>
      </c>
      <c r="C3" s="5" t="s">
        <v>77</v>
      </c>
      <c r="D3" s="7" t="s">
        <v>78</v>
      </c>
      <c r="E3" s="4">
        <v>4.0</v>
      </c>
      <c r="F3" s="4">
        <v>50.0</v>
      </c>
      <c r="G3" s="4">
        <v>4.0</v>
      </c>
      <c r="H3" s="4">
        <v>0.77</v>
      </c>
      <c r="I3" s="4">
        <v>0.24</v>
      </c>
    </row>
    <row r="4">
      <c r="B4" s="5" t="s">
        <v>79</v>
      </c>
      <c r="C4" s="5" t="s">
        <v>74</v>
      </c>
      <c r="D4" s="7" t="s">
        <v>80</v>
      </c>
      <c r="E4" s="4">
        <v>2.0</v>
      </c>
      <c r="F4" s="4">
        <v>25.0</v>
      </c>
      <c r="G4" s="4">
        <v>3.9</v>
      </c>
      <c r="H4" s="4">
        <v>0.94</v>
      </c>
      <c r="I4" s="4">
        <v>0.29</v>
      </c>
    </row>
    <row r="5">
      <c r="B5" s="5" t="s">
        <v>81</v>
      </c>
      <c r="C5" s="5" t="s">
        <v>77</v>
      </c>
      <c r="D5" s="7" t="s">
        <v>82</v>
      </c>
      <c r="E5" s="4">
        <v>2.0</v>
      </c>
      <c r="F5" s="4">
        <v>25.0</v>
      </c>
      <c r="G5" s="4">
        <v>3.8</v>
      </c>
      <c r="H5" s="4">
        <v>0.87</v>
      </c>
      <c r="I5" s="4">
        <v>0.27</v>
      </c>
    </row>
    <row r="6">
      <c r="B6" s="5" t="s">
        <v>83</v>
      </c>
      <c r="C6" s="5" t="s">
        <v>74</v>
      </c>
      <c r="D6" s="7" t="s">
        <v>84</v>
      </c>
      <c r="E6" s="4">
        <v>3.0</v>
      </c>
      <c r="F6" s="4">
        <v>37.5</v>
      </c>
      <c r="G6" s="4">
        <v>3.9</v>
      </c>
      <c r="H6" s="4">
        <v>0.7</v>
      </c>
      <c r="I6" s="4">
        <v>0.22</v>
      </c>
    </row>
    <row r="7">
      <c r="B7" s="5" t="s">
        <v>85</v>
      </c>
      <c r="C7" s="5" t="s">
        <v>74</v>
      </c>
      <c r="D7" s="7" t="s">
        <v>86</v>
      </c>
      <c r="E7" s="4">
        <v>4.0</v>
      </c>
      <c r="F7" s="4">
        <v>50.0</v>
      </c>
      <c r="G7" s="4">
        <v>3.8</v>
      </c>
      <c r="H7" s="4">
        <v>0.6</v>
      </c>
      <c r="I7" s="4">
        <v>0.18</v>
      </c>
    </row>
    <row r="8">
      <c r="B8" s="5" t="s">
        <v>87</v>
      </c>
      <c r="C8" s="5" t="s">
        <v>77</v>
      </c>
      <c r="D8" s="7" t="s">
        <v>88</v>
      </c>
      <c r="E8" s="4">
        <v>4.0</v>
      </c>
      <c r="F8" s="4">
        <v>50.0</v>
      </c>
      <c r="G8" s="4">
        <v>3.7</v>
      </c>
      <c r="H8" s="4">
        <v>0.64</v>
      </c>
      <c r="I8" s="4">
        <v>0.2</v>
      </c>
    </row>
    <row r="9">
      <c r="B9" s="5" t="s">
        <v>89</v>
      </c>
      <c r="C9" s="5" t="s">
        <v>77</v>
      </c>
      <c r="D9" s="7" t="s">
        <v>90</v>
      </c>
      <c r="E9" s="4">
        <v>5.0</v>
      </c>
      <c r="F9" s="4">
        <v>62.5</v>
      </c>
      <c r="G9" s="4">
        <v>3.44</v>
      </c>
      <c r="H9" s="4">
        <v>0.68</v>
      </c>
      <c r="I9" s="4">
        <v>0.22</v>
      </c>
    </row>
    <row r="10">
      <c r="A10" s="20" t="s">
        <v>104</v>
      </c>
      <c r="C10" s="5" t="s">
        <v>70</v>
      </c>
      <c r="D10" s="5" t="s">
        <v>71</v>
      </c>
      <c r="E10" s="5" t="s">
        <v>72</v>
      </c>
      <c r="F10" s="5" t="s">
        <v>23</v>
      </c>
      <c r="G10" s="6" t="s">
        <v>29</v>
      </c>
      <c r="H10" s="6" t="s">
        <v>43</v>
      </c>
      <c r="I10" s="6" t="s">
        <v>56</v>
      </c>
    </row>
    <row r="11">
      <c r="B11" s="5" t="s">
        <v>73</v>
      </c>
      <c r="C11" s="5" t="s">
        <v>74</v>
      </c>
      <c r="D11" s="7" t="s">
        <v>75</v>
      </c>
      <c r="E11" s="4">
        <v>0.0</v>
      </c>
      <c r="F11" s="4">
        <v>0.0</v>
      </c>
      <c r="G11" s="4">
        <v>3.88</v>
      </c>
      <c r="H11" s="4">
        <v>0.56</v>
      </c>
      <c r="I11" s="4">
        <v>0.188</v>
      </c>
    </row>
    <row r="12">
      <c r="B12" s="5" t="s">
        <v>76</v>
      </c>
      <c r="C12" s="5" t="s">
        <v>77</v>
      </c>
      <c r="D12" s="7" t="s">
        <v>78</v>
      </c>
      <c r="E12" s="4">
        <v>5.0</v>
      </c>
      <c r="F12" s="4">
        <v>62.5</v>
      </c>
      <c r="G12" s="4">
        <v>4.4</v>
      </c>
      <c r="H12" s="4">
        <v>0.66</v>
      </c>
      <c r="I12" s="4">
        <v>0.2</v>
      </c>
    </row>
    <row r="13">
      <c r="B13" s="5" t="s">
        <v>79</v>
      </c>
      <c r="C13" s="5" t="s">
        <v>74</v>
      </c>
      <c r="D13" s="7" t="s">
        <v>80</v>
      </c>
      <c r="E13" s="4">
        <v>4.0</v>
      </c>
      <c r="F13" s="4">
        <v>50.0</v>
      </c>
      <c r="G13" s="4">
        <v>4.1</v>
      </c>
      <c r="H13" s="4">
        <v>0.83</v>
      </c>
      <c r="I13" s="4">
        <v>0.26</v>
      </c>
    </row>
    <row r="14">
      <c r="B14" s="5" t="s">
        <v>81</v>
      </c>
      <c r="C14" s="5" t="s">
        <v>77</v>
      </c>
      <c r="D14" s="7" t="s">
        <v>82</v>
      </c>
      <c r="E14" s="4">
        <v>2.0</v>
      </c>
      <c r="F14" s="4">
        <v>25.0</v>
      </c>
      <c r="G14" s="4">
        <v>3.9</v>
      </c>
      <c r="H14" s="4">
        <v>0.53</v>
      </c>
      <c r="I14" s="4">
        <v>0.17</v>
      </c>
    </row>
    <row r="15">
      <c r="B15" s="5" t="s">
        <v>83</v>
      </c>
      <c r="C15" s="5" t="s">
        <v>74</v>
      </c>
      <c r="D15" s="7" t="s">
        <v>84</v>
      </c>
      <c r="E15" s="4">
        <v>1.0</v>
      </c>
      <c r="F15" s="4">
        <v>12.5</v>
      </c>
      <c r="G15" s="4">
        <v>3.1</v>
      </c>
      <c r="H15" s="4">
        <v>1.22</v>
      </c>
      <c r="I15" s="4">
        <v>0.38</v>
      </c>
    </row>
    <row r="16">
      <c r="B16" s="5" t="s">
        <v>85</v>
      </c>
      <c r="C16" s="5" t="s">
        <v>74</v>
      </c>
      <c r="D16" s="7" t="s">
        <v>86</v>
      </c>
      <c r="E16" s="4">
        <v>5.0</v>
      </c>
      <c r="F16" s="4">
        <v>62.5</v>
      </c>
      <c r="G16" s="4">
        <v>4.2</v>
      </c>
      <c r="H16" s="4">
        <v>0.97</v>
      </c>
      <c r="I16" s="4">
        <v>0.3</v>
      </c>
    </row>
    <row r="17">
      <c r="B17" s="5" t="s">
        <v>87</v>
      </c>
      <c r="C17" s="5" t="s">
        <v>77</v>
      </c>
      <c r="D17" s="7" t="s">
        <v>88</v>
      </c>
      <c r="E17" s="4">
        <v>0.0</v>
      </c>
      <c r="F17" s="4">
        <v>0.0</v>
      </c>
      <c r="G17" s="4">
        <v>4.0</v>
      </c>
      <c r="H17" s="4">
        <v>0.81</v>
      </c>
      <c r="I17" s="4">
        <v>0.27</v>
      </c>
    </row>
    <row r="18">
      <c r="B18" s="5" t="s">
        <v>89</v>
      </c>
      <c r="C18" s="5" t="s">
        <v>77</v>
      </c>
      <c r="D18" s="7" t="s">
        <v>90</v>
      </c>
      <c r="E18" s="4">
        <v>2.0</v>
      </c>
      <c r="F18" s="4">
        <v>25.0</v>
      </c>
      <c r="G18" s="4">
        <v>3.6</v>
      </c>
      <c r="H18" s="4">
        <v>1.01</v>
      </c>
      <c r="I18" s="4">
        <v>0.32</v>
      </c>
    </row>
    <row r="19">
      <c r="A19" s="20" t="s">
        <v>105</v>
      </c>
      <c r="C19" s="5" t="s">
        <v>70</v>
      </c>
      <c r="D19" s="5" t="s">
        <v>71</v>
      </c>
      <c r="E19" s="5" t="s">
        <v>72</v>
      </c>
      <c r="F19" s="5" t="s">
        <v>23</v>
      </c>
      <c r="G19" s="6" t="s">
        <v>29</v>
      </c>
      <c r="H19" s="6" t="s">
        <v>43</v>
      </c>
      <c r="I19" s="6" t="s">
        <v>56</v>
      </c>
    </row>
    <row r="20">
      <c r="B20" s="5" t="s">
        <v>73</v>
      </c>
      <c r="C20" s="5" t="s">
        <v>74</v>
      </c>
      <c r="D20" s="7" t="s">
        <v>75</v>
      </c>
      <c r="E20" s="4">
        <v>2.0</v>
      </c>
      <c r="F20" s="4">
        <v>25.0</v>
      </c>
      <c r="G20" s="4">
        <v>4.1</v>
      </c>
      <c r="H20" s="4">
        <v>0.73</v>
      </c>
      <c r="I20" s="4">
        <v>0.24</v>
      </c>
    </row>
    <row r="21">
      <c r="B21" s="5" t="s">
        <v>76</v>
      </c>
      <c r="C21" s="5" t="s">
        <v>77</v>
      </c>
      <c r="D21" s="7" t="s">
        <v>78</v>
      </c>
      <c r="E21" s="4">
        <v>2.0</v>
      </c>
      <c r="F21" s="4">
        <v>25.0</v>
      </c>
      <c r="G21" s="4">
        <v>4.4</v>
      </c>
      <c r="H21" s="4">
        <v>0.66</v>
      </c>
      <c r="I21" s="4">
        <v>0.2</v>
      </c>
    </row>
    <row r="22">
      <c r="B22" s="5" t="s">
        <v>79</v>
      </c>
      <c r="C22" s="5" t="s">
        <v>74</v>
      </c>
      <c r="D22" s="7" t="s">
        <v>80</v>
      </c>
      <c r="E22" s="4">
        <v>0.0</v>
      </c>
      <c r="F22" s="4">
        <v>0.0</v>
      </c>
      <c r="G22" s="4">
        <v>3.5</v>
      </c>
      <c r="H22" s="4">
        <v>0.8</v>
      </c>
      <c r="I22" s="4">
        <v>0.25</v>
      </c>
    </row>
    <row r="23">
      <c r="B23" s="5" t="s">
        <v>81</v>
      </c>
      <c r="C23" s="5" t="s">
        <v>77</v>
      </c>
      <c r="D23" s="7" t="s">
        <v>82</v>
      </c>
      <c r="E23" s="4">
        <v>3.0</v>
      </c>
      <c r="F23" s="4">
        <v>37.5</v>
      </c>
      <c r="G23" s="4">
        <v>3.9</v>
      </c>
      <c r="H23" s="4">
        <v>1.04</v>
      </c>
      <c r="I23" s="4">
        <v>0.33</v>
      </c>
    </row>
    <row r="24">
      <c r="B24" s="5" t="s">
        <v>83</v>
      </c>
      <c r="C24" s="5" t="s">
        <v>74</v>
      </c>
      <c r="D24" s="7" t="s">
        <v>84</v>
      </c>
      <c r="E24" s="4">
        <v>1.0</v>
      </c>
      <c r="F24" s="4">
        <v>12.5</v>
      </c>
      <c r="G24" s="4">
        <v>3.3</v>
      </c>
      <c r="H24" s="4">
        <v>1.0</v>
      </c>
      <c r="I24" s="4">
        <v>0.317</v>
      </c>
    </row>
    <row r="25">
      <c r="B25" s="5" t="s">
        <v>85</v>
      </c>
      <c r="C25" s="5" t="s">
        <v>74</v>
      </c>
      <c r="D25" s="7" t="s">
        <v>86</v>
      </c>
      <c r="E25" s="4">
        <v>2.0</v>
      </c>
      <c r="F25" s="4">
        <v>25.0</v>
      </c>
      <c r="G25" s="4">
        <v>4.0</v>
      </c>
      <c r="H25" s="4">
        <v>0.89</v>
      </c>
      <c r="I25" s="4">
        <v>0.28</v>
      </c>
    </row>
    <row r="26">
      <c r="B26" s="5" t="s">
        <v>87</v>
      </c>
      <c r="C26" s="5" t="s">
        <v>77</v>
      </c>
      <c r="D26" s="7" t="s">
        <v>88</v>
      </c>
      <c r="E26" s="4">
        <v>7.0</v>
      </c>
      <c r="F26" s="4">
        <v>87.5</v>
      </c>
      <c r="G26" s="4">
        <v>3.9</v>
      </c>
      <c r="H26" s="4">
        <v>0.7</v>
      </c>
      <c r="I26" s="4">
        <v>0.22</v>
      </c>
    </row>
    <row r="27">
      <c r="B27" s="5" t="s">
        <v>89</v>
      </c>
      <c r="C27" s="5" t="s">
        <v>77</v>
      </c>
      <c r="D27" s="7" t="s">
        <v>90</v>
      </c>
      <c r="E27" s="4">
        <v>3.0</v>
      </c>
      <c r="F27" s="4">
        <v>37.5</v>
      </c>
      <c r="G27" s="4">
        <v>3.3</v>
      </c>
      <c r="H27" s="4">
        <v>1.0</v>
      </c>
      <c r="I27" s="4">
        <v>0.317</v>
      </c>
    </row>
    <row r="28">
      <c r="A28" s="20" t="s">
        <v>106</v>
      </c>
      <c r="C28" s="5" t="s">
        <v>70</v>
      </c>
      <c r="D28" s="5" t="s">
        <v>71</v>
      </c>
      <c r="E28" s="5" t="s">
        <v>72</v>
      </c>
      <c r="F28" s="5" t="s">
        <v>23</v>
      </c>
      <c r="G28" s="6" t="s">
        <v>29</v>
      </c>
      <c r="H28" s="6" t="s">
        <v>43</v>
      </c>
      <c r="I28" s="6" t="s">
        <v>56</v>
      </c>
    </row>
    <row r="29">
      <c r="B29" s="5" t="s">
        <v>73</v>
      </c>
      <c r="C29" s="5" t="s">
        <v>74</v>
      </c>
      <c r="D29" s="7" t="s">
        <v>75</v>
      </c>
      <c r="E29" s="4">
        <v>1.0</v>
      </c>
      <c r="F29" s="4">
        <v>12.5</v>
      </c>
      <c r="G29" s="4">
        <v>4.2</v>
      </c>
      <c r="H29" s="4">
        <v>0.78</v>
      </c>
      <c r="I29" s="4">
        <v>0.26</v>
      </c>
    </row>
    <row r="30">
      <c r="B30" s="5" t="s">
        <v>76</v>
      </c>
      <c r="C30" s="5" t="s">
        <v>77</v>
      </c>
      <c r="D30" s="7" t="s">
        <v>78</v>
      </c>
      <c r="E30" s="4">
        <v>5.0</v>
      </c>
      <c r="F30" s="4">
        <v>62.5</v>
      </c>
      <c r="G30" s="4">
        <v>3.9</v>
      </c>
      <c r="H30" s="4">
        <v>0.83</v>
      </c>
      <c r="I30" s="4">
        <v>0.26</v>
      </c>
    </row>
    <row r="31">
      <c r="B31" s="5" t="s">
        <v>79</v>
      </c>
      <c r="C31" s="5" t="s">
        <v>74</v>
      </c>
      <c r="D31" s="7" t="s">
        <v>80</v>
      </c>
      <c r="E31" s="4">
        <v>1.0</v>
      </c>
      <c r="F31" s="4">
        <v>12.5</v>
      </c>
      <c r="G31" s="4">
        <v>3.5</v>
      </c>
      <c r="H31" s="4">
        <v>1.11</v>
      </c>
      <c r="I31" s="4">
        <v>0.35</v>
      </c>
    </row>
    <row r="32">
      <c r="B32" s="5" t="s">
        <v>81</v>
      </c>
      <c r="C32" s="5" t="s">
        <v>77</v>
      </c>
      <c r="D32" s="7" t="s">
        <v>82</v>
      </c>
      <c r="E32" s="4">
        <v>1.0</v>
      </c>
      <c r="F32" s="4">
        <v>12.5</v>
      </c>
      <c r="G32" s="4">
        <v>3.9</v>
      </c>
      <c r="H32" s="4">
        <v>0.94</v>
      </c>
      <c r="I32" s="4">
        <v>0.29</v>
      </c>
    </row>
    <row r="33">
      <c r="B33" s="5" t="s">
        <v>83</v>
      </c>
      <c r="C33" s="5" t="s">
        <v>74</v>
      </c>
      <c r="D33" s="7" t="s">
        <v>84</v>
      </c>
      <c r="E33" s="4">
        <v>1.0</v>
      </c>
      <c r="F33" s="4">
        <v>12.5</v>
      </c>
      <c r="G33" s="4">
        <v>3.8</v>
      </c>
      <c r="H33" s="4">
        <v>0.74</v>
      </c>
      <c r="I33" s="4">
        <v>0.23</v>
      </c>
    </row>
    <row r="34">
      <c r="B34" s="5" t="s">
        <v>85</v>
      </c>
      <c r="C34" s="5" t="s">
        <v>74</v>
      </c>
      <c r="D34" s="7" t="s">
        <v>86</v>
      </c>
      <c r="E34" s="4">
        <v>4.0</v>
      </c>
      <c r="F34" s="4">
        <v>50.0</v>
      </c>
      <c r="G34" s="4">
        <v>4.1</v>
      </c>
      <c r="H34" s="4">
        <v>0.83</v>
      </c>
      <c r="I34" s="4">
        <v>0.26</v>
      </c>
    </row>
    <row r="35">
      <c r="B35" s="5" t="s">
        <v>87</v>
      </c>
      <c r="C35" s="5" t="s">
        <v>77</v>
      </c>
      <c r="D35" s="7" t="s">
        <v>88</v>
      </c>
      <c r="E35" s="4">
        <v>4.0</v>
      </c>
      <c r="F35" s="4">
        <v>50.0</v>
      </c>
      <c r="G35" s="4">
        <v>3.5</v>
      </c>
      <c r="H35" s="4">
        <v>0.67</v>
      </c>
      <c r="I35" s="4">
        <v>0.21</v>
      </c>
    </row>
    <row r="36">
      <c r="B36" s="5" t="s">
        <v>89</v>
      </c>
      <c r="C36" s="5" t="s">
        <v>77</v>
      </c>
      <c r="D36" s="7" t="s">
        <v>90</v>
      </c>
      <c r="E36" s="4">
        <v>4.0</v>
      </c>
      <c r="F36" s="4">
        <v>50.0</v>
      </c>
      <c r="G36" s="4">
        <v>3.8</v>
      </c>
      <c r="H36" s="4">
        <v>0.98</v>
      </c>
      <c r="I36" s="4">
        <v>0.3</v>
      </c>
    </row>
  </sheetData>
  <mergeCells count="4">
    <mergeCell ref="A1:A9"/>
    <mergeCell ref="A10:A18"/>
    <mergeCell ref="A19:A27"/>
    <mergeCell ref="A28:A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2.88"/>
    <col customWidth="1" min="16" max="17" width="13.63"/>
    <col customWidth="1" min="18" max="19" width="11.75"/>
    <col customWidth="1" min="20" max="20" width="22.0"/>
  </cols>
  <sheetData>
    <row r="1">
      <c r="A1" s="21"/>
      <c r="B1" s="21"/>
      <c r="C1" s="22" t="s">
        <v>107</v>
      </c>
      <c r="G1" s="22"/>
      <c r="H1" s="23" t="s">
        <v>108</v>
      </c>
      <c r="I1" s="24"/>
      <c r="J1" s="24"/>
      <c r="K1" s="25"/>
      <c r="L1" s="23" t="s">
        <v>109</v>
      </c>
      <c r="M1" s="24"/>
      <c r="N1" s="24"/>
      <c r="O1" s="25"/>
      <c r="P1" s="22" t="s">
        <v>43</v>
      </c>
      <c r="Q1" s="22" t="s">
        <v>56</v>
      </c>
      <c r="R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21"/>
      <c r="B2" s="21"/>
      <c r="C2" s="26" t="s">
        <v>110</v>
      </c>
      <c r="D2" s="26" t="s">
        <v>111</v>
      </c>
      <c r="E2" s="26" t="s">
        <v>112</v>
      </c>
      <c r="F2" s="26" t="s">
        <v>113</v>
      </c>
      <c r="G2" s="26" t="s">
        <v>114</v>
      </c>
      <c r="H2" s="27" t="s">
        <v>110</v>
      </c>
      <c r="I2" s="26" t="s">
        <v>111</v>
      </c>
      <c r="J2" s="26" t="s">
        <v>112</v>
      </c>
      <c r="K2" s="28" t="s">
        <v>113</v>
      </c>
      <c r="L2" s="27" t="s">
        <v>110</v>
      </c>
      <c r="M2" s="26" t="s">
        <v>111</v>
      </c>
      <c r="N2" s="26" t="s">
        <v>112</v>
      </c>
      <c r="O2" s="28" t="s">
        <v>113</v>
      </c>
      <c r="P2" s="29"/>
      <c r="Q2" s="29"/>
      <c r="R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30" t="s">
        <v>115</v>
      </c>
      <c r="B3" s="31" t="s">
        <v>116</v>
      </c>
      <c r="C3" s="32">
        <v>28.0</v>
      </c>
      <c r="D3" s="32">
        <v>5.0</v>
      </c>
      <c r="E3" s="32">
        <v>3.0</v>
      </c>
      <c r="F3" s="32">
        <v>3.0</v>
      </c>
      <c r="G3" s="32">
        <f t="shared" ref="G3:G12" si="1"> SUM(C3:F3)</f>
        <v>39</v>
      </c>
      <c r="H3" s="33" t="s">
        <v>117</v>
      </c>
      <c r="I3" s="34" t="s">
        <v>118</v>
      </c>
      <c r="J3" s="34" t="s">
        <v>119</v>
      </c>
      <c r="K3" s="35" t="s">
        <v>119</v>
      </c>
      <c r="L3" s="36">
        <v>3.76</v>
      </c>
      <c r="M3" s="32">
        <v>3.14</v>
      </c>
      <c r="N3" s="32">
        <v>3.409</v>
      </c>
      <c r="O3" s="37">
        <v>4.45</v>
      </c>
      <c r="P3" s="34" t="s">
        <v>120</v>
      </c>
      <c r="Q3" s="34" t="s">
        <v>121</v>
      </c>
      <c r="R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30" t="s">
        <v>122</v>
      </c>
      <c r="B4" s="31" t="s">
        <v>123</v>
      </c>
      <c r="C4" s="32">
        <v>24.0</v>
      </c>
      <c r="D4" s="32">
        <v>3.0</v>
      </c>
      <c r="E4" s="32">
        <v>8.0</v>
      </c>
      <c r="F4" s="32">
        <v>6.0</v>
      </c>
      <c r="G4" s="32">
        <f t="shared" si="1"/>
        <v>41</v>
      </c>
      <c r="H4" s="33" t="s">
        <v>124</v>
      </c>
      <c r="I4" s="34" t="s">
        <v>119</v>
      </c>
      <c r="J4" s="34" t="s">
        <v>125</v>
      </c>
      <c r="K4" s="38" t="s">
        <v>126</v>
      </c>
      <c r="L4" s="36">
        <v>3.84</v>
      </c>
      <c r="M4" s="32">
        <v>3.54</v>
      </c>
      <c r="N4" s="32">
        <v>3.45</v>
      </c>
      <c r="O4" s="37">
        <v>4.13</v>
      </c>
      <c r="P4" s="34" t="s">
        <v>127</v>
      </c>
      <c r="Q4" s="34" t="s">
        <v>128</v>
      </c>
      <c r="R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39" t="s">
        <v>129</v>
      </c>
      <c r="B5" s="31" t="s">
        <v>130</v>
      </c>
      <c r="C5" s="32">
        <v>1.0</v>
      </c>
      <c r="D5" s="32">
        <v>1.0</v>
      </c>
      <c r="E5" s="32">
        <v>9.0</v>
      </c>
      <c r="F5" s="32">
        <v>1.0</v>
      </c>
      <c r="G5" s="32">
        <f t="shared" si="1"/>
        <v>12</v>
      </c>
      <c r="H5" s="40" t="s">
        <v>131</v>
      </c>
      <c r="I5" s="34" t="s">
        <v>131</v>
      </c>
      <c r="J5" s="41" t="s">
        <v>132</v>
      </c>
      <c r="K5" s="38" t="s">
        <v>133</v>
      </c>
      <c r="L5" s="42">
        <v>3.86</v>
      </c>
      <c r="M5" s="32">
        <v>3.64</v>
      </c>
      <c r="N5" s="32">
        <v>3.14</v>
      </c>
      <c r="O5" s="43">
        <v>3.4</v>
      </c>
      <c r="P5" s="34" t="s">
        <v>134</v>
      </c>
      <c r="Q5" s="34" t="s">
        <v>135</v>
      </c>
      <c r="R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39" t="s">
        <v>136</v>
      </c>
      <c r="B6" s="31" t="s">
        <v>137</v>
      </c>
      <c r="C6" s="32">
        <v>6.0</v>
      </c>
      <c r="D6" s="32">
        <v>2.0</v>
      </c>
      <c r="E6" s="32">
        <v>11.0</v>
      </c>
      <c r="F6" s="32">
        <v>1.0</v>
      </c>
      <c r="G6" s="32">
        <f t="shared" si="1"/>
        <v>20</v>
      </c>
      <c r="H6" s="36" t="s">
        <v>138</v>
      </c>
      <c r="I6" s="34" t="s">
        <v>139</v>
      </c>
      <c r="J6" s="41" t="s">
        <v>140</v>
      </c>
      <c r="K6" s="38" t="s">
        <v>131</v>
      </c>
      <c r="L6" s="33">
        <v>3.86</v>
      </c>
      <c r="M6" s="32">
        <v>3.63</v>
      </c>
      <c r="N6" s="32">
        <v>3.727</v>
      </c>
      <c r="O6" s="43">
        <v>3.18</v>
      </c>
      <c r="P6" s="34" t="s">
        <v>141</v>
      </c>
      <c r="Q6" s="34" t="s">
        <v>142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30" t="s">
        <v>143</v>
      </c>
      <c r="B7" s="31" t="s">
        <v>116</v>
      </c>
      <c r="C7" s="32">
        <v>24.0</v>
      </c>
      <c r="D7" s="32">
        <v>6.0</v>
      </c>
      <c r="E7" s="32">
        <v>3.0</v>
      </c>
      <c r="F7" s="32">
        <v>3.0</v>
      </c>
      <c r="G7" s="32">
        <f t="shared" si="1"/>
        <v>36</v>
      </c>
      <c r="H7" s="33" t="s">
        <v>124</v>
      </c>
      <c r="I7" s="34" t="s">
        <v>126</v>
      </c>
      <c r="J7" s="34" t="s">
        <v>119</v>
      </c>
      <c r="K7" s="38" t="s">
        <v>119</v>
      </c>
      <c r="L7" s="36">
        <v>3.79</v>
      </c>
      <c r="M7" s="42">
        <v>4.04</v>
      </c>
      <c r="N7" s="32">
        <v>3.318</v>
      </c>
      <c r="O7" s="43">
        <v>3.41</v>
      </c>
      <c r="P7" s="34" t="s">
        <v>144</v>
      </c>
      <c r="Q7" s="34" t="s">
        <v>145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44" t="s">
        <v>146</v>
      </c>
      <c r="B8" s="31" t="s">
        <v>123</v>
      </c>
      <c r="C8" s="32">
        <v>13.0</v>
      </c>
      <c r="D8" s="32">
        <v>4.0</v>
      </c>
      <c r="E8" s="32">
        <v>0.0</v>
      </c>
      <c r="F8" s="32">
        <v>9.0</v>
      </c>
      <c r="G8" s="32">
        <f t="shared" si="1"/>
        <v>26</v>
      </c>
      <c r="H8" s="36" t="s">
        <v>147</v>
      </c>
      <c r="I8" s="34" t="s">
        <v>148</v>
      </c>
      <c r="J8" s="34" t="s">
        <v>149</v>
      </c>
      <c r="K8" s="45" t="s">
        <v>132</v>
      </c>
      <c r="L8" s="36">
        <v>3.97</v>
      </c>
      <c r="M8" s="42">
        <v>4.32</v>
      </c>
      <c r="N8" s="32">
        <v>3.954</v>
      </c>
      <c r="O8" s="43">
        <v>3.863</v>
      </c>
      <c r="P8" s="34" t="s">
        <v>150</v>
      </c>
      <c r="Q8" s="34" t="s">
        <v>151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46" t="s">
        <v>152</v>
      </c>
      <c r="B9" s="31" t="s">
        <v>130</v>
      </c>
      <c r="C9" s="32">
        <v>8.0</v>
      </c>
      <c r="D9" s="32">
        <v>2.0</v>
      </c>
      <c r="E9" s="32">
        <v>2.0</v>
      </c>
      <c r="F9" s="32">
        <v>1.0</v>
      </c>
      <c r="G9" s="32">
        <f t="shared" si="1"/>
        <v>13</v>
      </c>
      <c r="H9" s="33">
        <v>21.0</v>
      </c>
      <c r="I9" s="34" t="s">
        <v>22</v>
      </c>
      <c r="J9" s="34" t="s">
        <v>22</v>
      </c>
      <c r="K9" s="38" t="s">
        <v>153</v>
      </c>
      <c r="L9" s="36">
        <v>3.58</v>
      </c>
      <c r="M9" s="32">
        <v>3.68</v>
      </c>
      <c r="N9" s="32">
        <v>3.77</v>
      </c>
      <c r="O9" s="37">
        <v>4.09</v>
      </c>
      <c r="P9" s="34" t="s">
        <v>154</v>
      </c>
      <c r="Q9" s="34" t="s">
        <v>155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44" t="s">
        <v>156</v>
      </c>
      <c r="B10" s="31" t="s">
        <v>137</v>
      </c>
      <c r="C10" s="32">
        <v>11.0</v>
      </c>
      <c r="D10" s="32">
        <v>4.0</v>
      </c>
      <c r="E10" s="32">
        <v>4.0</v>
      </c>
      <c r="F10" s="32">
        <v>13.0</v>
      </c>
      <c r="G10" s="32">
        <f t="shared" si="1"/>
        <v>32</v>
      </c>
      <c r="H10" s="36" t="s">
        <v>157</v>
      </c>
      <c r="I10" s="34" t="s">
        <v>148</v>
      </c>
      <c r="J10" s="34" t="s">
        <v>148</v>
      </c>
      <c r="K10" s="45" t="s">
        <v>158</v>
      </c>
      <c r="L10" s="36">
        <v>4.105</v>
      </c>
      <c r="M10" s="32">
        <v>3.5</v>
      </c>
      <c r="N10" s="32">
        <v>3.91</v>
      </c>
      <c r="O10" s="37">
        <v>4.14</v>
      </c>
      <c r="P10" s="34" t="s">
        <v>159</v>
      </c>
      <c r="Q10" s="34" t="s">
        <v>142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30" t="s">
        <v>160</v>
      </c>
      <c r="B11" s="31" t="s">
        <v>116</v>
      </c>
      <c r="C11" s="32">
        <v>23.0</v>
      </c>
      <c r="D11" s="32">
        <v>3.0</v>
      </c>
      <c r="E11" s="32">
        <v>5.0</v>
      </c>
      <c r="F11" s="32">
        <v>5.0</v>
      </c>
      <c r="G11" s="32">
        <f t="shared" si="1"/>
        <v>36</v>
      </c>
      <c r="H11" s="33" t="s">
        <v>161</v>
      </c>
      <c r="I11" s="34" t="s">
        <v>119</v>
      </c>
      <c r="J11" s="34" t="s">
        <v>118</v>
      </c>
      <c r="K11" s="38" t="s">
        <v>118</v>
      </c>
      <c r="L11" s="36">
        <v>3.863</v>
      </c>
      <c r="M11" s="32">
        <v>4.272</v>
      </c>
      <c r="N11" s="42">
        <v>4.58</v>
      </c>
      <c r="O11" s="43">
        <v>4.18</v>
      </c>
      <c r="P11" s="34" t="s">
        <v>141</v>
      </c>
      <c r="Q11" s="34" t="s">
        <v>142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46" t="s">
        <v>162</v>
      </c>
      <c r="B12" s="31" t="s">
        <v>123</v>
      </c>
      <c r="C12" s="32">
        <v>7.0</v>
      </c>
      <c r="D12" s="32">
        <v>1.0</v>
      </c>
      <c r="E12" s="32">
        <v>1.0</v>
      </c>
      <c r="F12" s="32">
        <v>1.0</v>
      </c>
      <c r="G12" s="32">
        <f t="shared" si="1"/>
        <v>10</v>
      </c>
      <c r="H12" s="47" t="s">
        <v>163</v>
      </c>
      <c r="I12" s="48" t="s">
        <v>131</v>
      </c>
      <c r="J12" s="48" t="s">
        <v>131</v>
      </c>
      <c r="K12" s="49" t="s">
        <v>131</v>
      </c>
      <c r="L12" s="50">
        <v>3.05</v>
      </c>
      <c r="M12" s="51">
        <v>3.02</v>
      </c>
      <c r="N12" s="51">
        <v>3.0</v>
      </c>
      <c r="O12" s="52">
        <v>2.909</v>
      </c>
      <c r="P12" s="34" t="s">
        <v>164</v>
      </c>
      <c r="Q12" s="34" t="s">
        <v>165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2"/>
      <c r="B13" s="2"/>
      <c r="C13" s="2">
        <f t="shared" ref="C13:F13" si="2"> STDEV(C3:C12)</f>
        <v>9.442810316</v>
      </c>
      <c r="D13" s="2">
        <f t="shared" si="2"/>
        <v>1.663329993</v>
      </c>
      <c r="E13" s="2">
        <f t="shared" si="2"/>
        <v>3.627058802</v>
      </c>
      <c r="F13" s="2">
        <f t="shared" si="2"/>
        <v>4.05654478</v>
      </c>
      <c r="G13" s="53"/>
      <c r="H13" s="54"/>
      <c r="I13" s="54"/>
      <c r="J13" s="22" t="s">
        <v>166</v>
      </c>
      <c r="L13" s="55">
        <v>0.91</v>
      </c>
      <c r="M13" s="56"/>
      <c r="N13" s="56"/>
      <c r="O13" s="55">
        <v>0.99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2"/>
      <c r="B14" s="2"/>
      <c r="C14" s="2">
        <f t="shared" ref="C14:F14" si="3"> AVERAGE(C3:C12)</f>
        <v>14.5</v>
      </c>
      <c r="D14" s="2">
        <f t="shared" si="3"/>
        <v>3.1</v>
      </c>
      <c r="E14" s="2">
        <f t="shared" si="3"/>
        <v>4.6</v>
      </c>
      <c r="F14" s="2">
        <f t="shared" si="3"/>
        <v>4.3</v>
      </c>
      <c r="G14" s="53">
        <f> STDEV(G3:G12)</f>
        <v>11.94664062</v>
      </c>
      <c r="H14" s="54" t="s">
        <v>167</v>
      </c>
      <c r="I14" s="54" t="s">
        <v>168</v>
      </c>
      <c r="J14" s="54" t="s">
        <v>169</v>
      </c>
      <c r="K14" s="55" t="s">
        <v>170</v>
      </c>
      <c r="L14" s="57">
        <f t="shared" ref="L14:O14" si="4"> AVERAGE(L3:L12)</f>
        <v>3.7678</v>
      </c>
      <c r="M14" s="57">
        <f t="shared" si="4"/>
        <v>3.6782</v>
      </c>
      <c r="N14" s="57">
        <f t="shared" si="4"/>
        <v>3.6258</v>
      </c>
      <c r="O14" s="57">
        <f t="shared" si="4"/>
        <v>3.7752</v>
      </c>
      <c r="P14" s="2"/>
      <c r="Q14" s="58" t="s">
        <v>171</v>
      </c>
      <c r="R14" s="59" t="s">
        <v>172</v>
      </c>
      <c r="S14" s="58" t="s">
        <v>173</v>
      </c>
      <c r="T14" s="58" t="s">
        <v>174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2"/>
      <c r="B15" s="2"/>
      <c r="C15" s="2"/>
      <c r="D15" s="2"/>
      <c r="E15" s="2"/>
      <c r="F15" s="2"/>
      <c r="G15" s="2">
        <f> AVERAGE(G3:G12)</f>
        <v>26.5</v>
      </c>
      <c r="H15" s="2"/>
      <c r="I15" s="2"/>
      <c r="J15" s="2"/>
      <c r="K15" s="22" t="s">
        <v>43</v>
      </c>
      <c r="L15" s="53" t="s">
        <v>175</v>
      </c>
      <c r="M15" s="53" t="s">
        <v>176</v>
      </c>
      <c r="N15" s="53" t="s">
        <v>177</v>
      </c>
      <c r="O15" s="53" t="s">
        <v>178</v>
      </c>
      <c r="P15" s="2"/>
      <c r="Q15" s="58" t="s">
        <v>179</v>
      </c>
      <c r="R15" s="58" t="s">
        <v>180</v>
      </c>
      <c r="S15" s="58" t="s">
        <v>181</v>
      </c>
      <c r="T15" s="60" t="s">
        <v>182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K16" s="22" t="s">
        <v>56</v>
      </c>
      <c r="L16" s="53" t="s">
        <v>183</v>
      </c>
      <c r="M16" s="53" t="s">
        <v>184</v>
      </c>
      <c r="N16" s="53" t="s">
        <v>185</v>
      </c>
      <c r="O16" s="53" t="s">
        <v>186</v>
      </c>
      <c r="Q16" s="58" t="s">
        <v>187</v>
      </c>
      <c r="R16" s="58" t="s">
        <v>188</v>
      </c>
      <c r="S16" s="58" t="s">
        <v>189</v>
      </c>
      <c r="T16" s="6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L17" s="9" t="s">
        <v>190</v>
      </c>
      <c r="Q17" s="58" t="s">
        <v>191</v>
      </c>
      <c r="R17" s="58" t="s">
        <v>192</v>
      </c>
      <c r="S17" s="58" t="s">
        <v>193</v>
      </c>
      <c r="T17" s="6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K18" s="62" t="s">
        <v>194</v>
      </c>
      <c r="L18" s="63">
        <v>1691865.0</v>
      </c>
      <c r="M18" s="63">
        <v>1976388.0</v>
      </c>
      <c r="N18" s="63">
        <v>2175811.0</v>
      </c>
      <c r="O18" s="64" t="s">
        <v>195</v>
      </c>
      <c r="Q18" s="58" t="s">
        <v>19</v>
      </c>
      <c r="R18" s="58" t="s">
        <v>196</v>
      </c>
      <c r="S18" s="58" t="s">
        <v>197</v>
      </c>
      <c r="T18" s="65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1"/>
      <c r="B20" s="21"/>
      <c r="C20" s="66" t="s">
        <v>198</v>
      </c>
      <c r="D20" s="24"/>
      <c r="E20" s="24"/>
      <c r="F20" s="25"/>
      <c r="G20" s="67"/>
      <c r="H20" s="68" t="s">
        <v>199</v>
      </c>
      <c r="I20" s="24"/>
      <c r="J20" s="24"/>
      <c r="K20" s="25"/>
      <c r="L20" s="69" t="s">
        <v>200</v>
      </c>
      <c r="M20" s="24"/>
      <c r="N20" s="24"/>
      <c r="O20" s="25"/>
      <c r="P20" s="70" t="s">
        <v>201</v>
      </c>
      <c r="Q20" s="24"/>
      <c r="R20" s="24"/>
      <c r="S20" s="24"/>
      <c r="T20" s="2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1"/>
      <c r="B21" s="21"/>
      <c r="C21" s="71" t="s">
        <v>110</v>
      </c>
      <c r="D21" s="72" t="s">
        <v>111</v>
      </c>
      <c r="E21" s="72" t="s">
        <v>112</v>
      </c>
      <c r="F21" s="73" t="s">
        <v>113</v>
      </c>
      <c r="G21" s="72"/>
      <c r="H21" s="71" t="s">
        <v>110</v>
      </c>
      <c r="I21" s="72" t="s">
        <v>111</v>
      </c>
      <c r="J21" s="72" t="s">
        <v>112</v>
      </c>
      <c r="K21" s="73" t="s">
        <v>113</v>
      </c>
      <c r="L21" s="71" t="s">
        <v>110</v>
      </c>
      <c r="M21" s="72" t="s">
        <v>111</v>
      </c>
      <c r="N21" s="72" t="s">
        <v>112</v>
      </c>
      <c r="O21" s="73" t="s">
        <v>113</v>
      </c>
      <c r="P21" s="71" t="s">
        <v>110</v>
      </c>
      <c r="Q21" s="34" t="s">
        <v>111</v>
      </c>
      <c r="R21" s="34" t="s">
        <v>112</v>
      </c>
      <c r="S21" s="34"/>
      <c r="T21" s="38" t="s">
        <v>113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34"/>
      <c r="B22" s="34" t="s">
        <v>115</v>
      </c>
      <c r="C22" s="74">
        <v>4.0</v>
      </c>
      <c r="D22" s="75">
        <v>2.0</v>
      </c>
      <c r="E22" s="75">
        <v>3.0</v>
      </c>
      <c r="F22" s="76">
        <v>7.0</v>
      </c>
      <c r="G22" s="75"/>
      <c r="H22" s="74">
        <v>0.0</v>
      </c>
      <c r="I22" s="75">
        <v>3.0</v>
      </c>
      <c r="J22" s="75">
        <v>2.0</v>
      </c>
      <c r="K22" s="76">
        <v>5.0</v>
      </c>
      <c r="L22" s="74">
        <v>1.0</v>
      </c>
      <c r="M22" s="75">
        <v>0.0</v>
      </c>
      <c r="N22" s="75">
        <v>3.0</v>
      </c>
      <c r="O22" s="76">
        <v>2.0</v>
      </c>
      <c r="P22" s="74">
        <v>2.0</v>
      </c>
      <c r="Q22" s="75">
        <v>9.0</v>
      </c>
      <c r="R22" s="75">
        <v>9.0</v>
      </c>
      <c r="S22" s="75"/>
      <c r="T22" s="76">
        <v>5.0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34"/>
      <c r="B23" s="34" t="s">
        <v>122</v>
      </c>
      <c r="C23" s="74">
        <v>7.0</v>
      </c>
      <c r="D23" s="75">
        <v>1.0</v>
      </c>
      <c r="E23" s="75">
        <v>3.0</v>
      </c>
      <c r="F23" s="76">
        <v>8.0</v>
      </c>
      <c r="G23" s="75"/>
      <c r="H23" s="74">
        <v>1.0</v>
      </c>
      <c r="I23" s="75">
        <v>1.0</v>
      </c>
      <c r="J23" s="75">
        <v>2.0</v>
      </c>
      <c r="K23" s="76">
        <v>4.0</v>
      </c>
      <c r="L23" s="74">
        <v>1.0</v>
      </c>
      <c r="M23" s="75">
        <v>2.0</v>
      </c>
      <c r="N23" s="75">
        <v>3.0</v>
      </c>
      <c r="O23" s="76">
        <v>0.0</v>
      </c>
      <c r="P23" s="74">
        <v>1.0</v>
      </c>
      <c r="Q23" s="75">
        <v>8.0</v>
      </c>
      <c r="R23" s="75">
        <v>3.0</v>
      </c>
      <c r="S23" s="75"/>
      <c r="T23" s="76">
        <v>1.0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34"/>
      <c r="B24" s="34" t="s">
        <v>129</v>
      </c>
      <c r="C24" s="74">
        <v>16.0</v>
      </c>
      <c r="D24" s="75">
        <v>2.0</v>
      </c>
      <c r="E24" s="75">
        <v>4.0</v>
      </c>
      <c r="F24" s="76">
        <v>6.0</v>
      </c>
      <c r="G24" s="75"/>
      <c r="H24" s="74">
        <v>1.0</v>
      </c>
      <c r="I24" s="75">
        <v>4.0</v>
      </c>
      <c r="J24" s="75">
        <v>2.0</v>
      </c>
      <c r="K24" s="76">
        <v>3.0</v>
      </c>
      <c r="L24" s="74">
        <v>4.0</v>
      </c>
      <c r="M24" s="75">
        <v>2.0</v>
      </c>
      <c r="N24" s="75">
        <v>3.0</v>
      </c>
      <c r="O24" s="76">
        <v>5.0</v>
      </c>
      <c r="P24" s="74">
        <v>3.0</v>
      </c>
      <c r="Q24" s="75">
        <v>4.0</v>
      </c>
      <c r="R24" s="75">
        <v>0.0</v>
      </c>
      <c r="S24" s="75"/>
      <c r="T24" s="76">
        <v>6.0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34"/>
      <c r="B25" s="34" t="s">
        <v>136</v>
      </c>
      <c r="C25" s="74">
        <v>15.0</v>
      </c>
      <c r="D25" s="75">
        <v>5.0</v>
      </c>
      <c r="E25" s="75">
        <v>1.0</v>
      </c>
      <c r="F25" s="76">
        <v>4.0</v>
      </c>
      <c r="G25" s="75"/>
      <c r="H25" s="74">
        <v>0.0</v>
      </c>
      <c r="I25" s="75">
        <v>0.0</v>
      </c>
      <c r="J25" s="75">
        <v>3.0</v>
      </c>
      <c r="K25" s="76">
        <v>4.0</v>
      </c>
      <c r="L25" s="74">
        <v>6.0</v>
      </c>
      <c r="M25" s="75">
        <v>4.0</v>
      </c>
      <c r="N25" s="75">
        <v>2.0</v>
      </c>
      <c r="O25" s="76">
        <v>4.0</v>
      </c>
      <c r="P25" s="74">
        <v>2.0</v>
      </c>
      <c r="Q25" s="75">
        <v>4.0</v>
      </c>
      <c r="R25" s="75">
        <v>2.0</v>
      </c>
      <c r="S25" s="75"/>
      <c r="T25" s="76">
        <v>7.0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34"/>
      <c r="B26" s="34" t="s">
        <v>143</v>
      </c>
      <c r="C26" s="74">
        <v>1.0</v>
      </c>
      <c r="D26" s="75">
        <v>4.0</v>
      </c>
      <c r="E26" s="75">
        <v>3.0</v>
      </c>
      <c r="F26" s="76">
        <v>1.0</v>
      </c>
      <c r="G26" s="75"/>
      <c r="H26" s="74">
        <v>2.0</v>
      </c>
      <c r="I26" s="75">
        <v>2.0</v>
      </c>
      <c r="J26" s="75">
        <v>2.0</v>
      </c>
      <c r="K26" s="76">
        <v>2.0</v>
      </c>
      <c r="L26" s="74">
        <v>2.0</v>
      </c>
      <c r="M26" s="75">
        <v>2.0</v>
      </c>
      <c r="N26" s="75">
        <v>1.0</v>
      </c>
      <c r="O26" s="76">
        <v>1.0</v>
      </c>
      <c r="P26" s="74">
        <v>8.0</v>
      </c>
      <c r="Q26" s="75">
        <v>7.0</v>
      </c>
      <c r="R26" s="75">
        <v>9.0</v>
      </c>
      <c r="S26" s="75"/>
      <c r="T26" s="76">
        <v>10.0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34"/>
      <c r="B27" s="34" t="s">
        <v>146</v>
      </c>
      <c r="C27" s="74">
        <v>11.0</v>
      </c>
      <c r="D27" s="75">
        <v>6.0</v>
      </c>
      <c r="E27" s="75">
        <v>4.0</v>
      </c>
      <c r="F27" s="76">
        <v>2.0</v>
      </c>
      <c r="G27" s="75"/>
      <c r="H27" s="74">
        <v>2.0</v>
      </c>
      <c r="I27" s="75">
        <v>0.0</v>
      </c>
      <c r="J27" s="75">
        <v>1.0</v>
      </c>
      <c r="K27" s="76">
        <v>3.0</v>
      </c>
      <c r="L27" s="74">
        <v>0.0</v>
      </c>
      <c r="M27" s="75">
        <v>1.0</v>
      </c>
      <c r="N27" s="75">
        <v>4.0</v>
      </c>
      <c r="O27" s="76">
        <v>0.0</v>
      </c>
      <c r="P27" s="74">
        <v>14.0</v>
      </c>
      <c r="Q27" s="75">
        <v>7.0</v>
      </c>
      <c r="R27" s="75">
        <v>7.0</v>
      </c>
      <c r="S27" s="75"/>
      <c r="T27" s="76">
        <v>0.0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34"/>
      <c r="B28" s="34" t="s">
        <v>152</v>
      </c>
      <c r="C28" s="77">
        <v>8.0</v>
      </c>
      <c r="D28" s="78">
        <v>2.0</v>
      </c>
      <c r="E28" s="78">
        <v>2.0</v>
      </c>
      <c r="F28" s="79">
        <v>1.0</v>
      </c>
      <c r="G28" s="78"/>
      <c r="H28" s="77">
        <v>3.0</v>
      </c>
      <c r="I28" s="78">
        <v>4.0</v>
      </c>
      <c r="J28" s="78">
        <v>3.0</v>
      </c>
      <c r="K28" s="79">
        <v>1.0</v>
      </c>
      <c r="L28" s="77">
        <v>6.0</v>
      </c>
      <c r="M28" s="78">
        <v>1.0</v>
      </c>
      <c r="N28" s="78">
        <v>5.0</v>
      </c>
      <c r="O28" s="79">
        <v>2.0</v>
      </c>
      <c r="P28" s="77">
        <v>5.0</v>
      </c>
      <c r="Q28" s="80">
        <v>8.0</v>
      </c>
      <c r="R28" s="78">
        <v>6.0</v>
      </c>
      <c r="S28" s="78"/>
      <c r="T28" s="76">
        <v>4.0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34"/>
      <c r="B29" s="34" t="s">
        <v>156</v>
      </c>
      <c r="C29" s="77">
        <v>6.0</v>
      </c>
      <c r="D29" s="78">
        <v>3.0</v>
      </c>
      <c r="E29" s="78">
        <v>5.0</v>
      </c>
      <c r="F29" s="79">
        <v>1.0</v>
      </c>
      <c r="G29" s="78"/>
      <c r="H29" s="77">
        <v>4.0</v>
      </c>
      <c r="I29" s="78">
        <v>3.0</v>
      </c>
      <c r="J29" s="78">
        <v>3.0</v>
      </c>
      <c r="K29" s="79">
        <v>2.0</v>
      </c>
      <c r="L29" s="77">
        <v>3.0</v>
      </c>
      <c r="M29" s="78">
        <v>2.0</v>
      </c>
      <c r="N29" s="78">
        <v>6.0</v>
      </c>
      <c r="O29" s="79">
        <v>1.0</v>
      </c>
      <c r="P29" s="77">
        <v>10.0</v>
      </c>
      <c r="Q29" s="78">
        <v>5.0</v>
      </c>
      <c r="R29" s="78">
        <v>7.0</v>
      </c>
      <c r="S29" s="78"/>
      <c r="T29" s="76">
        <v>1.0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34"/>
      <c r="B30" s="34" t="s">
        <v>160</v>
      </c>
      <c r="C30" s="77">
        <v>1.0</v>
      </c>
      <c r="D30" s="80">
        <v>3.0</v>
      </c>
      <c r="E30" s="78">
        <v>4.0</v>
      </c>
      <c r="F30" s="79">
        <v>2.0</v>
      </c>
      <c r="G30" s="78"/>
      <c r="H30" s="77">
        <v>5.0</v>
      </c>
      <c r="I30" s="78">
        <v>3.0</v>
      </c>
      <c r="J30" s="78">
        <v>2.0</v>
      </c>
      <c r="K30" s="79">
        <v>4.0</v>
      </c>
      <c r="L30" s="77">
        <v>0.0</v>
      </c>
      <c r="M30" s="78">
        <v>4.0</v>
      </c>
      <c r="N30" s="80">
        <v>2.0</v>
      </c>
      <c r="O30" s="79">
        <v>1.0</v>
      </c>
      <c r="P30" s="77">
        <v>6.0</v>
      </c>
      <c r="Q30" s="78">
        <v>5.0</v>
      </c>
      <c r="R30" s="80">
        <v>2.0</v>
      </c>
      <c r="S30" s="80"/>
      <c r="T30" s="76">
        <v>8.0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34"/>
      <c r="B31" s="34" t="s">
        <v>162</v>
      </c>
      <c r="C31" s="81">
        <v>20.0</v>
      </c>
      <c r="D31" s="82">
        <v>5.0</v>
      </c>
      <c r="E31" s="82">
        <v>6.0</v>
      </c>
      <c r="F31" s="83">
        <v>5.0</v>
      </c>
      <c r="G31" s="82"/>
      <c r="H31" s="81">
        <v>2.0</v>
      </c>
      <c r="I31" s="82">
        <v>3.0</v>
      </c>
      <c r="J31" s="82">
        <v>5.0</v>
      </c>
      <c r="K31" s="83">
        <v>3.0</v>
      </c>
      <c r="L31" s="81">
        <v>3.0</v>
      </c>
      <c r="M31" s="82">
        <v>5.0</v>
      </c>
      <c r="N31" s="82">
        <v>4.0</v>
      </c>
      <c r="O31" s="83">
        <v>4.0</v>
      </c>
      <c r="P31" s="81">
        <v>4.0</v>
      </c>
      <c r="Q31" s="82">
        <v>3.0</v>
      </c>
      <c r="R31" s="82">
        <v>2.0</v>
      </c>
      <c r="S31" s="82"/>
      <c r="T31" s="83">
        <v>5.0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>
        <f t="shared" ref="C32:F32" si="5"> SUM(C22:C31)</f>
        <v>89</v>
      </c>
      <c r="D32" s="2">
        <f t="shared" si="5"/>
        <v>33</v>
      </c>
      <c r="E32" s="2">
        <f t="shared" si="5"/>
        <v>35</v>
      </c>
      <c r="F32" s="2">
        <f t="shared" si="5"/>
        <v>37</v>
      </c>
      <c r="G32" s="2"/>
      <c r="H32" s="2">
        <f t="shared" ref="H32:R32" si="6"> SUM(H22:H31)</f>
        <v>20</v>
      </c>
      <c r="I32" s="2">
        <f t="shared" si="6"/>
        <v>23</v>
      </c>
      <c r="J32" s="2">
        <f t="shared" si="6"/>
        <v>25</v>
      </c>
      <c r="K32" s="2">
        <f t="shared" si="6"/>
        <v>31</v>
      </c>
      <c r="L32" s="2">
        <f t="shared" si="6"/>
        <v>26</v>
      </c>
      <c r="M32" s="2">
        <f t="shared" si="6"/>
        <v>23</v>
      </c>
      <c r="N32" s="2">
        <f t="shared" si="6"/>
        <v>33</v>
      </c>
      <c r="O32" s="2">
        <f t="shared" si="6"/>
        <v>20</v>
      </c>
      <c r="P32" s="2">
        <f t="shared" si="6"/>
        <v>55</v>
      </c>
      <c r="Q32" s="2">
        <f t="shared" si="6"/>
        <v>60</v>
      </c>
      <c r="R32" s="2">
        <f t="shared" si="6"/>
        <v>47</v>
      </c>
      <c r="S32" s="2"/>
      <c r="T32" s="2">
        <f> SUM(T22:T31)</f>
        <v>47</v>
      </c>
      <c r="U32" s="2">
        <f>SUM(C32:T32)</f>
        <v>604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1"/>
      <c r="B33" s="21"/>
      <c r="C33" s="66" t="s">
        <v>202</v>
      </c>
      <c r="D33" s="24"/>
      <c r="E33" s="24"/>
      <c r="F33" s="25"/>
      <c r="G33" s="67"/>
      <c r="H33" s="68" t="s">
        <v>203</v>
      </c>
      <c r="I33" s="24"/>
      <c r="J33" s="24"/>
      <c r="K33" s="25"/>
      <c r="L33" s="69" t="s">
        <v>204</v>
      </c>
      <c r="M33" s="24"/>
      <c r="N33" s="24"/>
      <c r="O33" s="25"/>
      <c r="P33" s="70" t="s">
        <v>205</v>
      </c>
      <c r="Q33" s="24"/>
      <c r="R33" s="24"/>
      <c r="S33" s="24"/>
      <c r="T33" s="2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1"/>
      <c r="B34" s="21"/>
      <c r="C34" s="71" t="s">
        <v>110</v>
      </c>
      <c r="D34" s="72" t="s">
        <v>111</v>
      </c>
      <c r="E34" s="72" t="s">
        <v>112</v>
      </c>
      <c r="F34" s="73" t="s">
        <v>113</v>
      </c>
      <c r="G34" s="72"/>
      <c r="H34" s="71" t="s">
        <v>110</v>
      </c>
      <c r="I34" s="72" t="s">
        <v>111</v>
      </c>
      <c r="J34" s="72" t="s">
        <v>112</v>
      </c>
      <c r="K34" s="73" t="s">
        <v>113</v>
      </c>
      <c r="L34" s="71" t="s">
        <v>110</v>
      </c>
      <c r="M34" s="72" t="s">
        <v>111</v>
      </c>
      <c r="N34" s="72" t="s">
        <v>112</v>
      </c>
      <c r="O34" s="73" t="s">
        <v>113</v>
      </c>
      <c r="P34" s="71" t="s">
        <v>110</v>
      </c>
      <c r="Q34" s="34" t="s">
        <v>111</v>
      </c>
      <c r="R34" s="34" t="s">
        <v>112</v>
      </c>
      <c r="S34" s="34"/>
      <c r="T34" s="38" t="s">
        <v>113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34"/>
      <c r="B35" s="34" t="s">
        <v>115</v>
      </c>
      <c r="C35" s="84" t="s">
        <v>206</v>
      </c>
      <c r="D35" s="53" t="s">
        <v>207</v>
      </c>
      <c r="E35" s="85" t="s">
        <v>208</v>
      </c>
      <c r="F35" s="85" t="s">
        <v>209</v>
      </c>
      <c r="G35" s="53"/>
      <c r="H35" s="84" t="s">
        <v>210</v>
      </c>
      <c r="I35" s="53" t="s">
        <v>211</v>
      </c>
      <c r="J35" s="85" t="s">
        <v>212</v>
      </c>
      <c r="K35" s="86" t="s">
        <v>213</v>
      </c>
      <c r="L35" s="84" t="s">
        <v>214</v>
      </c>
      <c r="M35" s="53" t="s">
        <v>210</v>
      </c>
      <c r="N35" s="85" t="s">
        <v>215</v>
      </c>
      <c r="O35" s="86" t="s">
        <v>216</v>
      </c>
      <c r="P35" s="84" t="s">
        <v>207</v>
      </c>
      <c r="Q35" s="53" t="s">
        <v>217</v>
      </c>
      <c r="R35" s="53" t="s">
        <v>218</v>
      </c>
      <c r="S35" s="53"/>
      <c r="T35" s="86" t="s">
        <v>219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34"/>
      <c r="B36" s="34" t="s">
        <v>122</v>
      </c>
      <c r="C36" s="84" t="s">
        <v>220</v>
      </c>
      <c r="D36" s="53" t="s">
        <v>221</v>
      </c>
      <c r="E36" s="53" t="s">
        <v>222</v>
      </c>
      <c r="F36" s="86" t="s">
        <v>223</v>
      </c>
      <c r="G36" s="53"/>
      <c r="H36" s="84" t="s">
        <v>224</v>
      </c>
      <c r="I36" s="85" t="s">
        <v>224</v>
      </c>
      <c r="J36" s="53" t="s">
        <v>212</v>
      </c>
      <c r="K36" s="86" t="s">
        <v>225</v>
      </c>
      <c r="L36" s="84" t="s">
        <v>224</v>
      </c>
      <c r="M36" s="53" t="s">
        <v>226</v>
      </c>
      <c r="N36" s="53" t="s">
        <v>227</v>
      </c>
      <c r="O36" s="86" t="s">
        <v>210</v>
      </c>
      <c r="P36" s="87" t="s">
        <v>214</v>
      </c>
      <c r="Q36" s="53" t="s">
        <v>228</v>
      </c>
      <c r="R36" s="53" t="s">
        <v>229</v>
      </c>
      <c r="S36" s="53"/>
      <c r="T36" s="86" t="s">
        <v>214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34"/>
      <c r="B37" s="34" t="s">
        <v>129</v>
      </c>
      <c r="C37" s="84" t="s">
        <v>230</v>
      </c>
      <c r="D37" s="53" t="s">
        <v>231</v>
      </c>
      <c r="E37" s="53" t="s">
        <v>232</v>
      </c>
      <c r="F37" s="86" t="s">
        <v>233</v>
      </c>
      <c r="G37" s="53"/>
      <c r="H37" s="53" t="s">
        <v>224</v>
      </c>
      <c r="I37" s="53" t="s">
        <v>225</v>
      </c>
      <c r="J37" s="53" t="s">
        <v>212</v>
      </c>
      <c r="K37" s="86" t="s">
        <v>211</v>
      </c>
      <c r="L37" s="53" t="s">
        <v>234</v>
      </c>
      <c r="M37" s="53" t="s">
        <v>235</v>
      </c>
      <c r="N37" s="53" t="s">
        <v>215</v>
      </c>
      <c r="O37" s="86" t="s">
        <v>236</v>
      </c>
      <c r="P37" s="53" t="s">
        <v>237</v>
      </c>
      <c r="Q37" s="53" t="s">
        <v>238</v>
      </c>
      <c r="R37" s="53" t="s">
        <v>210</v>
      </c>
      <c r="S37" s="53"/>
      <c r="T37" s="86" t="s">
        <v>239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34"/>
      <c r="B38" s="34" t="s">
        <v>136</v>
      </c>
      <c r="C38" s="84" t="s">
        <v>240</v>
      </c>
      <c r="D38" s="53" t="s">
        <v>241</v>
      </c>
      <c r="E38" s="53" t="s">
        <v>221</v>
      </c>
      <c r="F38" s="86" t="s">
        <v>242</v>
      </c>
      <c r="G38" s="53"/>
      <c r="H38" s="84" t="s">
        <v>210</v>
      </c>
      <c r="I38" s="53" t="s">
        <v>210</v>
      </c>
      <c r="J38" s="53" t="s">
        <v>211</v>
      </c>
      <c r="K38" s="86" t="s">
        <v>225</v>
      </c>
      <c r="L38" s="84" t="s">
        <v>243</v>
      </c>
      <c r="M38" s="53" t="s">
        <v>244</v>
      </c>
      <c r="N38" s="53" t="s">
        <v>216</v>
      </c>
      <c r="O38" s="86" t="s">
        <v>242</v>
      </c>
      <c r="P38" s="84" t="s">
        <v>207</v>
      </c>
      <c r="Q38" s="53" t="s">
        <v>238</v>
      </c>
      <c r="R38" s="53" t="s">
        <v>207</v>
      </c>
      <c r="S38" s="53"/>
      <c r="T38" s="86" t="s">
        <v>245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34"/>
      <c r="B39" s="34" t="s">
        <v>143</v>
      </c>
      <c r="C39" s="84" t="s">
        <v>224</v>
      </c>
      <c r="D39" s="53" t="s">
        <v>246</v>
      </c>
      <c r="E39" s="53" t="s">
        <v>222</v>
      </c>
      <c r="F39" s="86" t="s">
        <v>224</v>
      </c>
      <c r="G39" s="53"/>
      <c r="H39" s="84" t="s">
        <v>212</v>
      </c>
      <c r="I39" s="53" t="s">
        <v>212</v>
      </c>
      <c r="J39" s="53" t="s">
        <v>212</v>
      </c>
      <c r="K39" s="86" t="s">
        <v>212</v>
      </c>
      <c r="L39" s="84" t="s">
        <v>212</v>
      </c>
      <c r="M39" s="53" t="s">
        <v>216</v>
      </c>
      <c r="N39" s="53" t="s">
        <v>221</v>
      </c>
      <c r="O39" s="86" t="s">
        <v>221</v>
      </c>
      <c r="P39" s="84" t="s">
        <v>247</v>
      </c>
      <c r="Q39" s="53" t="s">
        <v>248</v>
      </c>
      <c r="R39" s="53" t="s">
        <v>249</v>
      </c>
      <c r="S39" s="53"/>
      <c r="T39" s="86" t="s">
        <v>250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34"/>
      <c r="B40" s="34" t="s">
        <v>146</v>
      </c>
      <c r="C40" s="84" t="s">
        <v>251</v>
      </c>
      <c r="D40" s="53" t="s">
        <v>252</v>
      </c>
      <c r="E40" s="53" t="s">
        <v>253</v>
      </c>
      <c r="F40" s="86" t="s">
        <v>231</v>
      </c>
      <c r="G40" s="53"/>
      <c r="H40" s="84" t="s">
        <v>212</v>
      </c>
      <c r="I40" s="53" t="s">
        <v>210</v>
      </c>
      <c r="J40" s="53" t="s">
        <v>224</v>
      </c>
      <c r="K40" s="86" t="s">
        <v>211</v>
      </c>
      <c r="L40" s="84" t="s">
        <v>210</v>
      </c>
      <c r="M40" s="53" t="s">
        <v>221</v>
      </c>
      <c r="N40" s="53" t="s">
        <v>254</v>
      </c>
      <c r="O40" s="86" t="s">
        <v>210</v>
      </c>
      <c r="P40" s="84" t="s">
        <v>255</v>
      </c>
      <c r="Q40" s="53" t="s">
        <v>252</v>
      </c>
      <c r="R40" s="53" t="s">
        <v>256</v>
      </c>
      <c r="S40" s="53"/>
      <c r="T40" s="86" t="s">
        <v>210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34"/>
      <c r="B41" s="34" t="s">
        <v>152</v>
      </c>
      <c r="C41" s="88" t="s">
        <v>257</v>
      </c>
      <c r="D41" s="64" t="s">
        <v>216</v>
      </c>
      <c r="E41" s="85" t="s">
        <v>216</v>
      </c>
      <c r="F41" s="89" t="s">
        <v>214</v>
      </c>
      <c r="G41" s="64"/>
      <c r="H41" s="88" t="s">
        <v>211</v>
      </c>
      <c r="I41" s="64" t="s">
        <v>225</v>
      </c>
      <c r="J41" s="64" t="s">
        <v>211</v>
      </c>
      <c r="K41" s="89" t="s">
        <v>224</v>
      </c>
      <c r="L41" s="88" t="s">
        <v>258</v>
      </c>
      <c r="M41" s="64" t="s">
        <v>221</v>
      </c>
      <c r="N41" s="64" t="s">
        <v>241</v>
      </c>
      <c r="O41" s="89" t="s">
        <v>235</v>
      </c>
      <c r="P41" s="88" t="s">
        <v>259</v>
      </c>
      <c r="Q41" s="64" t="s">
        <v>260</v>
      </c>
      <c r="R41" s="64" t="s">
        <v>261</v>
      </c>
      <c r="S41" s="64"/>
      <c r="T41" s="86" t="s">
        <v>262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34"/>
      <c r="B42" s="34" t="s">
        <v>156</v>
      </c>
      <c r="C42" s="88" t="s">
        <v>263</v>
      </c>
      <c r="D42" s="64" t="s">
        <v>227</v>
      </c>
      <c r="E42" s="64" t="s">
        <v>264</v>
      </c>
      <c r="F42" s="89" t="s">
        <v>231</v>
      </c>
      <c r="G42" s="64"/>
      <c r="H42" s="88" t="s">
        <v>225</v>
      </c>
      <c r="I42" s="64" t="s">
        <v>211</v>
      </c>
      <c r="J42" s="64" t="s">
        <v>211</v>
      </c>
      <c r="K42" s="89" t="s">
        <v>212</v>
      </c>
      <c r="L42" s="88" t="s">
        <v>215</v>
      </c>
      <c r="M42" s="64" t="s">
        <v>216</v>
      </c>
      <c r="N42" s="64" t="s">
        <v>265</v>
      </c>
      <c r="O42" s="89" t="s">
        <v>221</v>
      </c>
      <c r="P42" s="84" t="s">
        <v>266</v>
      </c>
      <c r="Q42" s="64" t="s">
        <v>267</v>
      </c>
      <c r="R42" s="64" t="s">
        <v>256</v>
      </c>
      <c r="S42" s="64"/>
      <c r="T42" s="86" t="s">
        <v>214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34"/>
      <c r="B43" s="34" t="s">
        <v>160</v>
      </c>
      <c r="C43" s="88" t="s">
        <v>221</v>
      </c>
      <c r="D43" s="64" t="s">
        <v>227</v>
      </c>
      <c r="E43" s="64" t="s">
        <v>254</v>
      </c>
      <c r="F43" s="89" t="s">
        <v>226</v>
      </c>
      <c r="G43" s="64"/>
      <c r="H43" s="88" t="s">
        <v>213</v>
      </c>
      <c r="I43" s="64" t="s">
        <v>211</v>
      </c>
      <c r="J43" s="64" t="s">
        <v>212</v>
      </c>
      <c r="K43" s="89" t="s">
        <v>268</v>
      </c>
      <c r="L43" s="88" t="s">
        <v>210</v>
      </c>
      <c r="M43" s="64" t="s">
        <v>269</v>
      </c>
      <c r="N43" s="64" t="s">
        <v>226</v>
      </c>
      <c r="O43" s="89" t="s">
        <v>221</v>
      </c>
      <c r="P43" s="88" t="s">
        <v>233</v>
      </c>
      <c r="Q43" s="64" t="s">
        <v>259</v>
      </c>
      <c r="R43" s="64" t="s">
        <v>235</v>
      </c>
      <c r="S43" s="64"/>
      <c r="T43" s="86" t="s">
        <v>270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34"/>
      <c r="B44" s="34" t="s">
        <v>162</v>
      </c>
      <c r="C44" s="90" t="s">
        <v>271</v>
      </c>
      <c r="D44" s="91" t="s">
        <v>272</v>
      </c>
      <c r="E44" s="91" t="s">
        <v>273</v>
      </c>
      <c r="F44" s="92" t="s">
        <v>274</v>
      </c>
      <c r="G44" s="91"/>
      <c r="H44" s="90" t="s">
        <v>212</v>
      </c>
      <c r="I44" s="91" t="s">
        <v>211</v>
      </c>
      <c r="J44" s="91" t="s">
        <v>213</v>
      </c>
      <c r="K44" s="92" t="s">
        <v>211</v>
      </c>
      <c r="L44" s="90" t="s">
        <v>222</v>
      </c>
      <c r="M44" s="91" t="s">
        <v>275</v>
      </c>
      <c r="N44" s="91" t="s">
        <v>234</v>
      </c>
      <c r="O44" s="92" t="s">
        <v>242</v>
      </c>
      <c r="P44" s="90" t="s">
        <v>268</v>
      </c>
      <c r="Q44" s="91" t="s">
        <v>276</v>
      </c>
      <c r="R44" s="91" t="s">
        <v>235</v>
      </c>
      <c r="S44" s="91"/>
      <c r="T44" s="92" t="s">
        <v>277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93"/>
      <c r="D47" s="1" t="s">
        <v>278</v>
      </c>
      <c r="E47" s="53"/>
      <c r="F47" s="2"/>
      <c r="G47" s="2"/>
      <c r="H47" s="2"/>
      <c r="I47" s="2"/>
      <c r="J47" s="53"/>
      <c r="K47" s="53"/>
      <c r="L47" s="2"/>
      <c r="M47" s="2"/>
      <c r="N47" s="53"/>
      <c r="O47" s="53"/>
      <c r="P47" s="2"/>
      <c r="Q47" s="2"/>
      <c r="R47" s="53"/>
      <c r="S47" s="53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3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32">
        <v>28.0</v>
      </c>
      <c r="D49" s="74">
        <v>4.0</v>
      </c>
      <c r="E49" s="2">
        <f t="shared" ref="E49:E53" si="7"> SUM(C49:D49)</f>
        <v>32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32">
        <v>24.0</v>
      </c>
      <c r="D50" s="74">
        <v>7.0</v>
      </c>
      <c r="E50" s="2">
        <f t="shared" si="7"/>
        <v>31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32">
        <v>1.0</v>
      </c>
      <c r="D51" s="74">
        <v>16.0</v>
      </c>
      <c r="E51" s="2">
        <f t="shared" si="7"/>
        <v>17</v>
      </c>
      <c r="G51" s="2"/>
      <c r="H51" s="2"/>
      <c r="I51" s="53" t="s">
        <v>279</v>
      </c>
      <c r="J51" s="53" t="s">
        <v>280</v>
      </c>
      <c r="K51" s="53" t="s">
        <v>281</v>
      </c>
      <c r="L51" s="53" t="s">
        <v>282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32">
        <v>6.0</v>
      </c>
      <c r="D52" s="74">
        <v>15.0</v>
      </c>
      <c r="E52" s="2">
        <f t="shared" si="7"/>
        <v>21</v>
      </c>
      <c r="G52" s="1" t="s">
        <v>283</v>
      </c>
      <c r="I52" s="53" t="s">
        <v>167</v>
      </c>
      <c r="J52" s="53" t="s">
        <v>168</v>
      </c>
      <c r="K52" s="53" t="s">
        <v>169</v>
      </c>
      <c r="L52" s="85" t="s">
        <v>170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32">
        <v>24.0</v>
      </c>
      <c r="D53" s="74">
        <v>1.0</v>
      </c>
      <c r="E53" s="2">
        <f t="shared" si="7"/>
        <v>25</v>
      </c>
      <c r="G53" s="1" t="s">
        <v>284</v>
      </c>
      <c r="I53" s="85">
        <v>9.44</v>
      </c>
      <c r="J53" s="85">
        <v>1.66</v>
      </c>
      <c r="K53" s="85">
        <v>3.62</v>
      </c>
      <c r="L53" s="85">
        <v>4.05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32"/>
      <c r="D54" s="74"/>
      <c r="E54" s="2"/>
      <c r="G54" s="1" t="s">
        <v>285</v>
      </c>
      <c r="I54" s="85">
        <v>55.1</v>
      </c>
      <c r="J54" s="85">
        <v>53.5</v>
      </c>
      <c r="K54" s="85">
        <v>78.6</v>
      </c>
      <c r="L54" s="85">
        <v>94.1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32">
        <v>13.0</v>
      </c>
      <c r="D55" s="74">
        <v>11.0</v>
      </c>
      <c r="E55" s="2">
        <f t="shared" ref="E55:E59" si="8"> SUM(C55:D55)</f>
        <v>24</v>
      </c>
      <c r="G55" s="1" t="s">
        <v>286</v>
      </c>
      <c r="I55" s="85">
        <v>5.68</v>
      </c>
      <c r="J55" s="85">
        <v>2.36</v>
      </c>
      <c r="K55" s="85">
        <v>3.21</v>
      </c>
      <c r="L55" s="85">
        <v>4.01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32">
        <v>8.0</v>
      </c>
      <c r="D56" s="77">
        <v>8.0</v>
      </c>
      <c r="E56" s="2">
        <f t="shared" si="8"/>
        <v>16</v>
      </c>
      <c r="F56" s="2"/>
      <c r="G56" s="5" t="s">
        <v>287</v>
      </c>
      <c r="I56" s="85">
        <v>24.2</v>
      </c>
      <c r="J56" s="85">
        <v>36.6</v>
      </c>
      <c r="K56" s="85">
        <v>39.6</v>
      </c>
      <c r="L56" s="85">
        <v>51.8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32">
        <v>11.0</v>
      </c>
      <c r="D57" s="77">
        <v>6.0</v>
      </c>
      <c r="E57" s="2">
        <f t="shared" si="8"/>
        <v>17</v>
      </c>
      <c r="F57" s="2"/>
      <c r="G57" s="1" t="s">
        <v>288</v>
      </c>
      <c r="I57" s="85">
        <v>3.77</v>
      </c>
      <c r="J57" s="85">
        <v>3.68</v>
      </c>
      <c r="K57" s="85">
        <v>3.63</v>
      </c>
      <c r="L57" s="85">
        <v>3.78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32">
        <v>23.0</v>
      </c>
      <c r="D58" s="77">
        <v>1.0</v>
      </c>
      <c r="E58" s="2">
        <f t="shared" si="8"/>
        <v>24</v>
      </c>
      <c r="F58" s="94"/>
      <c r="G58" s="1" t="s">
        <v>43</v>
      </c>
      <c r="I58" s="53" t="s">
        <v>289</v>
      </c>
      <c r="J58" s="53" t="s">
        <v>290</v>
      </c>
      <c r="K58" s="53" t="s">
        <v>291</v>
      </c>
      <c r="L58" s="53" t="s">
        <v>292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32">
        <v>7.0</v>
      </c>
      <c r="D59" s="81">
        <v>20.0</v>
      </c>
      <c r="E59" s="2">
        <f t="shared" si="8"/>
        <v>27</v>
      </c>
      <c r="F59" s="94"/>
      <c r="G59" s="94"/>
      <c r="H59" s="94"/>
      <c r="I59" s="2"/>
      <c r="J59" s="2"/>
      <c r="K59" s="5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94"/>
      <c r="E60" s="94">
        <f>STDEV(E49:E59)</f>
        <v>5.680375574</v>
      </c>
      <c r="F60" s="94"/>
      <c r="G60" s="95"/>
      <c r="H60" s="95"/>
      <c r="I60" s="2"/>
      <c r="J60" s="2"/>
      <c r="K60" s="5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94"/>
      <c r="E61" s="94">
        <f> AVERAGE(E49:E59)</f>
        <v>23.4</v>
      </c>
      <c r="F61" s="94"/>
      <c r="G61" s="95"/>
      <c r="H61" s="95"/>
      <c r="I61" s="2"/>
      <c r="J61" s="2"/>
      <c r="K61" s="96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32">
        <v>5.0</v>
      </c>
      <c r="D62" s="75">
        <v>2.0</v>
      </c>
      <c r="E62" s="94">
        <f t="shared" ref="E62:E71" si="9"> SUM(C62:D62)</f>
        <v>7</v>
      </c>
      <c r="F62" s="94"/>
      <c r="G62" s="94"/>
      <c r="H62" s="94"/>
      <c r="I62" s="2"/>
      <c r="J62" s="2"/>
      <c r="K62" s="9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32">
        <v>3.0</v>
      </c>
      <c r="D63" s="75">
        <v>1.0</v>
      </c>
      <c r="E63" s="94">
        <f t="shared" si="9"/>
        <v>4</v>
      </c>
      <c r="F63" s="94"/>
      <c r="G63" s="94"/>
      <c r="H63" s="94"/>
      <c r="I63" s="2"/>
      <c r="J63" s="2"/>
      <c r="K63" s="5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32">
        <v>1.0</v>
      </c>
      <c r="D64" s="75">
        <v>2.0</v>
      </c>
      <c r="E64" s="94">
        <f t="shared" si="9"/>
        <v>3</v>
      </c>
      <c r="F64" s="94"/>
      <c r="G64" s="94"/>
      <c r="H64" s="94"/>
      <c r="I64" s="2"/>
      <c r="J64" s="2"/>
      <c r="K64" s="5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32">
        <v>2.0</v>
      </c>
      <c r="D65" s="75">
        <v>5.0</v>
      </c>
      <c r="E65" s="94">
        <f t="shared" si="9"/>
        <v>7</v>
      </c>
      <c r="F65" s="94"/>
      <c r="G65" s="94"/>
      <c r="H65" s="9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32">
        <v>6.0</v>
      </c>
      <c r="D66" s="75">
        <v>4.0</v>
      </c>
      <c r="E66" s="94">
        <f t="shared" si="9"/>
        <v>10</v>
      </c>
      <c r="F66" s="94"/>
      <c r="G66" s="95"/>
      <c r="H66" s="9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32">
        <v>4.0</v>
      </c>
      <c r="D67" s="75">
        <v>6.0</v>
      </c>
      <c r="E67" s="94">
        <f t="shared" si="9"/>
        <v>10</v>
      </c>
      <c r="F67" s="94"/>
      <c r="G67" s="95"/>
      <c r="H67" s="9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32">
        <v>2.0</v>
      </c>
      <c r="D68" s="78">
        <v>2.0</v>
      </c>
      <c r="E68" s="94">
        <f t="shared" si="9"/>
        <v>4</v>
      </c>
      <c r="F68" s="95"/>
      <c r="G68" s="94"/>
      <c r="H68" s="1" t="s">
        <v>293</v>
      </c>
      <c r="I68" s="1" t="s">
        <v>294</v>
      </c>
      <c r="J68" s="1" t="s">
        <v>295</v>
      </c>
      <c r="K68" s="1" t="s">
        <v>296</v>
      </c>
      <c r="L68" s="1" t="s">
        <v>297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32">
        <v>4.0</v>
      </c>
      <c r="D69" s="78">
        <v>3.0</v>
      </c>
      <c r="E69" s="94">
        <f t="shared" si="9"/>
        <v>7</v>
      </c>
      <c r="F69" s="94"/>
      <c r="G69" s="94"/>
      <c r="H69" s="97" t="s">
        <v>298</v>
      </c>
      <c r="I69" s="3" t="s">
        <v>299</v>
      </c>
      <c r="J69" s="3" t="s">
        <v>300</v>
      </c>
      <c r="K69" s="3" t="s">
        <v>301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32">
        <v>3.0</v>
      </c>
      <c r="D70" s="80">
        <v>3.0</v>
      </c>
      <c r="E70" s="94">
        <f t="shared" si="9"/>
        <v>6</v>
      </c>
      <c r="F70" s="94"/>
      <c r="G70" s="94"/>
      <c r="H70" s="9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32">
        <v>1.0</v>
      </c>
      <c r="D71" s="82">
        <v>5.0</v>
      </c>
      <c r="E71" s="94">
        <f t="shared" si="9"/>
        <v>6</v>
      </c>
      <c r="F71" s="94"/>
      <c r="G71" s="94"/>
      <c r="H71" s="9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98"/>
      <c r="E72" s="98">
        <f> STDEV(E62:E71)</f>
        <v>2.366431913</v>
      </c>
      <c r="F72" s="98"/>
      <c r="G72" s="98"/>
      <c r="H72" s="9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99"/>
      <c r="E73" s="100">
        <v>6.4</v>
      </c>
      <c r="F73" s="99"/>
      <c r="G73" s="101"/>
      <c r="H73" s="10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32">
        <v>3.0</v>
      </c>
      <c r="D74" s="75">
        <v>3.0</v>
      </c>
      <c r="E74" s="2">
        <f t="shared" ref="E74:E83" si="10"> SUM(C74:D74)</f>
        <v>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32">
        <v>8.0</v>
      </c>
      <c r="D75" s="75">
        <v>3.0</v>
      </c>
      <c r="E75" s="2">
        <f t="shared" si="10"/>
        <v>11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32">
        <v>9.0</v>
      </c>
      <c r="D76" s="75">
        <v>4.0</v>
      </c>
      <c r="E76" s="2">
        <f t="shared" si="10"/>
        <v>13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32">
        <v>11.0</v>
      </c>
      <c r="D77" s="75">
        <v>1.0</v>
      </c>
      <c r="E77" s="2">
        <f t="shared" si="10"/>
        <v>12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32">
        <v>3.0</v>
      </c>
      <c r="D78" s="75">
        <v>3.0</v>
      </c>
      <c r="E78" s="2">
        <f t="shared" si="10"/>
        <v>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32">
        <v>0.0</v>
      </c>
      <c r="D79" s="75">
        <v>4.0</v>
      </c>
      <c r="E79" s="2">
        <f t="shared" si="10"/>
        <v>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32">
        <v>2.0</v>
      </c>
      <c r="D80" s="78">
        <v>2.0</v>
      </c>
      <c r="E80" s="2">
        <f t="shared" si="10"/>
        <v>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32">
        <v>4.0</v>
      </c>
      <c r="D81" s="78">
        <v>5.0</v>
      </c>
      <c r="E81" s="2">
        <f t="shared" si="10"/>
        <v>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32">
        <v>5.0</v>
      </c>
      <c r="D82" s="78">
        <v>4.0</v>
      </c>
      <c r="E82" s="2">
        <f t="shared" si="10"/>
        <v>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32">
        <v>1.0</v>
      </c>
      <c r="D83" s="82">
        <v>6.0</v>
      </c>
      <c r="E83" s="2">
        <f t="shared" si="10"/>
        <v>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>
        <f>STDEV(E74:E83)</f>
        <v>3.212821536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E85" s="2">
        <f> AVERAGE(E74:E83)</f>
        <v>8.1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32">
        <v>3.0</v>
      </c>
      <c r="D86" s="76">
        <v>7.0</v>
      </c>
      <c r="E86" s="2">
        <f t="shared" ref="E86:E95" si="11">SUM(C86:D86)</f>
        <v>10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32">
        <v>6.0</v>
      </c>
      <c r="D87" s="76">
        <v>8.0</v>
      </c>
      <c r="E87" s="2">
        <f t="shared" si="11"/>
        <v>14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32">
        <v>1.0</v>
      </c>
      <c r="D88" s="76">
        <v>6.0</v>
      </c>
      <c r="E88" s="2">
        <f t="shared" si="11"/>
        <v>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32">
        <v>1.0</v>
      </c>
      <c r="D89" s="76">
        <v>4.0</v>
      </c>
      <c r="E89" s="2">
        <f t="shared" si="11"/>
        <v>5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32">
        <v>3.0</v>
      </c>
      <c r="D90" s="76">
        <v>1.0</v>
      </c>
      <c r="E90" s="2">
        <f t="shared" si="11"/>
        <v>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32">
        <v>9.0</v>
      </c>
      <c r="D91" s="76">
        <v>2.0</v>
      </c>
      <c r="E91" s="2">
        <f t="shared" si="11"/>
        <v>11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32">
        <v>1.0</v>
      </c>
      <c r="D92" s="79">
        <v>1.0</v>
      </c>
      <c r="E92" s="2">
        <f t="shared" si="11"/>
        <v>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32">
        <v>13.0</v>
      </c>
      <c r="D93" s="79">
        <v>1.0</v>
      </c>
      <c r="E93" s="2">
        <f t="shared" si="11"/>
        <v>14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32">
        <v>5.0</v>
      </c>
      <c r="D94" s="79">
        <v>2.0</v>
      </c>
      <c r="E94" s="2">
        <f t="shared" si="11"/>
        <v>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32">
        <v>1.0</v>
      </c>
      <c r="D95" s="83">
        <v>5.0</v>
      </c>
      <c r="E95" s="2">
        <f t="shared" si="11"/>
        <v>6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>
        <f>STDEV(E86:E95)</f>
        <v>4.109609335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1" t="s">
        <v>302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</sheetData>
  <mergeCells count="21">
    <mergeCell ref="C1:F1"/>
    <mergeCell ref="H1:K1"/>
    <mergeCell ref="L1:O1"/>
    <mergeCell ref="J13:K13"/>
    <mergeCell ref="T15:T18"/>
    <mergeCell ref="L17:O17"/>
    <mergeCell ref="C20:F20"/>
    <mergeCell ref="P20:T20"/>
    <mergeCell ref="G53:H53"/>
    <mergeCell ref="G54:H54"/>
    <mergeCell ref="G55:H55"/>
    <mergeCell ref="G56:H56"/>
    <mergeCell ref="G57:H57"/>
    <mergeCell ref="G58:H58"/>
    <mergeCell ref="H20:K20"/>
    <mergeCell ref="L20:O20"/>
    <mergeCell ref="C33:F33"/>
    <mergeCell ref="H33:K33"/>
    <mergeCell ref="L33:O33"/>
    <mergeCell ref="P33:T33"/>
    <mergeCell ref="G52:H5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8" width="18.88"/>
    <col customWidth="1" min="10" max="11" width="19.0"/>
  </cols>
  <sheetData>
    <row r="1">
      <c r="A1" s="5" t="s">
        <v>303</v>
      </c>
      <c r="B1" s="5" t="s">
        <v>70</v>
      </c>
      <c r="C1" s="5" t="s">
        <v>92</v>
      </c>
      <c r="D1" s="5" t="s">
        <v>23</v>
      </c>
      <c r="E1" s="6" t="s">
        <v>29</v>
      </c>
      <c r="F1" s="6" t="s">
        <v>43</v>
      </c>
      <c r="G1" s="6" t="s">
        <v>56</v>
      </c>
      <c r="H1" s="5" t="s">
        <v>304</v>
      </c>
    </row>
    <row r="2">
      <c r="A2" s="5" t="s">
        <v>73</v>
      </c>
      <c r="B2" s="5" t="s">
        <v>305</v>
      </c>
      <c r="H2" s="5" t="s">
        <v>306</v>
      </c>
    </row>
    <row r="3">
      <c r="A3" s="5" t="s">
        <v>76</v>
      </c>
      <c r="B3" s="5" t="s">
        <v>307</v>
      </c>
      <c r="H3" s="5" t="s">
        <v>308</v>
      </c>
    </row>
    <row r="4">
      <c r="A4" s="5" t="s">
        <v>79</v>
      </c>
      <c r="B4" s="5" t="s">
        <v>309</v>
      </c>
    </row>
    <row r="5">
      <c r="A5" s="5" t="s">
        <v>81</v>
      </c>
      <c r="B5" s="5" t="s">
        <v>310</v>
      </c>
    </row>
    <row r="7">
      <c r="A7" s="5" t="s">
        <v>303</v>
      </c>
      <c r="B7" s="5" t="s">
        <v>70</v>
      </c>
      <c r="C7" s="5" t="s">
        <v>71</v>
      </c>
      <c r="D7" s="5" t="s">
        <v>92</v>
      </c>
      <c r="E7" s="5" t="s">
        <v>23</v>
      </c>
      <c r="F7" s="6" t="s">
        <v>29</v>
      </c>
      <c r="G7" s="6" t="s">
        <v>43</v>
      </c>
      <c r="H7" s="6" t="s">
        <v>56</v>
      </c>
      <c r="J7" s="6" t="s">
        <v>43</v>
      </c>
      <c r="K7" s="6" t="s">
        <v>56</v>
      </c>
    </row>
    <row r="8">
      <c r="A8" s="9" t="s">
        <v>73</v>
      </c>
      <c r="B8" s="9" t="s">
        <v>305</v>
      </c>
      <c r="C8" s="102" t="s">
        <v>311</v>
      </c>
      <c r="D8" s="11">
        <v>17.0</v>
      </c>
      <c r="E8" s="14">
        <f>17/40*100</f>
        <v>42.5</v>
      </c>
      <c r="F8" s="11">
        <v>4.0</v>
      </c>
      <c r="G8" s="11">
        <v>0.866</v>
      </c>
      <c r="H8" s="11">
        <v>0.136</v>
      </c>
      <c r="I8" s="103"/>
      <c r="J8" s="11">
        <v>0.536</v>
      </c>
      <c r="K8" s="11">
        <v>0.169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5" t="s">
        <v>76</v>
      </c>
      <c r="B9" s="5" t="s">
        <v>310</v>
      </c>
      <c r="C9" s="17" t="s">
        <v>312</v>
      </c>
      <c r="D9" s="4">
        <v>3.0</v>
      </c>
      <c r="E9" s="15">
        <f>3/40*100</f>
        <v>7.5</v>
      </c>
      <c r="F9" s="4">
        <v>3.275</v>
      </c>
      <c r="G9" s="4">
        <v>0.921</v>
      </c>
      <c r="H9" s="4">
        <v>0.147</v>
      </c>
      <c r="I9" s="18"/>
      <c r="J9" s="4">
        <v>0.505</v>
      </c>
      <c r="K9" s="4">
        <v>0.159</v>
      </c>
    </row>
    <row r="10">
      <c r="A10" s="9" t="s">
        <v>79</v>
      </c>
      <c r="B10" s="9" t="s">
        <v>310</v>
      </c>
      <c r="C10" s="102" t="s">
        <v>313</v>
      </c>
      <c r="D10" s="11">
        <v>13.0</v>
      </c>
      <c r="E10" s="14">
        <f>13/40*100</f>
        <v>32.5</v>
      </c>
      <c r="F10" s="11">
        <v>3.575</v>
      </c>
      <c r="G10" s="11">
        <v>0.892</v>
      </c>
      <c r="H10" s="11">
        <v>0.172</v>
      </c>
      <c r="I10" s="103"/>
      <c r="J10" s="11">
        <v>0.652</v>
      </c>
      <c r="K10" s="11">
        <v>0.206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5" t="s">
        <v>81</v>
      </c>
      <c r="B11" s="5" t="s">
        <v>307</v>
      </c>
      <c r="C11" s="17" t="s">
        <v>314</v>
      </c>
      <c r="D11" s="4">
        <v>4.0</v>
      </c>
      <c r="E11" s="8">
        <v>10.0</v>
      </c>
      <c r="F11" s="4">
        <v>3.475</v>
      </c>
      <c r="G11" s="4">
        <v>0.836</v>
      </c>
      <c r="H11" s="4">
        <v>0.132</v>
      </c>
      <c r="I11" s="18"/>
      <c r="J11" s="4">
        <v>0.325</v>
      </c>
      <c r="K11" s="4">
        <v>0.102</v>
      </c>
    </row>
    <row r="12">
      <c r="A12" s="9" t="s">
        <v>83</v>
      </c>
      <c r="B12" s="9" t="s">
        <v>307</v>
      </c>
      <c r="C12" s="102" t="s">
        <v>315</v>
      </c>
      <c r="D12" s="11">
        <v>16.0</v>
      </c>
      <c r="E12" s="12">
        <f>16/40*100</f>
        <v>40</v>
      </c>
      <c r="F12" s="11">
        <v>3.925</v>
      </c>
      <c r="G12" s="11">
        <v>0.821</v>
      </c>
      <c r="H12" s="11">
        <v>0.198</v>
      </c>
      <c r="I12" s="103"/>
      <c r="J12" s="11">
        <v>0.493</v>
      </c>
      <c r="K12" s="11">
        <v>0.155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5" t="s">
        <v>85</v>
      </c>
      <c r="B13" s="5" t="s">
        <v>309</v>
      </c>
      <c r="C13" s="17" t="s">
        <v>316</v>
      </c>
      <c r="D13" s="4">
        <v>6.0</v>
      </c>
      <c r="E13" s="15">
        <f>6/40*100</f>
        <v>15</v>
      </c>
      <c r="F13" s="4">
        <v>3.425</v>
      </c>
      <c r="G13" s="4">
        <v>0.997</v>
      </c>
      <c r="H13" s="4">
        <v>0.157</v>
      </c>
      <c r="I13" s="18"/>
      <c r="J13" s="4">
        <v>0.548</v>
      </c>
      <c r="K13" s="4">
        <v>0.173</v>
      </c>
    </row>
    <row r="14">
      <c r="A14" s="9" t="s">
        <v>87</v>
      </c>
      <c r="B14" s="9" t="s">
        <v>309</v>
      </c>
      <c r="C14" s="102" t="s">
        <v>317</v>
      </c>
      <c r="D14" s="11">
        <v>8.0</v>
      </c>
      <c r="E14" s="12">
        <v>20.0</v>
      </c>
      <c r="F14" s="11">
        <v>3.5</v>
      </c>
      <c r="G14" s="11">
        <v>0.868</v>
      </c>
      <c r="H14" s="11">
        <v>0.171</v>
      </c>
      <c r="I14" s="103"/>
      <c r="J14" s="11">
        <v>0.484</v>
      </c>
      <c r="K14" s="11">
        <v>0.153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5" t="s">
        <v>89</v>
      </c>
      <c r="B15" s="5" t="s">
        <v>305</v>
      </c>
      <c r="C15" s="17" t="s">
        <v>318</v>
      </c>
      <c r="D15" s="4">
        <v>5.0</v>
      </c>
      <c r="E15" s="8">
        <v>12.5</v>
      </c>
      <c r="F15" s="4">
        <v>3.5</v>
      </c>
      <c r="G15" s="4">
        <v>1.161</v>
      </c>
      <c r="H15" s="4">
        <v>0.183</v>
      </c>
      <c r="I15" s="18"/>
      <c r="J15" s="4">
        <v>0.58</v>
      </c>
      <c r="K15" s="4">
        <v>0.183</v>
      </c>
    </row>
    <row r="16">
      <c r="D16" s="104">
        <f> SUM(D8:D15)</f>
        <v>72</v>
      </c>
      <c r="E16" s="16">
        <f> AVERAGE(E8:E15)</f>
        <v>22.5</v>
      </c>
    </row>
    <row r="17">
      <c r="D17" s="5">
        <v>248.0</v>
      </c>
      <c r="F17" s="104">
        <f>45/160</f>
        <v>0.28125</v>
      </c>
    </row>
    <row r="18">
      <c r="A18" s="13"/>
      <c r="B18" s="5" t="s">
        <v>101</v>
      </c>
      <c r="F18" s="104">
        <f>30/160</f>
        <v>0.1875</v>
      </c>
    </row>
    <row r="23">
      <c r="B23" s="105"/>
      <c r="C23" s="106" t="s">
        <v>305</v>
      </c>
      <c r="D23" s="107" t="s">
        <v>311</v>
      </c>
      <c r="E23" s="106">
        <f>17/40*100</f>
        <v>42.5</v>
      </c>
      <c r="F23" s="106">
        <v>4.0</v>
      </c>
      <c r="G23" s="106">
        <v>0.866</v>
      </c>
      <c r="H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</row>
    <row r="24">
      <c r="B24" s="105"/>
      <c r="C24" s="106" t="s">
        <v>310</v>
      </c>
      <c r="D24" s="107" t="s">
        <v>313</v>
      </c>
      <c r="E24" s="106">
        <f>13/40*100</f>
        <v>32.5</v>
      </c>
      <c r="F24" s="106">
        <v>3.575</v>
      </c>
      <c r="G24" s="106">
        <v>0.892</v>
      </c>
      <c r="H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</row>
    <row r="25">
      <c r="B25" s="105"/>
      <c r="C25" s="106" t="s">
        <v>307</v>
      </c>
      <c r="D25" s="107" t="s">
        <v>315</v>
      </c>
      <c r="E25" s="108">
        <v>30.0</v>
      </c>
      <c r="F25" s="106">
        <v>3.925</v>
      </c>
      <c r="G25" s="106">
        <v>0.821</v>
      </c>
      <c r="H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</row>
    <row r="26">
      <c r="B26" s="105"/>
      <c r="C26" s="106" t="s">
        <v>309</v>
      </c>
      <c r="D26" s="107" t="s">
        <v>317</v>
      </c>
      <c r="E26" s="108">
        <v>25.0</v>
      </c>
      <c r="F26" s="106">
        <v>3.5</v>
      </c>
      <c r="G26" s="106">
        <v>0.868</v>
      </c>
      <c r="H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</row>
    <row r="28">
      <c r="C28" s="106" t="s">
        <v>77</v>
      </c>
      <c r="D28" s="107" t="s">
        <v>78</v>
      </c>
      <c r="E28" s="109">
        <f>16/40*100</f>
        <v>40</v>
      </c>
      <c r="F28" s="109">
        <v>4.175</v>
      </c>
      <c r="G28" s="109">
        <v>0.77</v>
      </c>
      <c r="H28" s="110"/>
    </row>
    <row r="29">
      <c r="C29" s="106" t="s">
        <v>74</v>
      </c>
      <c r="D29" s="107" t="s">
        <v>86</v>
      </c>
      <c r="E29" s="109">
        <f>14/40*100</f>
        <v>35</v>
      </c>
      <c r="F29" s="109">
        <v>3.925</v>
      </c>
      <c r="G29" s="109">
        <v>0.58</v>
      </c>
      <c r="H29" s="110"/>
    </row>
    <row r="30">
      <c r="C30" s="106" t="s">
        <v>77</v>
      </c>
      <c r="D30" s="107" t="s">
        <v>88</v>
      </c>
      <c r="E30" s="109">
        <f>16/40*100</f>
        <v>40</v>
      </c>
      <c r="F30" s="109">
        <v>3.79</v>
      </c>
      <c r="G30" s="109">
        <v>0.72</v>
      </c>
      <c r="H30" s="110"/>
    </row>
    <row r="34">
      <c r="C34" s="111">
        <f>17/40*100</f>
        <v>42.5</v>
      </c>
      <c r="D34" s="111">
        <f>3/40*100</f>
        <v>7.5</v>
      </c>
      <c r="F34" s="105">
        <v>4.175</v>
      </c>
      <c r="G34" s="105">
        <v>3.275</v>
      </c>
    </row>
    <row r="35">
      <c r="C35" s="111">
        <v>10.0</v>
      </c>
      <c r="D35" s="111">
        <f>13/40*100</f>
        <v>32.5</v>
      </c>
      <c r="F35" s="105">
        <v>3.875</v>
      </c>
      <c r="G35" s="105">
        <v>3.575</v>
      </c>
    </row>
    <row r="36">
      <c r="C36" s="111">
        <f>16/40*100</f>
        <v>40</v>
      </c>
      <c r="D36" s="111">
        <f>6/40*100</f>
        <v>15</v>
      </c>
      <c r="F36" s="105">
        <v>3.79</v>
      </c>
      <c r="G36" s="105">
        <v>3.425</v>
      </c>
    </row>
    <row r="37">
      <c r="C37" s="111">
        <v>12.5</v>
      </c>
      <c r="D37" s="111">
        <v>20.0</v>
      </c>
      <c r="F37" s="105">
        <v>3.59</v>
      </c>
      <c r="G37" s="105">
        <v>3.5</v>
      </c>
    </row>
    <row r="38">
      <c r="C38" s="111">
        <f>16/40*100</f>
        <v>40</v>
      </c>
      <c r="D38" s="111">
        <v>10.0</v>
      </c>
      <c r="F38" s="105">
        <v>4.0</v>
      </c>
      <c r="G38" s="105">
        <v>3.95</v>
      </c>
    </row>
    <row r="39">
      <c r="C39" s="111">
        <f> 8/40 *100</f>
        <v>20</v>
      </c>
      <c r="D39" s="111">
        <f> 7/40 *100</f>
        <v>17.5</v>
      </c>
      <c r="F39" s="105">
        <v>3.475</v>
      </c>
      <c r="G39" s="105">
        <v>3.75</v>
      </c>
    </row>
    <row r="40">
      <c r="C40" s="111">
        <f>16/40*100</f>
        <v>40</v>
      </c>
      <c r="D40" s="111">
        <v>15.0</v>
      </c>
      <c r="F40" s="105">
        <v>3.925</v>
      </c>
      <c r="G40" s="105">
        <v>3.525</v>
      </c>
    </row>
    <row r="41">
      <c r="C41" s="111">
        <f>15/40*100</f>
        <v>37.5</v>
      </c>
      <c r="D41" s="111">
        <f>14/40*100</f>
        <v>35</v>
      </c>
      <c r="F41" s="105">
        <v>3.925</v>
      </c>
      <c r="G41" s="112">
        <v>3.5</v>
      </c>
    </row>
    <row r="42">
      <c r="C42" s="16">
        <f t="shared" ref="C42:D42" si="1"> AVERAGE(C34:C41)</f>
        <v>30.3125</v>
      </c>
      <c r="D42" s="16">
        <f t="shared" si="1"/>
        <v>19.0625</v>
      </c>
      <c r="F42" s="104">
        <f t="shared" ref="F42:G42" si="2"> AVERAGE(F34:F41)</f>
        <v>3.844375</v>
      </c>
      <c r="G42" s="104">
        <f t="shared" si="2"/>
        <v>3.5625</v>
      </c>
    </row>
    <row r="45">
      <c r="D45" s="4" t="s">
        <v>77</v>
      </c>
      <c r="E45" s="4" t="s">
        <v>74</v>
      </c>
    </row>
    <row r="46">
      <c r="C46" s="4" t="s">
        <v>283</v>
      </c>
      <c r="D46" s="4">
        <v>30.31</v>
      </c>
      <c r="E46" s="4">
        <v>19.06</v>
      </c>
    </row>
    <row r="47">
      <c r="C47" s="4" t="s">
        <v>29</v>
      </c>
      <c r="D47" s="4">
        <v>3.884</v>
      </c>
      <c r="E47" s="4">
        <v>3.562</v>
      </c>
      <c r="G47" s="113">
        <f>17/40*100</f>
        <v>42.5</v>
      </c>
      <c r="H47" s="111">
        <f>3/40*100</f>
        <v>7.5</v>
      </c>
      <c r="I47" s="113">
        <v>4.0</v>
      </c>
      <c r="J47" s="111">
        <v>3.275</v>
      </c>
    </row>
    <row r="48">
      <c r="C48" s="4" t="s">
        <v>319</v>
      </c>
      <c r="D48" s="4">
        <v>23.5</v>
      </c>
      <c r="E48" s="4">
        <v>76.5</v>
      </c>
      <c r="G48" s="111">
        <v>10.0</v>
      </c>
      <c r="H48" s="113">
        <f>13/40*100</f>
        <v>32.5</v>
      </c>
      <c r="I48" s="111">
        <v>3.475</v>
      </c>
      <c r="J48" s="113">
        <v>3.575</v>
      </c>
    </row>
    <row r="49">
      <c r="G49" s="113">
        <f>16/40*100</f>
        <v>40</v>
      </c>
      <c r="H49" s="111">
        <f>6/40*100</f>
        <v>15</v>
      </c>
      <c r="I49" s="113">
        <v>3.925</v>
      </c>
      <c r="J49" s="111">
        <v>3.425</v>
      </c>
    </row>
    <row r="50">
      <c r="D50" s="114" t="s">
        <v>77</v>
      </c>
      <c r="E50" s="114" t="s">
        <v>74</v>
      </c>
      <c r="G50" s="111">
        <v>12.5</v>
      </c>
      <c r="H50" s="113">
        <v>20.0</v>
      </c>
      <c r="I50" s="111">
        <v>3.5</v>
      </c>
      <c r="J50" s="113">
        <v>3.5</v>
      </c>
    </row>
    <row r="51">
      <c r="B51" s="115" t="s">
        <v>320</v>
      </c>
      <c r="C51" s="116"/>
      <c r="D51" s="117">
        <v>0.569</v>
      </c>
      <c r="E51" s="117">
        <v>0.4308</v>
      </c>
      <c r="G51" s="16">
        <f t="shared" ref="G51:J51" si="3"> AVERAGE(G47:G50)</f>
        <v>26.25</v>
      </c>
      <c r="H51" s="16">
        <f t="shared" si="3"/>
        <v>18.75</v>
      </c>
      <c r="I51" s="16">
        <f t="shared" si="3"/>
        <v>3.725</v>
      </c>
      <c r="J51" s="16">
        <f t="shared" si="3"/>
        <v>3.44375</v>
      </c>
    </row>
    <row r="52">
      <c r="B52" s="118" t="s">
        <v>283</v>
      </c>
      <c r="C52" s="116"/>
      <c r="D52" s="117">
        <v>0.2625</v>
      </c>
      <c r="E52" s="117">
        <v>0.1875</v>
      </c>
    </row>
    <row r="53">
      <c r="B53" s="115" t="s">
        <v>321</v>
      </c>
      <c r="C53" s="116"/>
      <c r="D53" s="114" t="s">
        <v>322</v>
      </c>
      <c r="E53" s="114" t="s">
        <v>322</v>
      </c>
    </row>
    <row r="54">
      <c r="B54" s="115" t="s">
        <v>29</v>
      </c>
      <c r="C54" s="116"/>
      <c r="D54" s="119">
        <v>3.73</v>
      </c>
      <c r="E54" s="119">
        <v>3.44</v>
      </c>
    </row>
    <row r="55">
      <c r="B55" s="115" t="s">
        <v>323</v>
      </c>
      <c r="C55" s="116"/>
      <c r="D55" s="120">
        <v>0.447</v>
      </c>
      <c r="E55" s="116"/>
    </row>
  </sheetData>
  <mergeCells count="6">
    <mergeCell ref="B51:C51"/>
    <mergeCell ref="B52:C52"/>
    <mergeCell ref="B53:C53"/>
    <mergeCell ref="B54:C54"/>
    <mergeCell ref="B55:C55"/>
    <mergeCell ref="D55:E55"/>
  </mergeCells>
  <drawing r:id="rId1"/>
</worksheet>
</file>