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2\"/>
    </mc:Choice>
  </mc:AlternateContent>
  <xr:revisionPtr revIDLastSave="0" documentId="13_ncr:1_{9224BF30-A569-4673-950E-3A04F1068C3F}" xr6:coauthVersionLast="43" xr6:coauthVersionMax="43" xr10:uidLastSave="{00000000-0000-0000-0000-000000000000}"/>
  <bookViews>
    <workbookView xWindow="-120" yWindow="-120" windowWidth="20730" windowHeight="11160" activeTab="6" xr2:uid="{9C5EFFC2-5141-4097-B56E-3EAE3E1B3AE4}"/>
  </bookViews>
  <sheets>
    <sheet name="Alcohol" sheetId="1" r:id="rId1"/>
    <sheet name="CH4" sheetId="3" r:id="rId2"/>
    <sheet name="CO" sheetId="4" r:id="rId3"/>
    <sheet name="H2" sheetId="5" r:id="rId4"/>
    <sheet name="LPG" sheetId="6" r:id="rId5"/>
    <sheet name="Propane" sheetId="8" r:id="rId6"/>
    <sheet name="Hoja3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8" l="1"/>
  <c r="D28" i="8" s="1"/>
  <c r="E28" i="8" s="1"/>
  <c r="C27" i="8"/>
  <c r="C26" i="8"/>
  <c r="C25" i="8"/>
  <c r="C24" i="8"/>
  <c r="D24" i="8" s="1"/>
  <c r="E24" i="8" s="1"/>
  <c r="C23" i="8"/>
  <c r="D23" i="8" s="1"/>
  <c r="E23" i="8" s="1"/>
  <c r="C22" i="8"/>
  <c r="C21" i="8"/>
  <c r="D22" i="8"/>
  <c r="E22" i="8" s="1"/>
  <c r="D27" i="8"/>
  <c r="E27" i="8" s="1"/>
  <c r="D21" i="8"/>
  <c r="E21" i="8" s="1"/>
  <c r="D26" i="8"/>
  <c r="E26" i="8" s="1"/>
  <c r="D25" i="8"/>
  <c r="E25" i="8" s="1"/>
  <c r="C20" i="6"/>
  <c r="C21" i="6"/>
  <c r="D21" i="6" s="1"/>
  <c r="E21" i="6" s="1"/>
  <c r="C22" i="6"/>
  <c r="D22" i="6" s="1"/>
  <c r="E22" i="6" s="1"/>
  <c r="C23" i="6"/>
  <c r="C24" i="6"/>
  <c r="C25" i="6"/>
  <c r="D25" i="6" s="1"/>
  <c r="E25" i="6" s="1"/>
  <c r="C26" i="6"/>
  <c r="C27" i="6"/>
  <c r="D27" i="6" s="1"/>
  <c r="E27" i="6" s="1"/>
  <c r="C19" i="6"/>
  <c r="D19" i="6" s="1"/>
  <c r="E19" i="6" s="1"/>
  <c r="D26" i="6"/>
  <c r="E26" i="6" s="1"/>
  <c r="D24" i="6"/>
  <c r="E24" i="6" s="1"/>
  <c r="D23" i="6"/>
  <c r="E23" i="6" s="1"/>
  <c r="D20" i="6"/>
  <c r="E20" i="6" s="1"/>
  <c r="C22" i="5"/>
  <c r="C23" i="5"/>
  <c r="C24" i="5"/>
  <c r="C25" i="5"/>
  <c r="C26" i="5"/>
  <c r="C27" i="5"/>
  <c r="D27" i="5" s="1"/>
  <c r="E27" i="5" s="1"/>
  <c r="C28" i="5"/>
  <c r="D28" i="5" s="1"/>
  <c r="E28" i="5" s="1"/>
  <c r="C29" i="5"/>
  <c r="D29" i="5" s="1"/>
  <c r="E29" i="5" s="1"/>
  <c r="C21" i="5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1" i="4"/>
  <c r="D22" i="4"/>
  <c r="E22" i="4" s="1"/>
  <c r="D23" i="4"/>
  <c r="D24" i="4"/>
  <c r="D25" i="4"/>
  <c r="D26" i="4"/>
  <c r="D27" i="4"/>
  <c r="D28" i="4"/>
  <c r="C21" i="4"/>
  <c r="C22" i="4"/>
  <c r="C23" i="4"/>
  <c r="E23" i="4" s="1"/>
  <c r="C24" i="4"/>
  <c r="C25" i="4"/>
  <c r="C26" i="4"/>
  <c r="E26" i="4" s="1"/>
  <c r="C27" i="4"/>
  <c r="C28" i="4"/>
  <c r="C20" i="4"/>
  <c r="E25" i="4"/>
  <c r="E24" i="4"/>
  <c r="E21" i="4"/>
  <c r="D20" i="4"/>
  <c r="E20" i="4" s="1"/>
  <c r="D21" i="3"/>
  <c r="E21" i="3" s="1"/>
  <c r="D22" i="3"/>
  <c r="D23" i="3"/>
  <c r="D24" i="3"/>
  <c r="D25" i="3"/>
  <c r="E25" i="3" s="1"/>
  <c r="D26" i="3"/>
  <c r="E26" i="3" s="1"/>
  <c r="D27" i="3"/>
  <c r="D28" i="3"/>
  <c r="C21" i="3"/>
  <c r="C22" i="3"/>
  <c r="C23" i="3"/>
  <c r="E23" i="3" s="1"/>
  <c r="C24" i="3"/>
  <c r="C25" i="3"/>
  <c r="C26" i="3"/>
  <c r="C27" i="3"/>
  <c r="C28" i="3"/>
  <c r="C20" i="3"/>
  <c r="D20" i="3" s="1"/>
  <c r="E20" i="3" s="1"/>
  <c r="E22" i="3"/>
  <c r="E24" i="3"/>
  <c r="C22" i="1"/>
  <c r="C23" i="1"/>
  <c r="C24" i="1"/>
  <c r="C25" i="1"/>
  <c r="C26" i="1"/>
  <c r="C27" i="1"/>
  <c r="C28" i="1"/>
  <c r="C29" i="1"/>
  <c r="C21" i="1"/>
  <c r="E31" i="8" l="1"/>
  <c r="E29" i="6"/>
  <c r="E31" i="5"/>
  <c r="E27" i="4"/>
  <c r="E28" i="4"/>
  <c r="E30" i="4"/>
  <c r="E27" i="3"/>
  <c r="E30" i="3" s="1"/>
  <c r="E28" i="3"/>
  <c r="D22" i="1"/>
  <c r="E22" i="1" s="1"/>
  <c r="D23" i="1"/>
  <c r="E23" i="1" s="1"/>
  <c r="D21" i="1"/>
  <c r="E21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B38" i="1"/>
  <c r="B39" i="1"/>
  <c r="B37" i="1"/>
  <c r="E31" i="1" l="1"/>
</calcChain>
</file>

<file path=xl/sharedStrings.xml><?xml version="1.0" encoding="utf-8"?>
<sst xmlns="http://schemas.openxmlformats.org/spreadsheetml/2006/main" count="66" uniqueCount="15">
  <si>
    <t>RS/R0</t>
  </si>
  <si>
    <t>Alcohol</t>
  </si>
  <si>
    <t>CH4</t>
  </si>
  <si>
    <t>CO</t>
  </si>
  <si>
    <t>LPG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</si>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</sst>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4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935826771653543"/>
                  <c:y val="-0.4112037037037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202.97159045689</c:v>
                </c:pt>
                <c:pt idx="1">
                  <c:v>493.628432971103</c:v>
                </c:pt>
                <c:pt idx="2">
                  <c:v>789.30182645435798</c:v>
                </c:pt>
                <c:pt idx="3">
                  <c:v>1013.55647682452</c:v>
                </c:pt>
                <c:pt idx="4">
                  <c:v>1483.41097240506</c:v>
                </c:pt>
                <c:pt idx="5">
                  <c:v>2002.5681360431199</c:v>
                </c:pt>
                <c:pt idx="6">
                  <c:v>3045.8553406742799</c:v>
                </c:pt>
                <c:pt idx="7">
                  <c:v>4983.9913111605501</c:v>
                </c:pt>
                <c:pt idx="8">
                  <c:v>10116.0864324958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2.8708212518418099</c:v>
                </c:pt>
                <c:pt idx="1">
                  <c:v>2.1204860819913498</c:v>
                </c:pt>
                <c:pt idx="2">
                  <c:v>1.7229493058249301</c:v>
                </c:pt>
                <c:pt idx="3">
                  <c:v>1.6285583701924</c:v>
                </c:pt>
                <c:pt idx="4">
                  <c:v>1.42410319455136</c:v>
                </c:pt>
                <c:pt idx="5">
                  <c:v>1.26164078362926</c:v>
                </c:pt>
                <c:pt idx="6">
                  <c:v>1.0937280830093301</c:v>
                </c:pt>
                <c:pt idx="7">
                  <c:v>0.888662882416279</c:v>
                </c:pt>
                <c:pt idx="8">
                  <c:v>0.65934744485899699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405446194225722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1.5893603059496999</c:v>
                </c:pt>
                <c:pt idx="1">
                  <c:v>1.08149289868563</c:v>
                </c:pt>
                <c:pt idx="2">
                  <c:v>0.86369722126322801</c:v>
                </c:pt>
                <c:pt idx="3">
                  <c:v>0.77854124430590899</c:v>
                </c:pt>
                <c:pt idx="4">
                  <c:v>0.66915510771054998</c:v>
                </c:pt>
                <c:pt idx="5">
                  <c:v>0.57766302570564698</c:v>
                </c:pt>
                <c:pt idx="6">
                  <c:v>0.467369877812643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197.57834731787</c:v>
                </c:pt>
                <c:pt idx="1">
                  <c:v>497.44131713774601</c:v>
                </c:pt>
                <c:pt idx="2">
                  <c:v>798.46454977390897</c:v>
                </c:pt>
                <c:pt idx="3">
                  <c:v>1005.78757362058</c:v>
                </c:pt>
                <c:pt idx="4">
                  <c:v>1455.14833987319</c:v>
                </c:pt>
                <c:pt idx="5">
                  <c:v>1964.41428090663</c:v>
                </c:pt>
                <c:pt idx="6">
                  <c:v>2964.9226427456501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Propane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Propane!$A$3:$A$10</c:f>
              <c:numCache>
                <c:formatCode>General</c:formatCode>
                <c:ptCount val="8"/>
                <c:pt idx="0">
                  <c:v>199.87196386572501</c:v>
                </c:pt>
                <c:pt idx="1">
                  <c:v>505.15566738639001</c:v>
                </c:pt>
                <c:pt idx="2">
                  <c:v>804.63204871868004</c:v>
                </c:pt>
                <c:pt idx="3">
                  <c:v>1477.7148689707501</c:v>
                </c:pt>
                <c:pt idx="4">
                  <c:v>1964.41428090663</c:v>
                </c:pt>
                <c:pt idx="5">
                  <c:v>2976.3514416313101</c:v>
                </c:pt>
                <c:pt idx="6">
                  <c:v>5003.2029538260003</c:v>
                </c:pt>
                <c:pt idx="7">
                  <c:v>10038.546701761699</c:v>
                </c:pt>
              </c:numCache>
            </c:numRef>
          </c:xVal>
          <c:yVal>
            <c:numRef>
              <c:f>Propane!$B$3:$B$10</c:f>
              <c:numCache>
                <c:formatCode>General</c:formatCode>
                <c:ptCount val="8"/>
                <c:pt idx="0">
                  <c:v>1.7177387821105901</c:v>
                </c:pt>
                <c:pt idx="1">
                  <c:v>1.11464945528187</c:v>
                </c:pt>
                <c:pt idx="2">
                  <c:v>0.91353622990473204</c:v>
                </c:pt>
                <c:pt idx="3">
                  <c:v>0.695649154812918</c:v>
                </c:pt>
                <c:pt idx="4">
                  <c:v>0.61896372658948495</c:v>
                </c:pt>
                <c:pt idx="5">
                  <c:v>0.49862651200770702</c:v>
                </c:pt>
                <c:pt idx="6">
                  <c:v>0.39819373740858899</c:v>
                </c:pt>
                <c:pt idx="7">
                  <c:v>0.27692374489037502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5-4979-86D0-E6F0466C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54176"/>
        <c:axId val="474647944"/>
      </c:scatterChart>
      <c:valAx>
        <c:axId val="474654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4647944"/>
        <c:crosses val="autoZero"/>
        <c:crossBetween val="midCat"/>
      </c:valAx>
      <c:valAx>
        <c:axId val="474647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465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Propane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79286964129486"/>
                  <c:y val="-0.47406058617672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Propane!$A$21:$A$28</c:f>
              <c:numCache>
                <c:formatCode>General</c:formatCode>
                <c:ptCount val="8"/>
                <c:pt idx="0">
                  <c:v>1.7177387821105901</c:v>
                </c:pt>
                <c:pt idx="1">
                  <c:v>1.11464945528187</c:v>
                </c:pt>
                <c:pt idx="2">
                  <c:v>0.91353622990473204</c:v>
                </c:pt>
                <c:pt idx="3">
                  <c:v>0.695649154812918</c:v>
                </c:pt>
                <c:pt idx="4">
                  <c:v>0.61896372658948495</c:v>
                </c:pt>
                <c:pt idx="5">
                  <c:v>0.49862651200770702</c:v>
                </c:pt>
                <c:pt idx="6">
                  <c:v>0.39819373740858899</c:v>
                </c:pt>
                <c:pt idx="7">
                  <c:v>0.27692374489037502</c:v>
                </c:pt>
              </c:numCache>
            </c:numRef>
          </c:xVal>
          <c:yVal>
            <c:numRef>
              <c:f>Propane!$B$21:$B$28</c:f>
              <c:numCache>
                <c:formatCode>General</c:formatCode>
                <c:ptCount val="8"/>
                <c:pt idx="0">
                  <c:v>199.87196386572501</c:v>
                </c:pt>
                <c:pt idx="1">
                  <c:v>505.15566738639001</c:v>
                </c:pt>
                <c:pt idx="2">
                  <c:v>804.63204871868004</c:v>
                </c:pt>
                <c:pt idx="3">
                  <c:v>1477.7148689707501</c:v>
                </c:pt>
                <c:pt idx="4">
                  <c:v>1964.41428090663</c:v>
                </c:pt>
                <c:pt idx="5">
                  <c:v>2976.3514416313101</c:v>
                </c:pt>
                <c:pt idx="6">
                  <c:v>5003.2029538260003</c:v>
                </c:pt>
                <c:pt idx="7">
                  <c:v>10038.546701761699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6-4126-AB8B-CD713EED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49448"/>
        <c:axId val="510951744"/>
      </c:scatterChart>
      <c:valAx>
        <c:axId val="510949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0951744"/>
        <c:crosses val="autoZero"/>
        <c:crossBetween val="midCat"/>
      </c:valAx>
      <c:valAx>
        <c:axId val="510951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09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0979965004374454"/>
                  <c:y val="-0.2592479585885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Alcohol!$A$21:$A$30</c:f>
              <c:numCache>
                <c:formatCode>General</c:formatCode>
                <c:ptCount val="10"/>
                <c:pt idx="0">
                  <c:v>2.8708212518418099</c:v>
                </c:pt>
                <c:pt idx="1">
                  <c:v>2.1204860819913498</c:v>
                </c:pt>
                <c:pt idx="2">
                  <c:v>1.7229493058249301</c:v>
                </c:pt>
                <c:pt idx="3">
                  <c:v>1.6285583701924</c:v>
                </c:pt>
                <c:pt idx="4">
                  <c:v>1.42410319455136</c:v>
                </c:pt>
                <c:pt idx="5">
                  <c:v>1.26164078362926</c:v>
                </c:pt>
                <c:pt idx="6">
                  <c:v>1.0937280830093301</c:v>
                </c:pt>
                <c:pt idx="7">
                  <c:v>0.888662882416279</c:v>
                </c:pt>
                <c:pt idx="8">
                  <c:v>0.65934744485899699</c:v>
                </c:pt>
              </c:numCache>
            </c:numRef>
          </c:xVal>
          <c:yVal>
            <c:numRef>
              <c:f>Alcohol!$B$21:$B$30</c:f>
              <c:numCache>
                <c:formatCode>General</c:formatCode>
                <c:ptCount val="10"/>
                <c:pt idx="0">
                  <c:v>202.97159045689</c:v>
                </c:pt>
                <c:pt idx="1">
                  <c:v>493.628432971103</c:v>
                </c:pt>
                <c:pt idx="2">
                  <c:v>789.30182645435798</c:v>
                </c:pt>
                <c:pt idx="3">
                  <c:v>1013.55647682452</c:v>
                </c:pt>
                <c:pt idx="4">
                  <c:v>1483.41097240506</c:v>
                </c:pt>
                <c:pt idx="5">
                  <c:v>2002.5681360431199</c:v>
                </c:pt>
                <c:pt idx="6">
                  <c:v>3045.8553406742799</c:v>
                </c:pt>
                <c:pt idx="7">
                  <c:v>4983.9913111605501</c:v>
                </c:pt>
                <c:pt idx="8">
                  <c:v>10116.0864324958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F-49F1-9716-648ABEAF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49448"/>
        <c:axId val="550152072"/>
      </c:scatterChart>
      <c:valAx>
        <c:axId val="550149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0152072"/>
        <c:crosses val="autoZero"/>
        <c:crossBetween val="midCat"/>
      </c:valAx>
      <c:valAx>
        <c:axId val="550152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01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200.64240436389201</c:v>
                </c:pt>
                <c:pt idx="1">
                  <c:v>493.628432971103</c:v>
                </c:pt>
                <c:pt idx="2">
                  <c:v>795.39855070234205</c:v>
                </c:pt>
                <c:pt idx="3">
                  <c:v>1021.38538858153</c:v>
                </c:pt>
                <c:pt idx="4">
                  <c:v>1466.38819498409</c:v>
                </c:pt>
                <c:pt idx="5">
                  <c:v>2010.28737571288</c:v>
                </c:pt>
                <c:pt idx="6">
                  <c:v>3022.5088810975799</c:v>
                </c:pt>
                <c:pt idx="7">
                  <c:v>4945.7890531206504</c:v>
                </c:pt>
                <c:pt idx="8">
                  <c:v>10155.0806091667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3.0628594206904798</c:v>
                </c:pt>
                <c:pt idx="1">
                  <c:v>2.2623075243417898</c:v>
                </c:pt>
                <c:pt idx="2">
                  <c:v>1.9027463399615101</c:v>
                </c:pt>
                <c:pt idx="3">
                  <c:v>1.7601093645164001</c:v>
                </c:pt>
                <c:pt idx="4">
                  <c:v>1.5128224400169901</c:v>
                </c:pt>
                <c:pt idx="5">
                  <c:v>1.3635579819828101</c:v>
                </c:pt>
                <c:pt idx="6">
                  <c:v>1.16186132267541</c:v>
                </c:pt>
                <c:pt idx="7">
                  <c:v>0.93590796595576597</c:v>
                </c:pt>
                <c:pt idx="8">
                  <c:v>0.70344310200288696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524146981627298"/>
                  <c:y val="-0.744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3.0628594206904798</c:v>
                </c:pt>
                <c:pt idx="1">
                  <c:v>2.2623075243417898</c:v>
                </c:pt>
                <c:pt idx="2">
                  <c:v>1.9027463399615101</c:v>
                </c:pt>
                <c:pt idx="3">
                  <c:v>1.7601093645164001</c:v>
                </c:pt>
                <c:pt idx="4">
                  <c:v>1.5128224400169901</c:v>
                </c:pt>
                <c:pt idx="5">
                  <c:v>1.3635579819828101</c:v>
                </c:pt>
                <c:pt idx="6">
                  <c:v>1.16186132267541</c:v>
                </c:pt>
                <c:pt idx="7">
                  <c:v>0.93590796595576597</c:v>
                </c:pt>
                <c:pt idx="8">
                  <c:v>0.70344310200288696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200.64240436389201</c:v>
                </c:pt>
                <c:pt idx="1">
                  <c:v>493.628432971103</c:v>
                </c:pt>
                <c:pt idx="2">
                  <c:v>795.39855070234205</c:v>
                </c:pt>
                <c:pt idx="3">
                  <c:v>1021.38538858153</c:v>
                </c:pt>
                <c:pt idx="4">
                  <c:v>1466.38819498409</c:v>
                </c:pt>
                <c:pt idx="5">
                  <c:v>2010.28737571288</c:v>
                </c:pt>
                <c:pt idx="6">
                  <c:v>3022.5088810975799</c:v>
                </c:pt>
                <c:pt idx="7">
                  <c:v>4945.7890531206504</c:v>
                </c:pt>
                <c:pt idx="8">
                  <c:v>10155.0806091667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202.97159045689</c:v>
                </c:pt>
                <c:pt idx="1">
                  <c:v>491.73296457790201</c:v>
                </c:pt>
                <c:pt idx="2">
                  <c:v>810.84718665160995</c:v>
                </c:pt>
                <c:pt idx="3">
                  <c:v>994.24572964274103</c:v>
                </c:pt>
                <c:pt idx="4">
                  <c:v>1483.41097240506</c:v>
                </c:pt>
                <c:pt idx="5">
                  <c:v>2025.8152351174199</c:v>
                </c:pt>
                <c:pt idx="6">
                  <c:v>3045.8553406742799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5.2305786003056003</c:v>
                </c:pt>
                <c:pt idx="1">
                  <c:v>4.0688674597921501</c:v>
                </c:pt>
                <c:pt idx="2">
                  <c:v>3.4816976949280898</c:v>
                </c:pt>
                <c:pt idx="3">
                  <c:v>3.2208359826158</c:v>
                </c:pt>
                <c:pt idx="4">
                  <c:v>2.8043001628397302</c:v>
                </c:pt>
                <c:pt idx="5">
                  <c:v>2.5058950990934199</c:v>
                </c:pt>
                <c:pt idx="6">
                  <c:v>2.2293985477843701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5.2305786003056003</c:v>
                </c:pt>
                <c:pt idx="1">
                  <c:v>4.0688674597921501</c:v>
                </c:pt>
                <c:pt idx="2">
                  <c:v>3.4816976949280898</c:v>
                </c:pt>
                <c:pt idx="3">
                  <c:v>3.2208359826158</c:v>
                </c:pt>
                <c:pt idx="4">
                  <c:v>2.8043001628397302</c:v>
                </c:pt>
                <c:pt idx="5">
                  <c:v>2.5058950990934199</c:v>
                </c:pt>
                <c:pt idx="6">
                  <c:v>2.2293985477843701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202.97159045689</c:v>
                </c:pt>
                <c:pt idx="1">
                  <c:v>491.73296457790201</c:v>
                </c:pt>
                <c:pt idx="2">
                  <c:v>810.84718665160995</c:v>
                </c:pt>
                <c:pt idx="3">
                  <c:v>994.24572964274103</c:v>
                </c:pt>
                <c:pt idx="4">
                  <c:v>1483.41097240506</c:v>
                </c:pt>
                <c:pt idx="5">
                  <c:v>2025.8152351174199</c:v>
                </c:pt>
                <c:pt idx="6">
                  <c:v>3045.8553406742799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41666666666668"/>
                  <c:y val="0.21529782735491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'H2'!$A$3:$A$9</c:f>
              <c:numCache>
                <c:formatCode>General</c:formatCode>
                <c:ptCount val="7"/>
                <c:pt idx="0">
                  <c:v>199.87196386572501</c:v>
                </c:pt>
                <c:pt idx="1">
                  <c:v>495.53120776979</c:v>
                </c:pt>
                <c:pt idx="2">
                  <c:v>792.34432466479302</c:v>
                </c:pt>
                <c:pt idx="3">
                  <c:v>998.07821900458703</c:v>
                </c:pt>
                <c:pt idx="4">
                  <c:v>1477.7148689707501</c:v>
                </c:pt>
                <c:pt idx="5">
                  <c:v>2033.6240846866699</c:v>
                </c:pt>
                <c:pt idx="6">
                  <c:v>2976.3514416313101</c:v>
                </c:pt>
              </c:numCache>
            </c:numRef>
          </c:xVal>
          <c:yVal>
            <c:numRef>
              <c:f>'H2'!$B$3:$B$9</c:f>
              <c:numCache>
                <c:formatCode>General</c:formatCode>
                <c:ptCount val="7"/>
                <c:pt idx="0">
                  <c:v>2.0769753765580701</c:v>
                </c:pt>
                <c:pt idx="1">
                  <c:v>1.3831422575910799</c:v>
                </c:pt>
                <c:pt idx="2">
                  <c:v>1.1093808898233799</c:v>
                </c:pt>
                <c:pt idx="3">
                  <c:v>1.0043271362738699</c:v>
                </c:pt>
                <c:pt idx="4">
                  <c:v>0.83031186868748097</c:v>
                </c:pt>
                <c:pt idx="5">
                  <c:v>0.71677226064285704</c:v>
                </c:pt>
                <c:pt idx="6">
                  <c:v>0.59514987993276902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3-455C-8218-6CAF5328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00544"/>
        <c:axId val="480100872"/>
      </c:scatterChart>
      <c:valAx>
        <c:axId val="480100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872"/>
        <c:crosses val="autoZero"/>
        <c:crossBetween val="midCat"/>
      </c:valAx>
      <c:valAx>
        <c:axId val="480100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36496062992126"/>
                  <c:y val="-0.49059310294546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'H2'!$A$21:$A$27</c:f>
              <c:numCache>
                <c:formatCode>General</c:formatCode>
                <c:ptCount val="7"/>
                <c:pt idx="0">
                  <c:v>2.0769753765580701</c:v>
                </c:pt>
                <c:pt idx="1">
                  <c:v>1.3831422575910799</c:v>
                </c:pt>
                <c:pt idx="2">
                  <c:v>1.1093808898233799</c:v>
                </c:pt>
                <c:pt idx="3">
                  <c:v>1.0043271362738699</c:v>
                </c:pt>
                <c:pt idx="4">
                  <c:v>0.83031186868748097</c:v>
                </c:pt>
                <c:pt idx="5">
                  <c:v>0.71677226064285704</c:v>
                </c:pt>
                <c:pt idx="6">
                  <c:v>0.59514987993276902</c:v>
                </c:pt>
              </c:numCache>
            </c:numRef>
          </c:xVal>
          <c:yVal>
            <c:numRef>
              <c:f>'H2'!$B$21:$B$27</c:f>
              <c:numCache>
                <c:formatCode>General</c:formatCode>
                <c:ptCount val="7"/>
                <c:pt idx="0">
                  <c:v>199.87196386572501</c:v>
                </c:pt>
                <c:pt idx="1">
                  <c:v>495.53120776979</c:v>
                </c:pt>
                <c:pt idx="2">
                  <c:v>792.34432466479302</c:v>
                </c:pt>
                <c:pt idx="3">
                  <c:v>998.07821900458703</c:v>
                </c:pt>
                <c:pt idx="4">
                  <c:v>1477.7148689707501</c:v>
                </c:pt>
                <c:pt idx="5">
                  <c:v>2033.6240846866699</c:v>
                </c:pt>
                <c:pt idx="6">
                  <c:v>2976.3514416313101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7-4028-9007-C0824FC3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64904"/>
        <c:axId val="652966544"/>
      </c:scatterChart>
      <c:valAx>
        <c:axId val="65296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6544"/>
        <c:crosses val="autoZero"/>
        <c:crossBetween val="midCat"/>
      </c:valAx>
      <c:valAx>
        <c:axId val="652966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197.57834731787</c:v>
                </c:pt>
                <c:pt idx="1">
                  <c:v>497.44131713774601</c:v>
                </c:pt>
                <c:pt idx="2">
                  <c:v>798.46454977390897</c:v>
                </c:pt>
                <c:pt idx="3">
                  <c:v>1005.78757362058</c:v>
                </c:pt>
                <c:pt idx="4">
                  <c:v>1455.14833987319</c:v>
                </c:pt>
                <c:pt idx="5">
                  <c:v>1964.41428090663</c:v>
                </c:pt>
                <c:pt idx="6">
                  <c:v>2964.9226427456501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1.5893603059496999</c:v>
                </c:pt>
                <c:pt idx="1">
                  <c:v>1.08149289868563</c:v>
                </c:pt>
                <c:pt idx="2">
                  <c:v>0.86369722126322801</c:v>
                </c:pt>
                <c:pt idx="3">
                  <c:v>0.77854124430590899</c:v>
                </c:pt>
                <c:pt idx="4">
                  <c:v>0.66915510771054998</c:v>
                </c:pt>
                <c:pt idx="5">
                  <c:v>0.57766302570564698</c:v>
                </c:pt>
                <c:pt idx="6">
                  <c:v>0.467369877812643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71437</xdr:rowOff>
    </xdr:from>
    <xdr:to>
      <xdr:col>9</xdr:col>
      <xdr:colOff>180975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18</xdr:row>
      <xdr:rowOff>4762</xdr:rowOff>
    </xdr:from>
    <xdr:to>
      <xdr:col>12</xdr:col>
      <xdr:colOff>95250</xdr:colOff>
      <xdr:row>32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D1A500-177F-4301-8143-4C8FF1C2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16</xdr:row>
      <xdr:rowOff>80962</xdr:rowOff>
    </xdr:from>
    <xdr:to>
      <xdr:col>12</xdr:col>
      <xdr:colOff>271462</xdr:colOff>
      <xdr:row>30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16</xdr:row>
      <xdr:rowOff>119062</xdr:rowOff>
    </xdr:from>
    <xdr:to>
      <xdr:col>11</xdr:col>
      <xdr:colOff>204787</xdr:colOff>
      <xdr:row>31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33337</xdr:rowOff>
    </xdr:from>
    <xdr:to>
      <xdr:col>9</xdr:col>
      <xdr:colOff>214312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65729-0C14-47EB-959B-66E7FB79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423862</xdr:colOff>
      <xdr:row>15</xdr:row>
      <xdr:rowOff>61912</xdr:rowOff>
    </xdr:from>
    <xdr:to>
      <xdr:col>12</xdr:col>
      <xdr:colOff>423862</xdr:colOff>
      <xdr:row>29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0DFA29-0C9C-4608-A654-65358440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15</xdr:row>
      <xdr:rowOff>14287</xdr:rowOff>
    </xdr:from>
    <xdr:to>
      <xdr:col>11</xdr:col>
      <xdr:colOff>376237</xdr:colOff>
      <xdr:row>29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709612</xdr:colOff>
      <xdr:row>0</xdr:row>
      <xdr:rowOff>100012</xdr:rowOff>
    </xdr:from>
    <xdr:to>
      <xdr:col>10</xdr:col>
      <xdr:colOff>709612</xdr:colOff>
      <xdr:row>14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06DB3B-35AE-4B41-91F9-D52DC7FD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642937</xdr:colOff>
      <xdr:row>16</xdr:row>
      <xdr:rowOff>23812</xdr:rowOff>
    </xdr:from>
    <xdr:to>
      <xdr:col>11</xdr:col>
      <xdr:colOff>642937</xdr:colOff>
      <xdr:row>30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E30BC2-0009-4585-AF82-B2E47F5DA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opLeftCell="A10" workbookViewId="0">
      <selection activeCell="C21" sqref="C21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6" t="s">
        <v>10</v>
      </c>
      <c r="B1" s="5" t="s">
        <v>0</v>
      </c>
      <c r="C1" s="1"/>
      <c r="D1" s="1"/>
      <c r="E1" s="1"/>
      <c r="F1" s="1"/>
    </row>
    <row r="2" spans="1:6" x14ac:dyDescent="0.25">
      <c r="A2" s="16"/>
      <c r="B2" s="5" t="s">
        <v>1</v>
      </c>
    </row>
    <row r="3" spans="1:6" x14ac:dyDescent="0.25">
      <c r="A3" s="2">
        <v>202.97159045689</v>
      </c>
      <c r="B3" s="2">
        <v>2.8708212518418099</v>
      </c>
    </row>
    <row r="4" spans="1:6" x14ac:dyDescent="0.25">
      <c r="A4" s="2">
        <v>493.628432971103</v>
      </c>
      <c r="B4" s="2">
        <v>2.1204860819913498</v>
      </c>
    </row>
    <row r="5" spans="1:6" x14ac:dyDescent="0.25">
      <c r="A5" s="2">
        <v>789.30182645435798</v>
      </c>
      <c r="B5" s="2">
        <v>1.7229493058249301</v>
      </c>
    </row>
    <row r="6" spans="1:6" x14ac:dyDescent="0.25">
      <c r="A6" s="2">
        <v>1013.55647682452</v>
      </c>
      <c r="B6" s="2">
        <v>1.6285583701924</v>
      </c>
    </row>
    <row r="7" spans="1:6" x14ac:dyDescent="0.25">
      <c r="A7" s="2">
        <v>1483.41097240506</v>
      </c>
      <c r="B7" s="2">
        <v>1.42410319455136</v>
      </c>
    </row>
    <row r="8" spans="1:6" x14ac:dyDescent="0.25">
      <c r="A8" s="2">
        <v>2002.5681360431199</v>
      </c>
      <c r="B8" s="2">
        <v>1.26164078362926</v>
      </c>
    </row>
    <row r="9" spans="1:6" x14ac:dyDescent="0.25">
      <c r="A9" s="2">
        <v>3045.8553406742799</v>
      </c>
      <c r="B9" s="2">
        <v>1.0937280830093301</v>
      </c>
    </row>
    <row r="10" spans="1:6" x14ac:dyDescent="0.25">
      <c r="A10" s="2">
        <v>4983.9913111605501</v>
      </c>
      <c r="B10" s="2">
        <v>0.888662882416279</v>
      </c>
    </row>
    <row r="11" spans="1:6" x14ac:dyDescent="0.25">
      <c r="A11" s="2">
        <v>10116.0864324958</v>
      </c>
      <c r="B11" s="2">
        <v>0.65934744485899699</v>
      </c>
    </row>
    <row r="12" spans="1:6" x14ac:dyDescent="0.25">
      <c r="A12" s="2"/>
      <c r="B12" s="2"/>
    </row>
    <row r="19" spans="1:5" x14ac:dyDescent="0.25">
      <c r="A19" s="5" t="s">
        <v>0</v>
      </c>
      <c r="B19" s="16" t="s">
        <v>10</v>
      </c>
      <c r="C19" s="17" t="s">
        <v>11</v>
      </c>
      <c r="D19" s="11" t="s">
        <v>7</v>
      </c>
      <c r="E19" s="13" t="s">
        <v>8</v>
      </c>
    </row>
    <row r="20" spans="1:5" x14ac:dyDescent="0.25">
      <c r="A20" s="9" t="s">
        <v>1</v>
      </c>
      <c r="B20" s="16"/>
      <c r="C20" s="18"/>
      <c r="D20" s="12"/>
      <c r="E20" s="14"/>
    </row>
    <row r="21" spans="1:5" x14ac:dyDescent="0.25">
      <c r="A21" s="2">
        <v>2.8708212518418099</v>
      </c>
      <c r="B21" s="2">
        <v>202.97159045689</v>
      </c>
      <c r="C21" s="2">
        <f>3616.1*((A21)^(-2.675))</f>
        <v>215.3148452279323</v>
      </c>
      <c r="D21" s="2">
        <f>ABS(C21-B21)</f>
        <v>12.343254771042297</v>
      </c>
      <c r="E21" s="2">
        <f>D21/B21</f>
        <v>6.0812721343206567E-2</v>
      </c>
    </row>
    <row r="22" spans="1:5" x14ac:dyDescent="0.25">
      <c r="A22" s="2">
        <v>2.1204860819913498</v>
      </c>
      <c r="B22" s="2">
        <v>493.628432971103</v>
      </c>
      <c r="C22" s="2">
        <f t="shared" ref="C22:C29" si="0">3616.1*((A22)^(-2.675))</f>
        <v>484.20098291658309</v>
      </c>
      <c r="D22" s="2">
        <f t="shared" ref="D22:D30" si="1">ABS(C22-B22)</f>
        <v>9.4274500545199089</v>
      </c>
      <c r="E22" s="2">
        <f t="shared" ref="E22:E30" si="2">D22/B22</f>
        <v>1.9098271948755009E-2</v>
      </c>
    </row>
    <row r="23" spans="1:5" x14ac:dyDescent="0.25">
      <c r="A23" s="2">
        <v>1.7229493058249301</v>
      </c>
      <c r="B23" s="2">
        <v>789.30182645435798</v>
      </c>
      <c r="C23" s="2">
        <f t="shared" si="0"/>
        <v>843.74555133164404</v>
      </c>
      <c r="D23" s="2">
        <f t="shared" si="1"/>
        <v>54.443724877286058</v>
      </c>
      <c r="E23" s="2">
        <f t="shared" si="2"/>
        <v>6.8977066886889191E-2</v>
      </c>
    </row>
    <row r="24" spans="1:5" x14ac:dyDescent="0.25">
      <c r="A24" s="2">
        <v>1.6285583701924</v>
      </c>
      <c r="B24" s="2">
        <v>1013.55647682452</v>
      </c>
      <c r="C24" s="2">
        <f t="shared" si="0"/>
        <v>980.99439703902783</v>
      </c>
      <c r="D24" s="2">
        <f t="shared" si="1"/>
        <v>32.562079785492188</v>
      </c>
      <c r="E24" s="2">
        <f t="shared" si="2"/>
        <v>3.2126556861941651E-2</v>
      </c>
    </row>
    <row r="25" spans="1:5" x14ac:dyDescent="0.25">
      <c r="A25" s="2">
        <v>1.42410319455136</v>
      </c>
      <c r="B25" s="2">
        <v>1483.41097240506</v>
      </c>
      <c r="C25" s="2">
        <f t="shared" si="0"/>
        <v>1404.4847396348578</v>
      </c>
      <c r="D25" s="2">
        <f t="shared" si="1"/>
        <v>78.926232770202205</v>
      </c>
      <c r="E25" s="2">
        <f t="shared" si="2"/>
        <v>5.3205911401773442E-2</v>
      </c>
    </row>
    <row r="26" spans="1:5" x14ac:dyDescent="0.25">
      <c r="A26" s="2">
        <v>1.26164078362926</v>
      </c>
      <c r="B26" s="2">
        <v>2002.5681360431199</v>
      </c>
      <c r="C26" s="2">
        <f t="shared" si="0"/>
        <v>1941.9470423365428</v>
      </c>
      <c r="D26" s="2">
        <f t="shared" si="1"/>
        <v>60.621093706577085</v>
      </c>
      <c r="E26" s="2">
        <f t="shared" si="2"/>
        <v>3.0271675962226421E-2</v>
      </c>
    </row>
    <row r="27" spans="1:5" x14ac:dyDescent="0.25">
      <c r="A27" s="2">
        <v>1.0937280830093301</v>
      </c>
      <c r="B27" s="2">
        <v>3045.8553406742799</v>
      </c>
      <c r="C27" s="2">
        <f t="shared" si="0"/>
        <v>2845.49538088393</v>
      </c>
      <c r="D27" s="2">
        <f t="shared" si="1"/>
        <v>200.35995979034988</v>
      </c>
      <c r="E27" s="2">
        <f t="shared" si="2"/>
        <v>6.5781180450281973E-2</v>
      </c>
    </row>
    <row r="28" spans="1:5" x14ac:dyDescent="0.25">
      <c r="A28" s="2">
        <v>0.888662882416279</v>
      </c>
      <c r="B28" s="2">
        <v>4983.9913111605501</v>
      </c>
      <c r="C28" s="2">
        <f t="shared" si="0"/>
        <v>4958.7115661542693</v>
      </c>
      <c r="D28" s="2">
        <f t="shared" si="1"/>
        <v>25.279745006280791</v>
      </c>
      <c r="E28" s="2">
        <f t="shared" si="2"/>
        <v>5.0721888197662731E-3</v>
      </c>
    </row>
    <row r="29" spans="1:5" x14ac:dyDescent="0.25">
      <c r="A29" s="2">
        <v>0.65934744485899699</v>
      </c>
      <c r="B29" s="2">
        <v>10116.0864324958</v>
      </c>
      <c r="C29" s="2">
        <f t="shared" si="0"/>
        <v>11018.173476261234</v>
      </c>
      <c r="D29" s="2">
        <f t="shared" si="1"/>
        <v>902.08704376543392</v>
      </c>
      <c r="E29" s="2">
        <f t="shared" si="2"/>
        <v>8.9173520786424779E-2</v>
      </c>
    </row>
    <row r="30" spans="1:5" x14ac:dyDescent="0.25">
      <c r="A30" s="2"/>
      <c r="B30" s="10"/>
      <c r="C30" s="2"/>
      <c r="D30" s="2"/>
      <c r="E30" s="2"/>
    </row>
    <row r="31" spans="1:5" x14ac:dyDescent="0.25">
      <c r="C31" s="15" t="s">
        <v>9</v>
      </c>
      <c r="D31" s="15"/>
      <c r="E31" s="4">
        <f>AVERAGE(E21:E30)</f>
        <v>4.716878827347392E-2</v>
      </c>
    </row>
    <row r="35" spans="1:2" x14ac:dyDescent="0.25">
      <c r="A35" s="7" t="s">
        <v>5</v>
      </c>
      <c r="B35" s="16" t="s">
        <v>6</v>
      </c>
    </row>
    <row r="36" spans="1:2" x14ac:dyDescent="0.25">
      <c r="A36" s="7" t="s">
        <v>1</v>
      </c>
      <c r="B36" s="16"/>
    </row>
    <row r="37" spans="1:2" x14ac:dyDescent="0.25">
      <c r="A37" s="2">
        <v>0.1</v>
      </c>
      <c r="B37" s="2">
        <f>0.3934*((A37)^(-1.504))</f>
        <v>12.555509921966392</v>
      </c>
    </row>
    <row r="38" spans="1:2" x14ac:dyDescent="0.25">
      <c r="A38" s="2">
        <v>3.83</v>
      </c>
      <c r="B38" s="2">
        <f t="shared" ref="B38:B39" si="3">0.3934*((A38)^(-1.504))</f>
        <v>5.2203954146536252E-2</v>
      </c>
    </row>
    <row r="39" spans="1:2" x14ac:dyDescent="0.25">
      <c r="A39" s="2">
        <v>0.11635618505358999</v>
      </c>
      <c r="B39" s="2">
        <f t="shared" si="3"/>
        <v>9.9973981217924752</v>
      </c>
    </row>
  </sheetData>
  <mergeCells count="7">
    <mergeCell ref="B35:B36"/>
    <mergeCell ref="C19:C20"/>
    <mergeCell ref="D19:D20"/>
    <mergeCell ref="E19:E20"/>
    <mergeCell ref="C31:D31"/>
    <mergeCell ref="A1:A2"/>
    <mergeCell ref="B19:B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topLeftCell="A10" workbookViewId="0">
      <selection activeCell="C18" sqref="C18:E30"/>
    </sheetView>
  </sheetViews>
  <sheetFormatPr baseColWidth="10" defaultRowHeight="15" x14ac:dyDescent="0.25"/>
  <sheetData>
    <row r="1" spans="1:2" x14ac:dyDescent="0.25">
      <c r="A1" s="16" t="s">
        <v>12</v>
      </c>
      <c r="B1" s="3" t="s">
        <v>0</v>
      </c>
    </row>
    <row r="2" spans="1:2" x14ac:dyDescent="0.25">
      <c r="A2" s="16"/>
      <c r="B2" s="4" t="s">
        <v>2</v>
      </c>
    </row>
    <row r="3" spans="1:2" x14ac:dyDescent="0.25">
      <c r="A3" s="2">
        <v>200.64240436389201</v>
      </c>
      <c r="B3" s="2">
        <v>3.0628594206904798</v>
      </c>
    </row>
    <row r="4" spans="1:2" x14ac:dyDescent="0.25">
      <c r="A4" s="2">
        <v>493.628432971103</v>
      </c>
      <c r="B4" s="2">
        <v>2.2623075243417898</v>
      </c>
    </row>
    <row r="5" spans="1:2" x14ac:dyDescent="0.25">
      <c r="A5" s="2">
        <v>795.39855070234205</v>
      </c>
      <c r="B5" s="2">
        <v>1.9027463399615101</v>
      </c>
    </row>
    <row r="6" spans="1:2" x14ac:dyDescent="0.25">
      <c r="A6" s="2">
        <v>1021.38538858153</v>
      </c>
      <c r="B6" s="2">
        <v>1.7601093645164001</v>
      </c>
    </row>
    <row r="7" spans="1:2" x14ac:dyDescent="0.25">
      <c r="A7" s="2">
        <v>1466.38819498409</v>
      </c>
      <c r="B7" s="2">
        <v>1.5128224400169901</v>
      </c>
    </row>
    <row r="8" spans="1:2" x14ac:dyDescent="0.25">
      <c r="A8" s="2">
        <v>2010.28737571288</v>
      </c>
      <c r="B8" s="2">
        <v>1.3635579819828101</v>
      </c>
    </row>
    <row r="9" spans="1:2" x14ac:dyDescent="0.25">
      <c r="A9" s="2">
        <v>3022.5088810975799</v>
      </c>
      <c r="B9" s="2">
        <v>1.16186132267541</v>
      </c>
    </row>
    <row r="10" spans="1:2" x14ac:dyDescent="0.25">
      <c r="A10" s="2">
        <v>4945.7890531206504</v>
      </c>
      <c r="B10" s="2">
        <v>0.93590796595576597</v>
      </c>
    </row>
    <row r="11" spans="1:2" x14ac:dyDescent="0.25">
      <c r="A11" s="2">
        <v>10155.0806091667</v>
      </c>
      <c r="B11" s="2">
        <v>0.70344310200288696</v>
      </c>
    </row>
    <row r="12" spans="1:2" x14ac:dyDescent="0.25">
      <c r="A12" s="2"/>
      <c r="B12" s="2"/>
    </row>
    <row r="18" spans="1:5" x14ac:dyDescent="0.25">
      <c r="A18" s="3" t="s">
        <v>0</v>
      </c>
      <c r="B18" s="16" t="s">
        <v>10</v>
      </c>
      <c r="C18" s="17" t="s">
        <v>11</v>
      </c>
      <c r="D18" s="11" t="s">
        <v>7</v>
      </c>
      <c r="E18" s="13" t="s">
        <v>8</v>
      </c>
    </row>
    <row r="19" spans="1:5" x14ac:dyDescent="0.25">
      <c r="A19" s="4" t="s">
        <v>2</v>
      </c>
      <c r="B19" s="16"/>
      <c r="C19" s="18"/>
      <c r="D19" s="12"/>
      <c r="E19" s="14"/>
    </row>
    <row r="20" spans="1:5" x14ac:dyDescent="0.25">
      <c r="A20" s="2">
        <v>3.0628594206904798</v>
      </c>
      <c r="B20" s="2">
        <v>200.64240436389201</v>
      </c>
      <c r="C20" s="2">
        <f>(4301.2)*((A20)^(-2.651))</f>
        <v>221.24159995288281</v>
      </c>
      <c r="D20" s="2">
        <f>ABS(C20-B20)</f>
        <v>20.599195588990796</v>
      </c>
      <c r="E20" s="2">
        <f>D20/B20</f>
        <v>0.10266621183242691</v>
      </c>
    </row>
    <row r="21" spans="1:5" x14ac:dyDescent="0.25">
      <c r="A21" s="2">
        <v>2.2623075243417898</v>
      </c>
      <c r="B21" s="2">
        <v>493.628432971103</v>
      </c>
      <c r="C21" s="2">
        <f t="shared" ref="C21:C28" si="0">(4301.2)*((A21)^(-2.651))</f>
        <v>493.93891066480313</v>
      </c>
      <c r="D21" s="2">
        <f t="shared" ref="D21:D28" si="1">ABS(C21-B21)</f>
        <v>0.31047769370013611</v>
      </c>
      <c r="E21" s="2">
        <f t="shared" ref="E21:E29" si="2">D21/B21</f>
        <v>6.2897044206185638E-4</v>
      </c>
    </row>
    <row r="22" spans="1:5" x14ac:dyDescent="0.25">
      <c r="A22" s="2">
        <v>1.9027463399615101</v>
      </c>
      <c r="B22" s="2">
        <v>795.39855070234205</v>
      </c>
      <c r="C22" s="2">
        <f t="shared" si="0"/>
        <v>781.53941215569057</v>
      </c>
      <c r="D22" s="2">
        <f t="shared" si="1"/>
        <v>13.859138546651479</v>
      </c>
      <c r="E22" s="2">
        <f t="shared" si="2"/>
        <v>1.742414357483273E-2</v>
      </c>
    </row>
    <row r="23" spans="1:5" x14ac:dyDescent="0.25">
      <c r="A23" s="2">
        <v>1.7601093645164001</v>
      </c>
      <c r="B23" s="2">
        <v>1021.38538858153</v>
      </c>
      <c r="C23" s="2">
        <f t="shared" si="0"/>
        <v>960.8686312170845</v>
      </c>
      <c r="D23" s="2">
        <f t="shared" si="1"/>
        <v>60.516757364445539</v>
      </c>
      <c r="E23" s="2">
        <f t="shared" si="2"/>
        <v>5.9249679935689532E-2</v>
      </c>
    </row>
    <row r="24" spans="1:5" x14ac:dyDescent="0.25">
      <c r="A24" s="2">
        <v>1.5128224400169901</v>
      </c>
      <c r="B24" s="2">
        <v>1466.38819498409</v>
      </c>
      <c r="C24" s="2">
        <f t="shared" si="0"/>
        <v>1435.3960964120442</v>
      </c>
      <c r="D24" s="2">
        <f t="shared" si="1"/>
        <v>30.992098572045734</v>
      </c>
      <c r="E24" s="2">
        <f t="shared" si="2"/>
        <v>2.1134989137294571E-2</v>
      </c>
    </row>
    <row r="25" spans="1:5" x14ac:dyDescent="0.25">
      <c r="A25" s="2">
        <v>1.3635579819828101</v>
      </c>
      <c r="B25" s="2">
        <v>2010.28737571288</v>
      </c>
      <c r="C25" s="2">
        <f t="shared" si="0"/>
        <v>1890.4704664453177</v>
      </c>
      <c r="D25" s="2">
        <f t="shared" si="1"/>
        <v>119.81690926756232</v>
      </c>
      <c r="E25" s="2">
        <f t="shared" si="2"/>
        <v>5.9601881161430136E-2</v>
      </c>
    </row>
    <row r="26" spans="1:5" x14ac:dyDescent="0.25">
      <c r="A26" s="2">
        <v>1.16186132267541</v>
      </c>
      <c r="B26" s="2">
        <v>3022.5088810975799</v>
      </c>
      <c r="C26" s="2">
        <f t="shared" si="0"/>
        <v>2889.7854625040927</v>
      </c>
      <c r="D26" s="2">
        <f t="shared" si="1"/>
        <v>132.72341859348717</v>
      </c>
      <c r="E26" s="2">
        <f t="shared" si="2"/>
        <v>4.3911671996573455E-2</v>
      </c>
    </row>
    <row r="27" spans="1:5" x14ac:dyDescent="0.25">
      <c r="A27" s="2">
        <v>0.93590796595576597</v>
      </c>
      <c r="B27" s="2">
        <v>4945.7890531206504</v>
      </c>
      <c r="C27" s="2">
        <f t="shared" si="0"/>
        <v>5126.8495492984584</v>
      </c>
      <c r="D27" s="2">
        <f t="shared" si="1"/>
        <v>181.06049617780809</v>
      </c>
      <c r="E27" s="2">
        <f t="shared" si="2"/>
        <v>3.6609021176017227E-2</v>
      </c>
    </row>
    <row r="28" spans="1:5" x14ac:dyDescent="0.25">
      <c r="A28" s="2">
        <v>0.70344310200288696</v>
      </c>
      <c r="B28" s="2">
        <v>10155.0806091667</v>
      </c>
      <c r="C28" s="2">
        <f t="shared" si="0"/>
        <v>10929.130800648851</v>
      </c>
      <c r="D28" s="2">
        <f t="shared" si="1"/>
        <v>774.05019148215069</v>
      </c>
      <c r="E28" s="2">
        <f t="shared" si="2"/>
        <v>7.6222949011693492E-2</v>
      </c>
    </row>
    <row r="29" spans="1:5" x14ac:dyDescent="0.25">
      <c r="A29" s="2"/>
      <c r="B29" s="2"/>
      <c r="C29" s="2"/>
      <c r="D29" s="2"/>
      <c r="E29" s="2"/>
    </row>
    <row r="30" spans="1:5" x14ac:dyDescent="0.25">
      <c r="C30" s="15" t="s">
        <v>9</v>
      </c>
      <c r="D30" s="15"/>
      <c r="E30" s="4">
        <f>AVERAGE(E20:E29)</f>
        <v>4.638327980755777E-2</v>
      </c>
    </row>
  </sheetData>
  <mergeCells count="6">
    <mergeCell ref="C30:D30"/>
    <mergeCell ref="A1:A2"/>
    <mergeCell ref="B18:B19"/>
    <mergeCell ref="C18:C19"/>
    <mergeCell ref="D18:D19"/>
    <mergeCell ref="E18:E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9" workbookViewId="0">
      <selection activeCell="C20" sqref="C20"/>
    </sheetView>
  </sheetViews>
  <sheetFormatPr baseColWidth="10" defaultRowHeight="15" x14ac:dyDescent="0.25"/>
  <sheetData>
    <row r="1" spans="1:2" x14ac:dyDescent="0.25">
      <c r="A1" s="16" t="s">
        <v>10</v>
      </c>
      <c r="B1" s="3" t="s">
        <v>0</v>
      </c>
    </row>
    <row r="2" spans="1:2" x14ac:dyDescent="0.25">
      <c r="A2" s="16"/>
      <c r="B2" s="4" t="s">
        <v>3</v>
      </c>
    </row>
    <row r="3" spans="1:2" x14ac:dyDescent="0.25">
      <c r="A3" s="2">
        <v>202.97159045689</v>
      </c>
      <c r="B3" s="2">
        <v>5.2305786003056003</v>
      </c>
    </row>
    <row r="4" spans="1:2" x14ac:dyDescent="0.25">
      <c r="A4" s="2">
        <v>491.73296457790201</v>
      </c>
      <c r="B4" s="2">
        <v>4.0688674597921501</v>
      </c>
    </row>
    <row r="5" spans="1:2" x14ac:dyDescent="0.25">
      <c r="A5" s="2">
        <v>810.84718665160995</v>
      </c>
      <c r="B5" s="2">
        <v>3.4816976949280898</v>
      </c>
    </row>
    <row r="6" spans="1:2" x14ac:dyDescent="0.25">
      <c r="A6" s="2">
        <v>994.24572964274103</v>
      </c>
      <c r="B6" s="2">
        <v>3.2208359826158</v>
      </c>
    </row>
    <row r="7" spans="1:2" x14ac:dyDescent="0.25">
      <c r="A7" s="2">
        <v>1483.41097240506</v>
      </c>
      <c r="B7" s="2">
        <v>2.8043001628397302</v>
      </c>
    </row>
    <row r="8" spans="1:2" x14ac:dyDescent="0.25">
      <c r="A8" s="2">
        <v>2025.8152351174199</v>
      </c>
      <c r="B8" s="2">
        <v>2.5058950990934199</v>
      </c>
    </row>
    <row r="9" spans="1:2" x14ac:dyDescent="0.25">
      <c r="A9" s="2">
        <v>3045.8553406742799</v>
      </c>
      <c r="B9" s="2">
        <v>2.2293985477843701</v>
      </c>
    </row>
    <row r="10" spans="1:2" x14ac:dyDescent="0.25">
      <c r="A10" s="2">
        <v>4983.9913111605501</v>
      </c>
      <c r="B10" s="2">
        <v>1.8429478599226301</v>
      </c>
    </row>
    <row r="11" spans="1:2" x14ac:dyDescent="0.25">
      <c r="A11" s="2">
        <v>10272.9673171293</v>
      </c>
      <c r="B11" s="2">
        <v>1.45253254136236</v>
      </c>
    </row>
    <row r="18" spans="1:5" x14ac:dyDescent="0.25">
      <c r="A18" s="3" t="s">
        <v>0</v>
      </c>
      <c r="B18" s="16" t="s">
        <v>10</v>
      </c>
      <c r="C18" s="17" t="s">
        <v>11</v>
      </c>
      <c r="D18" s="11" t="s">
        <v>7</v>
      </c>
      <c r="E18" s="13" t="s">
        <v>8</v>
      </c>
    </row>
    <row r="19" spans="1:5" x14ac:dyDescent="0.25">
      <c r="A19" s="4" t="s">
        <v>3</v>
      </c>
      <c r="B19" s="16"/>
      <c r="C19" s="18"/>
      <c r="D19" s="12"/>
      <c r="E19" s="14"/>
    </row>
    <row r="20" spans="1:5" x14ac:dyDescent="0.25">
      <c r="A20" s="2">
        <v>5.2305786003056003</v>
      </c>
      <c r="B20" s="2">
        <v>202.97159045689</v>
      </c>
      <c r="C20" s="2">
        <f>(36974)*((A20)^(-3.109))</f>
        <v>215.73733920121171</v>
      </c>
      <c r="D20" s="2">
        <f>ABS(C20-B20)</f>
        <v>12.765748744321712</v>
      </c>
      <c r="E20" s="2">
        <f>D20/B20</f>
        <v>6.2894263751818433E-2</v>
      </c>
    </row>
    <row r="21" spans="1:5" x14ac:dyDescent="0.25">
      <c r="A21" s="2">
        <v>4.0688674597921501</v>
      </c>
      <c r="B21" s="2">
        <v>491.73296457790201</v>
      </c>
      <c r="C21" s="2">
        <f t="shared" ref="C21:C28" si="0">(36974)*((A21)^(-3.109))</f>
        <v>471.0241676927256</v>
      </c>
      <c r="D21" s="2">
        <f t="shared" ref="D21:D28" si="1">ABS(C21-B21)</f>
        <v>20.708796885176412</v>
      </c>
      <c r="E21" s="2">
        <f t="shared" ref="E21:E28" si="2">D21/B21</f>
        <v>4.21139081105791E-2</v>
      </c>
    </row>
    <row r="22" spans="1:5" x14ac:dyDescent="0.25">
      <c r="A22" s="2">
        <v>3.4816976949280898</v>
      </c>
      <c r="B22" s="2">
        <v>810.84718665160995</v>
      </c>
      <c r="C22" s="2">
        <f t="shared" si="0"/>
        <v>764.65939954511691</v>
      </c>
      <c r="D22" s="2">
        <f t="shared" si="1"/>
        <v>46.187787106493033</v>
      </c>
      <c r="E22" s="2">
        <f t="shared" si="2"/>
        <v>5.6962381897414364E-2</v>
      </c>
    </row>
    <row r="23" spans="1:5" x14ac:dyDescent="0.25">
      <c r="A23" s="2">
        <v>3.2208359826158</v>
      </c>
      <c r="B23" s="2">
        <v>994.24572964274103</v>
      </c>
      <c r="C23" s="2">
        <f t="shared" si="0"/>
        <v>974.14146583952584</v>
      </c>
      <c r="D23" s="2">
        <f t="shared" si="1"/>
        <v>20.10426380321519</v>
      </c>
      <c r="E23" s="2">
        <f t="shared" si="2"/>
        <v>2.0220618710063948E-2</v>
      </c>
    </row>
    <row r="24" spans="1:5" x14ac:dyDescent="0.25">
      <c r="A24" s="2">
        <v>2.8043001628397302</v>
      </c>
      <c r="B24" s="2">
        <v>1483.41097240506</v>
      </c>
      <c r="C24" s="2">
        <f t="shared" si="0"/>
        <v>1498.3389698094593</v>
      </c>
      <c r="D24" s="2">
        <f t="shared" si="1"/>
        <v>14.927997404399321</v>
      </c>
      <c r="E24" s="2">
        <f t="shared" si="2"/>
        <v>1.0063291752653346E-2</v>
      </c>
    </row>
    <row r="25" spans="1:5" x14ac:dyDescent="0.25">
      <c r="A25" s="2">
        <v>2.5058950990934199</v>
      </c>
      <c r="B25" s="2">
        <v>2025.8152351174199</v>
      </c>
      <c r="C25" s="2">
        <f t="shared" si="0"/>
        <v>2125.7922624957364</v>
      </c>
      <c r="D25" s="2">
        <f t="shared" si="1"/>
        <v>99.977027378316507</v>
      </c>
      <c r="E25" s="2">
        <f t="shared" si="2"/>
        <v>4.9351503357867511E-2</v>
      </c>
    </row>
    <row r="26" spans="1:5" x14ac:dyDescent="0.25">
      <c r="A26" s="2">
        <v>2.2293985477843701</v>
      </c>
      <c r="B26" s="2">
        <v>3045.8553406742799</v>
      </c>
      <c r="C26" s="2">
        <f t="shared" si="0"/>
        <v>3057.6011593556923</v>
      </c>
      <c r="D26" s="2">
        <f t="shared" si="1"/>
        <v>11.745818681412402</v>
      </c>
      <c r="E26" s="2">
        <f t="shared" si="2"/>
        <v>3.8563284751442456E-3</v>
      </c>
    </row>
    <row r="27" spans="1:5" x14ac:dyDescent="0.25">
      <c r="A27" s="2">
        <v>1.8429478599226301</v>
      </c>
      <c r="B27" s="2">
        <v>4983.9913111605501</v>
      </c>
      <c r="C27" s="2">
        <f t="shared" si="0"/>
        <v>5526.0698377791223</v>
      </c>
      <c r="D27" s="2">
        <f t="shared" si="1"/>
        <v>542.07852661857214</v>
      </c>
      <c r="E27" s="2">
        <f t="shared" si="2"/>
        <v>0.10876393893478642</v>
      </c>
    </row>
    <row r="28" spans="1:5" x14ac:dyDescent="0.25">
      <c r="A28" s="2">
        <v>1.45253254136236</v>
      </c>
      <c r="B28" s="2">
        <v>10272.9673171293</v>
      </c>
      <c r="C28" s="2">
        <f t="shared" si="0"/>
        <v>11583.694752826117</v>
      </c>
      <c r="D28" s="2">
        <f t="shared" si="1"/>
        <v>1310.7274356968173</v>
      </c>
      <c r="E28" s="2">
        <f t="shared" si="2"/>
        <v>0.12758995480412857</v>
      </c>
    </row>
    <row r="29" spans="1:5" x14ac:dyDescent="0.25">
      <c r="C29" s="2"/>
      <c r="D29" s="2"/>
      <c r="E29" s="2"/>
    </row>
    <row r="30" spans="1:5" x14ac:dyDescent="0.25">
      <c r="C30" s="15" t="s">
        <v>9</v>
      </c>
      <c r="D30" s="15"/>
      <c r="E30" s="4">
        <f>AVERAGE(E20:E29)</f>
        <v>5.3535132199383995E-2</v>
      </c>
    </row>
  </sheetData>
  <mergeCells count="6">
    <mergeCell ref="C30:D30"/>
    <mergeCell ref="A1:A2"/>
    <mergeCell ref="B18:B19"/>
    <mergeCell ref="C18:C19"/>
    <mergeCell ref="D18:D19"/>
    <mergeCell ref="E18:E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CDF8-00E6-44AE-8C88-3AF2DD83FBD0}">
  <dimension ref="A1:E31"/>
  <sheetViews>
    <sheetView topLeftCell="A10" workbookViewId="0">
      <selection activeCell="C21" sqref="C21"/>
    </sheetView>
  </sheetViews>
  <sheetFormatPr baseColWidth="10" defaultRowHeight="15" x14ac:dyDescent="0.25"/>
  <sheetData>
    <row r="1" spans="1:2" x14ac:dyDescent="0.25">
      <c r="A1" s="16" t="s">
        <v>10</v>
      </c>
      <c r="B1" s="3" t="s">
        <v>0</v>
      </c>
    </row>
    <row r="2" spans="1:2" x14ac:dyDescent="0.25">
      <c r="A2" s="16"/>
      <c r="B2" s="4" t="s">
        <v>13</v>
      </c>
    </row>
    <row r="3" spans="1:2" x14ac:dyDescent="0.25">
      <c r="A3" s="2">
        <v>199.87196386572501</v>
      </c>
      <c r="B3" s="2">
        <v>2.0769753765580701</v>
      </c>
    </row>
    <row r="4" spans="1:2" x14ac:dyDescent="0.25">
      <c r="A4" s="2">
        <v>495.53120776979</v>
      </c>
      <c r="B4" s="2">
        <v>1.3831422575910799</v>
      </c>
    </row>
    <row r="5" spans="1:2" x14ac:dyDescent="0.25">
      <c r="A5" s="2">
        <v>792.34432466479302</v>
      </c>
      <c r="B5" s="2">
        <v>1.1093808898233799</v>
      </c>
    </row>
    <row r="6" spans="1:2" x14ac:dyDescent="0.25">
      <c r="A6" s="2">
        <v>998.07821900458703</v>
      </c>
      <c r="B6" s="2">
        <v>1.0043271362738699</v>
      </c>
    </row>
    <row r="7" spans="1:2" x14ac:dyDescent="0.25">
      <c r="A7" s="2">
        <v>1477.7148689707501</v>
      </c>
      <c r="B7" s="2">
        <v>0.83031186868748097</v>
      </c>
    </row>
    <row r="8" spans="1:2" x14ac:dyDescent="0.25">
      <c r="A8" s="2">
        <v>2033.6240846866699</v>
      </c>
      <c r="B8" s="2">
        <v>0.71677226064285704</v>
      </c>
    </row>
    <row r="9" spans="1:2" x14ac:dyDescent="0.25">
      <c r="A9" s="2">
        <v>2976.3514416313101</v>
      </c>
      <c r="B9" s="2">
        <v>0.59514987993276902</v>
      </c>
    </row>
    <row r="10" spans="1:2" x14ac:dyDescent="0.25">
      <c r="A10" s="2">
        <v>4907.8796151175802</v>
      </c>
      <c r="B10" s="2">
        <v>0.46313409452053</v>
      </c>
    </row>
    <row r="11" spans="1:2" x14ac:dyDescent="0.25">
      <c r="A11" s="2">
        <v>10038.546701761699</v>
      </c>
      <c r="B11" s="2">
        <v>0.334837756073046</v>
      </c>
    </row>
    <row r="19" spans="1:5" x14ac:dyDescent="0.25">
      <c r="A19" s="3" t="s">
        <v>0</v>
      </c>
      <c r="B19" s="16" t="s">
        <v>10</v>
      </c>
      <c r="C19" s="17" t="s">
        <v>11</v>
      </c>
      <c r="D19" s="11" t="s">
        <v>7</v>
      </c>
      <c r="E19" s="13" t="s">
        <v>8</v>
      </c>
    </row>
    <row r="20" spans="1:5" x14ac:dyDescent="0.25">
      <c r="A20" s="4" t="s">
        <v>13</v>
      </c>
      <c r="B20" s="16"/>
      <c r="C20" s="18"/>
      <c r="D20" s="12"/>
      <c r="E20" s="14"/>
    </row>
    <row r="21" spans="1:5" x14ac:dyDescent="0.25">
      <c r="A21" s="2">
        <v>2.0769753765580701</v>
      </c>
      <c r="B21" s="2">
        <v>199.87196386572501</v>
      </c>
      <c r="C21" s="2">
        <f>(987.99)*((A21)^(-2.162))</f>
        <v>203.45387922309342</v>
      </c>
      <c r="D21" s="2">
        <f>ABS(C21-B21)</f>
        <v>3.5819153573684162</v>
      </c>
      <c r="E21" s="2">
        <f>D21/B21</f>
        <v>1.792104949634039E-2</v>
      </c>
    </row>
    <row r="22" spans="1:5" x14ac:dyDescent="0.25">
      <c r="A22" s="2">
        <v>1.3831422575910799</v>
      </c>
      <c r="B22" s="2">
        <v>495.53120776979</v>
      </c>
      <c r="C22" s="2">
        <f t="shared" ref="C22:C29" si="0">(987.99)*((A22)^(-2.162))</f>
        <v>490.00263909560351</v>
      </c>
      <c r="D22" s="2">
        <f t="shared" ref="D22:D29" si="1">ABS(C22-B22)</f>
        <v>5.5285686741864879</v>
      </c>
      <c r="E22" s="2">
        <f t="shared" ref="E22:E29" si="2">D22/B22</f>
        <v>1.1156852661346219E-2</v>
      </c>
    </row>
    <row r="23" spans="1:5" x14ac:dyDescent="0.25">
      <c r="A23" s="2">
        <v>1.1093808898233799</v>
      </c>
      <c r="B23" s="2">
        <v>792.34432466479302</v>
      </c>
      <c r="C23" s="2">
        <f t="shared" si="0"/>
        <v>789.3836333404646</v>
      </c>
      <c r="D23" s="2">
        <f t="shared" si="1"/>
        <v>2.9606913243284225</v>
      </c>
      <c r="E23" s="2">
        <f t="shared" si="2"/>
        <v>3.7366221125909676E-3</v>
      </c>
    </row>
    <row r="24" spans="1:5" x14ac:dyDescent="0.25">
      <c r="A24" s="2">
        <v>1.0043271362738699</v>
      </c>
      <c r="B24" s="2">
        <v>998.07821900458703</v>
      </c>
      <c r="C24" s="2">
        <f t="shared" si="0"/>
        <v>978.80994329483451</v>
      </c>
      <c r="D24" s="2">
        <f t="shared" si="1"/>
        <v>19.268275709752515</v>
      </c>
      <c r="E24" s="2">
        <f t="shared" si="2"/>
        <v>1.9305376415256651E-2</v>
      </c>
    </row>
    <row r="25" spans="1:5" x14ac:dyDescent="0.25">
      <c r="A25" s="2">
        <v>0.83031186868748097</v>
      </c>
      <c r="B25" s="2">
        <v>1477.7148689707501</v>
      </c>
      <c r="C25" s="2">
        <f t="shared" si="0"/>
        <v>1476.9064095681574</v>
      </c>
      <c r="D25" s="2">
        <f t="shared" si="1"/>
        <v>0.808459402592689</v>
      </c>
      <c r="E25" s="2">
        <f t="shared" si="2"/>
        <v>5.4710108124972226E-4</v>
      </c>
    </row>
    <row r="26" spans="1:5" x14ac:dyDescent="0.25">
      <c r="A26" s="2">
        <v>0.71677226064285704</v>
      </c>
      <c r="B26" s="2">
        <v>2033.6240846866699</v>
      </c>
      <c r="C26" s="2">
        <f t="shared" si="0"/>
        <v>2029.6372126519789</v>
      </c>
      <c r="D26" s="2">
        <f t="shared" si="1"/>
        <v>3.9868720346910322</v>
      </c>
      <c r="E26" s="2">
        <f t="shared" si="2"/>
        <v>1.9604764050113561E-3</v>
      </c>
    </row>
    <row r="27" spans="1:5" x14ac:dyDescent="0.25">
      <c r="A27" s="2">
        <v>0.59514987993276902</v>
      </c>
      <c r="B27" s="2">
        <v>2976.3514416313101</v>
      </c>
      <c r="C27" s="2">
        <f t="shared" si="0"/>
        <v>3033.9636939861475</v>
      </c>
      <c r="D27" s="2">
        <f t="shared" si="1"/>
        <v>57.612252354837437</v>
      </c>
      <c r="E27" s="2">
        <f t="shared" si="2"/>
        <v>1.9356669897577925E-2</v>
      </c>
    </row>
    <row r="28" spans="1:5" x14ac:dyDescent="0.25">
      <c r="A28" s="2">
        <v>0.46313409452053</v>
      </c>
      <c r="B28" s="2">
        <v>4907.8796151175802</v>
      </c>
      <c r="C28" s="2">
        <f t="shared" si="0"/>
        <v>5217.8855331237764</v>
      </c>
      <c r="D28" s="2">
        <f t="shared" si="1"/>
        <v>310.00591800619623</v>
      </c>
      <c r="E28" s="2">
        <f t="shared" si="2"/>
        <v>6.3164939305213441E-2</v>
      </c>
    </row>
    <row r="29" spans="1:5" x14ac:dyDescent="0.25">
      <c r="A29" s="2">
        <v>0.334837756073046</v>
      </c>
      <c r="B29" s="2">
        <v>10038.546701761699</v>
      </c>
      <c r="C29" s="2">
        <f t="shared" si="0"/>
        <v>10521.084937832573</v>
      </c>
      <c r="D29" s="2">
        <f t="shared" si="1"/>
        <v>482.53823607087361</v>
      </c>
      <c r="E29" s="2">
        <f t="shared" si="2"/>
        <v>4.8068535257816881E-2</v>
      </c>
    </row>
    <row r="30" spans="1:5" x14ac:dyDescent="0.25">
      <c r="C30" s="2"/>
      <c r="D30" s="2"/>
      <c r="E30" s="2"/>
    </row>
    <row r="31" spans="1:5" x14ac:dyDescent="0.25">
      <c r="C31" s="15" t="s">
        <v>9</v>
      </c>
      <c r="D31" s="15"/>
      <c r="E31" s="4">
        <f>AVERAGE(E21:E30)</f>
        <v>2.0579735848044838E-2</v>
      </c>
    </row>
  </sheetData>
  <mergeCells count="6">
    <mergeCell ref="C31:D31"/>
    <mergeCell ref="A1:A2"/>
    <mergeCell ref="B19:B20"/>
    <mergeCell ref="C19:C20"/>
    <mergeCell ref="D19:D20"/>
    <mergeCell ref="E19:E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opLeftCell="A9" workbookViewId="0">
      <selection activeCell="C19" sqref="C19"/>
    </sheetView>
  </sheetViews>
  <sheetFormatPr baseColWidth="10" defaultRowHeight="15" x14ac:dyDescent="0.25"/>
  <sheetData>
    <row r="1" spans="1:2" x14ac:dyDescent="0.25">
      <c r="A1" s="16" t="s">
        <v>10</v>
      </c>
      <c r="B1" s="3" t="s">
        <v>0</v>
      </c>
    </row>
    <row r="2" spans="1:2" x14ac:dyDescent="0.25">
      <c r="A2" s="16"/>
      <c r="B2" s="4" t="s">
        <v>4</v>
      </c>
    </row>
    <row r="3" spans="1:2" x14ac:dyDescent="0.25">
      <c r="A3" s="2">
        <v>197.57834731787</v>
      </c>
      <c r="B3" s="2">
        <v>1.5893603059496999</v>
      </c>
    </row>
    <row r="4" spans="1:2" x14ac:dyDescent="0.25">
      <c r="A4" s="2">
        <v>497.44131713774601</v>
      </c>
      <c r="B4" s="2">
        <v>1.08149289868563</v>
      </c>
    </row>
    <row r="5" spans="1:2" x14ac:dyDescent="0.25">
      <c r="A5" s="2">
        <v>798.46454977390897</v>
      </c>
      <c r="B5" s="2">
        <v>0.86369722126322801</v>
      </c>
    </row>
    <row r="6" spans="1:2" x14ac:dyDescent="0.25">
      <c r="A6" s="2">
        <v>1005.78757362058</v>
      </c>
      <c r="B6" s="2">
        <v>0.77854124430590899</v>
      </c>
    </row>
    <row r="7" spans="1:2" x14ac:dyDescent="0.25">
      <c r="A7" s="2">
        <v>1455.14833987319</v>
      </c>
      <c r="B7" s="2">
        <v>0.66915510771054998</v>
      </c>
    </row>
    <row r="8" spans="1:2" x14ac:dyDescent="0.25">
      <c r="A8" s="2">
        <v>1964.41428090663</v>
      </c>
      <c r="B8" s="2">
        <v>0.57766302570564698</v>
      </c>
    </row>
    <row r="9" spans="1:2" x14ac:dyDescent="0.25">
      <c r="A9" s="2">
        <v>2964.9226427456501</v>
      </c>
      <c r="B9" s="2">
        <v>0.467369877812643</v>
      </c>
    </row>
    <row r="10" spans="1:2" x14ac:dyDescent="0.25">
      <c r="A10" s="2">
        <v>4907.8796151175802</v>
      </c>
      <c r="B10" s="2">
        <v>0.36369686359629799</v>
      </c>
    </row>
    <row r="11" spans="1:2" x14ac:dyDescent="0.25">
      <c r="A11" s="2">
        <v>9961.6013125136906</v>
      </c>
      <c r="B11" s="2">
        <v>0.256226398051212</v>
      </c>
    </row>
    <row r="17" spans="1:5" x14ac:dyDescent="0.25">
      <c r="A17" s="3" t="s">
        <v>0</v>
      </c>
      <c r="B17" s="16" t="s">
        <v>10</v>
      </c>
      <c r="C17" s="17" t="s">
        <v>11</v>
      </c>
      <c r="D17" s="11" t="s">
        <v>7</v>
      </c>
      <c r="E17" s="13" t="s">
        <v>8</v>
      </c>
    </row>
    <row r="18" spans="1:5" x14ac:dyDescent="0.25">
      <c r="A18" s="4" t="s">
        <v>4</v>
      </c>
      <c r="B18" s="16"/>
      <c r="C18" s="18"/>
      <c r="D18" s="12"/>
      <c r="E18" s="14"/>
    </row>
    <row r="19" spans="1:5" x14ac:dyDescent="0.25">
      <c r="A19" s="2">
        <v>1.5893603059496999</v>
      </c>
      <c r="B19" s="2">
        <v>197.57834731787</v>
      </c>
      <c r="C19" s="2">
        <f>(574.25)*((A19)^(-2.222))</f>
        <v>205.10909324432981</v>
      </c>
      <c r="D19" s="2">
        <f>ABS(C19-B19)</f>
        <v>7.5307459264598151</v>
      </c>
      <c r="E19" s="2">
        <f>D19/B19</f>
        <v>3.8115238985900232E-2</v>
      </c>
    </row>
    <row r="20" spans="1:5" x14ac:dyDescent="0.25">
      <c r="A20" s="2">
        <v>1.08149289868563</v>
      </c>
      <c r="B20" s="2">
        <v>497.44131713774601</v>
      </c>
      <c r="C20" s="2">
        <f t="shared" ref="C20:C27" si="0">(574.25)*((A20)^(-2.222))</f>
        <v>482.50342938370221</v>
      </c>
      <c r="D20" s="2">
        <f t="shared" ref="D20:D27" si="1">ABS(C20-B20)</f>
        <v>14.9378877540438</v>
      </c>
      <c r="E20" s="2">
        <f t="shared" ref="E20:E27" si="2">D20/B20</f>
        <v>3.0029447171770342E-2</v>
      </c>
    </row>
    <row r="21" spans="1:5" x14ac:dyDescent="0.25">
      <c r="A21" s="2">
        <v>0.86369722126322801</v>
      </c>
      <c r="B21" s="2">
        <v>798.46454977390897</v>
      </c>
      <c r="C21" s="2">
        <f t="shared" si="0"/>
        <v>795.25370511492736</v>
      </c>
      <c r="D21" s="2">
        <f t="shared" si="1"/>
        <v>3.210844658981614</v>
      </c>
      <c r="E21" s="2">
        <f t="shared" si="2"/>
        <v>4.0212739061374582E-3</v>
      </c>
    </row>
    <row r="22" spans="1:5" x14ac:dyDescent="0.25">
      <c r="A22" s="2">
        <v>0.77854124430590899</v>
      </c>
      <c r="B22" s="2">
        <v>1005.78757362058</v>
      </c>
      <c r="C22" s="2">
        <f t="shared" si="0"/>
        <v>1001.5513793597546</v>
      </c>
      <c r="D22" s="2">
        <f t="shared" si="1"/>
        <v>4.2361942608254139</v>
      </c>
      <c r="E22" s="2">
        <f t="shared" si="2"/>
        <v>4.2118180537627737E-3</v>
      </c>
    </row>
    <row r="23" spans="1:5" x14ac:dyDescent="0.25">
      <c r="A23" s="2">
        <v>0.66915510771054998</v>
      </c>
      <c r="B23" s="2">
        <v>1455.14833987319</v>
      </c>
      <c r="C23" s="2">
        <f t="shared" si="0"/>
        <v>1402.104748845559</v>
      </c>
      <c r="D23" s="2">
        <f t="shared" si="1"/>
        <v>53.04359102763101</v>
      </c>
      <c r="E23" s="2">
        <f t="shared" si="2"/>
        <v>3.6452359923836719E-2</v>
      </c>
    </row>
    <row r="24" spans="1:5" x14ac:dyDescent="0.25">
      <c r="A24" s="2">
        <v>0.57766302570564698</v>
      </c>
      <c r="B24" s="2">
        <v>1964.41428090663</v>
      </c>
      <c r="C24" s="2">
        <f t="shared" si="0"/>
        <v>1943.8381787526414</v>
      </c>
      <c r="D24" s="2">
        <f t="shared" si="1"/>
        <v>20.576102153988586</v>
      </c>
      <c r="E24" s="2">
        <f t="shared" si="2"/>
        <v>1.0474420978293928E-2</v>
      </c>
    </row>
    <row r="25" spans="1:5" x14ac:dyDescent="0.25">
      <c r="A25" s="2">
        <v>0.467369877812643</v>
      </c>
      <c r="B25" s="2">
        <v>2964.9226427456501</v>
      </c>
      <c r="C25" s="2">
        <f t="shared" si="0"/>
        <v>3112.5396130640693</v>
      </c>
      <c r="D25" s="2">
        <f t="shared" si="1"/>
        <v>147.61697031841913</v>
      </c>
      <c r="E25" s="2">
        <f t="shared" si="2"/>
        <v>4.9787798234668022E-2</v>
      </c>
    </row>
    <row r="26" spans="1:5" x14ac:dyDescent="0.25">
      <c r="A26" s="2">
        <v>0.36369686359629799</v>
      </c>
      <c r="B26" s="2">
        <v>4907.8796151175802</v>
      </c>
      <c r="C26" s="2">
        <f t="shared" si="0"/>
        <v>5434.2261845079511</v>
      </c>
      <c r="D26" s="2">
        <f t="shared" si="1"/>
        <v>526.34656939037086</v>
      </c>
      <c r="E26" s="2">
        <f t="shared" si="2"/>
        <v>0.10724520784272761</v>
      </c>
    </row>
    <row r="27" spans="1:5" x14ac:dyDescent="0.25">
      <c r="A27" s="2">
        <v>0.256226398051212</v>
      </c>
      <c r="B27" s="2">
        <v>9961.6013125136906</v>
      </c>
      <c r="C27" s="2">
        <f t="shared" si="0"/>
        <v>11834.196098928902</v>
      </c>
      <c r="D27" s="2">
        <f t="shared" si="1"/>
        <v>1872.5947864152113</v>
      </c>
      <c r="E27" s="2">
        <f t="shared" si="2"/>
        <v>0.18798130216904699</v>
      </c>
    </row>
    <row r="28" spans="1:5" x14ac:dyDescent="0.25">
      <c r="C28" s="2"/>
      <c r="D28" s="2"/>
      <c r="E28" s="2"/>
    </row>
    <row r="29" spans="1:5" x14ac:dyDescent="0.25">
      <c r="C29" s="15" t="s">
        <v>9</v>
      </c>
      <c r="D29" s="15"/>
      <c r="E29" s="4">
        <f>AVERAGE(E19:E28)</f>
        <v>5.2035429696238235E-2</v>
      </c>
    </row>
  </sheetData>
  <mergeCells count="6">
    <mergeCell ref="C29:D29"/>
    <mergeCell ref="A1:A2"/>
    <mergeCell ref="B17:B18"/>
    <mergeCell ref="C17:C18"/>
    <mergeCell ref="D17:D18"/>
    <mergeCell ref="E17:E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AC13-92EB-4575-A9CE-3691A6EFC079}">
  <dimension ref="A1:F39"/>
  <sheetViews>
    <sheetView topLeftCell="A7" workbookViewId="0">
      <selection activeCell="C21" sqref="C21"/>
    </sheetView>
  </sheetViews>
  <sheetFormatPr baseColWidth="10" defaultRowHeight="15" x14ac:dyDescent="0.25"/>
  <sheetData>
    <row r="1" spans="1:6" x14ac:dyDescent="0.25">
      <c r="A1" s="16" t="s">
        <v>10</v>
      </c>
      <c r="B1" s="6" t="s">
        <v>0</v>
      </c>
      <c r="C1" s="1"/>
      <c r="D1" s="1"/>
      <c r="E1" s="1"/>
      <c r="F1" s="1"/>
    </row>
    <row r="2" spans="1:6" x14ac:dyDescent="0.25">
      <c r="A2" s="16"/>
      <c r="B2" s="6" t="s">
        <v>14</v>
      </c>
    </row>
    <row r="3" spans="1:6" x14ac:dyDescent="0.25">
      <c r="A3" s="2">
        <v>199.87196386572501</v>
      </c>
      <c r="B3" s="2">
        <v>1.7177387821105901</v>
      </c>
    </row>
    <row r="4" spans="1:6" x14ac:dyDescent="0.25">
      <c r="A4" s="2">
        <v>505.15566738639001</v>
      </c>
      <c r="B4" s="2">
        <v>1.11464945528187</v>
      </c>
    </row>
    <row r="5" spans="1:6" x14ac:dyDescent="0.25">
      <c r="A5" s="2">
        <v>804.63204871868004</v>
      </c>
      <c r="B5" s="2">
        <v>0.91353622990473204</v>
      </c>
    </row>
    <row r="6" spans="1:6" x14ac:dyDescent="0.25">
      <c r="A6" s="2">
        <v>1477.7148689707501</v>
      </c>
      <c r="B6" s="2">
        <v>0.695649154812918</v>
      </c>
    </row>
    <row r="7" spans="1:6" x14ac:dyDescent="0.25">
      <c r="A7" s="2">
        <v>1964.41428090663</v>
      </c>
      <c r="B7" s="2">
        <v>0.61896372658948495</v>
      </c>
    </row>
    <row r="8" spans="1:6" x14ac:dyDescent="0.25">
      <c r="A8" s="2">
        <v>2976.3514416313101</v>
      </c>
      <c r="B8" s="2">
        <v>0.49862651200770702</v>
      </c>
    </row>
    <row r="9" spans="1:6" x14ac:dyDescent="0.25">
      <c r="A9" s="2">
        <v>5003.2029538260003</v>
      </c>
      <c r="B9" s="2">
        <v>0.39819373740858899</v>
      </c>
    </row>
    <row r="10" spans="1:6" x14ac:dyDescent="0.25">
      <c r="A10" s="2">
        <v>10038.546701761699</v>
      </c>
      <c r="B10" s="2">
        <v>0.27692374489037502</v>
      </c>
    </row>
    <row r="11" spans="1:6" x14ac:dyDescent="0.25">
      <c r="A11" s="2"/>
      <c r="B11" s="2"/>
    </row>
    <row r="12" spans="1:6" x14ac:dyDescent="0.25">
      <c r="A12" s="2"/>
      <c r="B12" s="2"/>
    </row>
    <row r="19" spans="1:5" x14ac:dyDescent="0.25">
      <c r="A19" s="6" t="s">
        <v>0</v>
      </c>
      <c r="B19" s="16" t="s">
        <v>10</v>
      </c>
      <c r="C19" s="17" t="s">
        <v>11</v>
      </c>
      <c r="D19" s="11" t="s">
        <v>7</v>
      </c>
      <c r="E19" s="13" t="s">
        <v>8</v>
      </c>
    </row>
    <row r="20" spans="1:5" x14ac:dyDescent="0.25">
      <c r="A20" s="9" t="s">
        <v>14</v>
      </c>
      <c r="B20" s="16"/>
      <c r="C20" s="18"/>
      <c r="D20" s="12"/>
      <c r="E20" s="14"/>
    </row>
    <row r="21" spans="1:5" x14ac:dyDescent="0.25">
      <c r="A21" s="2">
        <v>1.7177387821105901</v>
      </c>
      <c r="B21" s="2">
        <v>199.87196386572501</v>
      </c>
      <c r="C21" s="2">
        <f>658.71*((A21)^(-2.168))</f>
        <v>203.84835832172004</v>
      </c>
      <c r="D21" s="2">
        <f>ABS(C21-B21)</f>
        <v>3.9763944559950346</v>
      </c>
      <c r="E21" s="2">
        <f>D21/B21</f>
        <v>1.9894708487811708E-2</v>
      </c>
    </row>
    <row r="22" spans="1:5" x14ac:dyDescent="0.25">
      <c r="A22" s="2">
        <v>1.11464945528187</v>
      </c>
      <c r="B22" s="2">
        <v>505.15566738639001</v>
      </c>
      <c r="C22" s="2">
        <f t="shared" ref="C22:C28" si="0">658.71*((A22)^(-2.168))</f>
        <v>520.59309635313639</v>
      </c>
      <c r="D22" s="2">
        <f t="shared" ref="D22:D30" si="1">ABS(C22-B22)</f>
        <v>15.437428966746381</v>
      </c>
      <c r="E22" s="2">
        <f t="shared" ref="E22:E30" si="2">D22/B22</f>
        <v>3.0559746160263111E-2</v>
      </c>
    </row>
    <row r="23" spans="1:5" x14ac:dyDescent="0.25">
      <c r="A23" s="2">
        <v>0.91353622990473204</v>
      </c>
      <c r="B23" s="2">
        <v>804.63204871868004</v>
      </c>
      <c r="C23" s="2">
        <f t="shared" si="0"/>
        <v>801.38419851756612</v>
      </c>
      <c r="D23" s="2">
        <f t="shared" si="1"/>
        <v>3.2478502011139199</v>
      </c>
      <c r="E23" s="2">
        <f t="shared" si="2"/>
        <v>4.0364415092412646E-3</v>
      </c>
    </row>
    <row r="24" spans="1:5" x14ac:dyDescent="0.25">
      <c r="A24" s="2">
        <v>0.695649154812918</v>
      </c>
      <c r="B24" s="2">
        <v>1477.7148689707501</v>
      </c>
      <c r="C24" s="2">
        <f t="shared" si="0"/>
        <v>1446.7455958970374</v>
      </c>
      <c r="D24" s="2">
        <f t="shared" si="1"/>
        <v>30.969273073712657</v>
      </c>
      <c r="E24" s="2">
        <f t="shared" si="2"/>
        <v>2.0957543112009969E-2</v>
      </c>
    </row>
    <row r="25" spans="1:5" x14ac:dyDescent="0.25">
      <c r="A25" s="2">
        <v>0.61896372658948495</v>
      </c>
      <c r="B25" s="2">
        <v>1964.41428090663</v>
      </c>
      <c r="C25" s="2">
        <f t="shared" si="0"/>
        <v>1863.6489373233715</v>
      </c>
      <c r="D25" s="2">
        <f t="shared" si="1"/>
        <v>100.76534358325853</v>
      </c>
      <c r="E25" s="2">
        <f t="shared" si="2"/>
        <v>5.1295362980538203E-2</v>
      </c>
    </row>
    <row r="26" spans="1:5" x14ac:dyDescent="0.25">
      <c r="A26" s="2">
        <v>0.49862651200770702</v>
      </c>
      <c r="B26" s="2">
        <v>2976.3514416313101</v>
      </c>
      <c r="C26" s="2">
        <f t="shared" si="0"/>
        <v>2977.949046365407</v>
      </c>
      <c r="D26" s="2">
        <f t="shared" si="1"/>
        <v>1.5976047340968762</v>
      </c>
      <c r="E26" s="2">
        <f t="shared" si="2"/>
        <v>5.3676615998722393E-4</v>
      </c>
    </row>
    <row r="27" spans="1:5" x14ac:dyDescent="0.25">
      <c r="A27" s="2">
        <v>0.39819373740858899</v>
      </c>
      <c r="B27" s="2">
        <v>5003.2029538260003</v>
      </c>
      <c r="C27" s="2">
        <f t="shared" si="0"/>
        <v>4849.4171316936672</v>
      </c>
      <c r="D27" s="2">
        <f t="shared" si="1"/>
        <v>153.78582213233312</v>
      </c>
      <c r="E27" s="2">
        <f t="shared" si="2"/>
        <v>3.073747428429453E-2</v>
      </c>
    </row>
    <row r="28" spans="1:5" x14ac:dyDescent="0.25">
      <c r="A28" s="2">
        <v>0.27692374489037502</v>
      </c>
      <c r="B28" s="2">
        <v>10038.546701761699</v>
      </c>
      <c r="C28" s="2">
        <f t="shared" si="0"/>
        <v>10657.549332502902</v>
      </c>
      <c r="D28" s="2">
        <f t="shared" si="1"/>
        <v>619.00263074120267</v>
      </c>
      <c r="E28" s="2">
        <f t="shared" si="2"/>
        <v>6.1662574188410334E-2</v>
      </c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10"/>
      <c r="C30" s="2"/>
      <c r="D30" s="2"/>
      <c r="E30" s="2"/>
    </row>
    <row r="31" spans="1:5" x14ac:dyDescent="0.25">
      <c r="C31" s="15" t="s">
        <v>9</v>
      </c>
      <c r="D31" s="15"/>
      <c r="E31" s="4">
        <f>AVERAGE(E21:E30)</f>
        <v>2.7460077110319541E-2</v>
      </c>
    </row>
    <row r="35" spans="1:2" x14ac:dyDescent="0.25">
      <c r="A35" s="8" t="s">
        <v>5</v>
      </c>
      <c r="B35" s="16" t="s">
        <v>6</v>
      </c>
    </row>
    <row r="36" spans="1:2" x14ac:dyDescent="0.25">
      <c r="A36" s="8" t="s">
        <v>1</v>
      </c>
      <c r="B36" s="16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B35:B36"/>
    <mergeCell ref="A1:A2"/>
    <mergeCell ref="B19:B20"/>
    <mergeCell ref="C19:C20"/>
    <mergeCell ref="D19:D20"/>
    <mergeCell ref="E19:E20"/>
    <mergeCell ref="C31:D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1F12-D004-495C-AB0C-6963F0AB9A1B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Alcohol</vt:lpstr>
      <vt:lpstr>CH4</vt:lpstr>
      <vt:lpstr>CO</vt:lpstr>
      <vt:lpstr>H2</vt:lpstr>
      <vt:lpstr>LPG</vt:lpstr>
      <vt:lpstr>Propane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2019-08-16T01:46:56Z</dcterms:modified>
</cp:coreProperties>
</file>