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motica Developer\Desktop\MQSensorsLib\WPDigitalizer\MQ4\"/>
    </mc:Choice>
  </mc:AlternateContent>
  <xr:revisionPtr revIDLastSave="0" documentId="13_ncr:1_{BBAE54BC-76A4-4CCC-BC93-FF17C3EDDF8B}" xr6:coauthVersionLast="43" xr6:coauthVersionMax="43" xr10:uidLastSave="{00000000-0000-0000-0000-000000000000}"/>
  <bookViews>
    <workbookView xWindow="-120" yWindow="-120" windowWidth="20730" windowHeight="11160" xr2:uid="{9C5EFFC2-5141-4097-B56E-3EAE3E1B3AE4}"/>
  </bookViews>
  <sheets>
    <sheet name="Alcohol" sheetId="1" r:id="rId1"/>
    <sheet name="CH4" sheetId="3" r:id="rId2"/>
    <sheet name="CO" sheetId="4" r:id="rId3"/>
    <sheet name="H2" sheetId="2" r:id="rId4"/>
    <sheet name="LPG" sheetId="6" r:id="rId5"/>
    <sheet name="Smok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" i="5" l="1"/>
  <c r="C23" i="5"/>
  <c r="C24" i="5"/>
  <c r="C21" i="5"/>
  <c r="C20" i="6"/>
  <c r="C21" i="6"/>
  <c r="C22" i="6"/>
  <c r="D22" i="6" s="1"/>
  <c r="E22" i="6" s="1"/>
  <c r="C21" i="4"/>
  <c r="C22" i="4"/>
  <c r="C23" i="4"/>
  <c r="C20" i="4"/>
  <c r="C21" i="1"/>
  <c r="D24" i="5"/>
  <c r="E24" i="5" s="1"/>
  <c r="D23" i="5"/>
  <c r="E23" i="5" s="1"/>
  <c r="D22" i="5"/>
  <c r="E22" i="5" s="1"/>
  <c r="D21" i="5"/>
  <c r="E21" i="5" s="1"/>
  <c r="C19" i="6"/>
  <c r="D21" i="6"/>
  <c r="E21" i="6" s="1"/>
  <c r="D20" i="6"/>
  <c r="E20" i="6" s="1"/>
  <c r="D19" i="6"/>
  <c r="E19" i="6" s="1"/>
  <c r="C20" i="2"/>
  <c r="D20" i="2" s="1"/>
  <c r="E20" i="2" s="1"/>
  <c r="C21" i="2"/>
  <c r="C22" i="2"/>
  <c r="D22" i="2" s="1"/>
  <c r="E22" i="2" s="1"/>
  <c r="C19" i="2"/>
  <c r="D21" i="2"/>
  <c r="E21" i="2" s="1"/>
  <c r="D19" i="2"/>
  <c r="E19" i="2" s="1"/>
  <c r="D23" i="4"/>
  <c r="E23" i="4" s="1"/>
  <c r="D22" i="4"/>
  <c r="E22" i="4" s="1"/>
  <c r="D21" i="4"/>
  <c r="E21" i="4" s="1"/>
  <c r="D20" i="4"/>
  <c r="E20" i="4" s="1"/>
  <c r="E30" i="4" s="1"/>
  <c r="E20" i="3"/>
  <c r="D20" i="3"/>
  <c r="C21" i="3"/>
  <c r="C22" i="3"/>
  <c r="C23" i="3"/>
  <c r="C20" i="3"/>
  <c r="D23" i="3"/>
  <c r="E23" i="3" s="1"/>
  <c r="D22" i="3"/>
  <c r="E22" i="3" s="1"/>
  <c r="D21" i="3"/>
  <c r="E21" i="3" s="1"/>
  <c r="E30" i="3"/>
  <c r="E22" i="1"/>
  <c r="E23" i="1"/>
  <c r="E24" i="1"/>
  <c r="E21" i="1"/>
  <c r="D22" i="1"/>
  <c r="D23" i="1"/>
  <c r="D24" i="1"/>
  <c r="D21" i="1"/>
  <c r="C22" i="1"/>
  <c r="C23" i="1"/>
  <c r="C24" i="1"/>
  <c r="E29" i="6" l="1"/>
  <c r="E31" i="5"/>
  <c r="E29" i="2"/>
  <c r="B38" i="1"/>
  <c r="B39" i="1"/>
  <c r="B37" i="1"/>
  <c r="E31" i="1" l="1"/>
</calcChain>
</file>

<file path=xl/sharedStrings.xml><?xml version="1.0" encoding="utf-8"?>
<sst xmlns="http://schemas.openxmlformats.org/spreadsheetml/2006/main" count="63" uniqueCount="15">
  <si>
    <t>RS/R0</t>
  </si>
  <si>
    <t>Alcohol</t>
  </si>
  <si>
    <t>CH4</t>
  </si>
  <si>
    <t>CO</t>
  </si>
  <si>
    <t>LPG</t>
  </si>
  <si>
    <t>Rs/R0</t>
  </si>
  <si>
    <t>mg/L</t>
  </si>
  <si>
    <t>Error</t>
  </si>
  <si>
    <t>Error porcentual</t>
  </si>
  <si>
    <t>Error promedio</t>
  </si>
  <si>
    <t>PPM</t>
  </si>
  <si>
    <t>PPM Calculado</t>
  </si>
  <si>
    <t>ppm</t>
  </si>
  <si>
    <t>H2</t>
  </si>
  <si>
    <t>Smoke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</si>
</sst>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1" xfId="0" applyFill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208333333333333"/>
                  <c:y val="-0.26631197142023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Alcohol!$A$3:$A$12</c:f>
              <c:numCache>
                <c:formatCode>General</c:formatCode>
                <c:ptCount val="10"/>
                <c:pt idx="0">
                  <c:v>200.08052545562001</c:v>
                </c:pt>
                <c:pt idx="1">
                  <c:v>1000</c:v>
                </c:pt>
                <c:pt idx="2">
                  <c:v>4997.9876738268904</c:v>
                </c:pt>
                <c:pt idx="3">
                  <c:v>10000</c:v>
                </c:pt>
              </c:numCache>
            </c:numRef>
          </c:xVal>
          <c:yVal>
            <c:numRef>
              <c:f>Alcohol!$B$3:$B$12</c:f>
              <c:numCache>
                <c:formatCode>General</c:formatCode>
                <c:ptCount val="10"/>
                <c:pt idx="0">
                  <c:v>4.0431013518424104</c:v>
                </c:pt>
                <c:pt idx="1">
                  <c:v>3.6203703344663198</c:v>
                </c:pt>
                <c:pt idx="2">
                  <c:v>3.2062339160297499</c:v>
                </c:pt>
                <c:pt idx="3">
                  <c:v>3.0676835080273701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4-4D86-84E1-9413C924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06712"/>
        <c:axId val="477506464"/>
      </c:scatterChart>
      <c:valAx>
        <c:axId val="469006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7506464"/>
        <c:crosses val="autoZero"/>
        <c:crossBetween val="midCat"/>
      </c:valAx>
      <c:valAx>
        <c:axId val="47750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900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223053368328957"/>
                  <c:y val="-0.4005187372411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LPG!$A$19:$A$25</c:f>
              <c:numCache>
                <c:formatCode>General</c:formatCode>
                <c:ptCount val="7"/>
                <c:pt idx="0">
                  <c:v>2.5993700190923601</c:v>
                </c:pt>
                <c:pt idx="1">
                  <c:v>1.52986207322042</c:v>
                </c:pt>
                <c:pt idx="2">
                  <c:v>0.90040199967203405</c:v>
                </c:pt>
                <c:pt idx="3">
                  <c:v>0.74627978657107796</c:v>
                </c:pt>
              </c:numCache>
            </c:numRef>
          </c:xVal>
          <c:yVal>
            <c:numRef>
              <c:f>LPG!$B$19:$B$25</c:f>
              <c:numCache>
                <c:formatCode>General</c:formatCode>
                <c:ptCount val="7"/>
                <c:pt idx="0">
                  <c:v>198.23884331697499</c:v>
                </c:pt>
                <c:pt idx="1">
                  <c:v>1000</c:v>
                </c:pt>
                <c:pt idx="2">
                  <c:v>4997.9876738268904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4F0B-9F41-2F9E6B45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69232"/>
        <c:axId val="557868704"/>
      </c:scatterChart>
      <c:valAx>
        <c:axId val="561369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7868704"/>
        <c:crosses val="autoZero"/>
        <c:crossBetween val="midCat"/>
      </c:valAx>
      <c:valAx>
        <c:axId val="55786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13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smoke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941666666666668"/>
                  <c:y val="0.21529782735491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Smoke!$A$3:$A$9</c:f>
              <c:numCache>
                <c:formatCode>General</c:formatCode>
                <c:ptCount val="7"/>
                <c:pt idx="0">
                  <c:v>201.939317223454</c:v>
                </c:pt>
                <c:pt idx="1">
                  <c:v>1000</c:v>
                </c:pt>
                <c:pt idx="2">
                  <c:v>4906.4011357213103</c:v>
                </c:pt>
                <c:pt idx="3">
                  <c:v>9907.9529537194194</c:v>
                </c:pt>
              </c:numCache>
            </c:numRef>
          </c:xVal>
          <c:yVal>
            <c:numRef>
              <c:f>Smoke!$B$3:$B$9</c:f>
              <c:numCache>
                <c:formatCode>General</c:formatCode>
                <c:ptCount val="7"/>
                <c:pt idx="0">
                  <c:v>3.9986967088132599</c:v>
                </c:pt>
                <c:pt idx="1">
                  <c:v>3.5806084689216799</c:v>
                </c:pt>
                <c:pt idx="2">
                  <c:v>2.8710025163391699</c:v>
                </c:pt>
                <c:pt idx="3">
                  <c:v>2.5425867495542702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3-455C-8218-6CAF53285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00544"/>
        <c:axId val="480100872"/>
      </c:scatterChart>
      <c:valAx>
        <c:axId val="480100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0100872"/>
        <c:crosses val="autoZero"/>
        <c:crossBetween val="midCat"/>
      </c:valAx>
      <c:valAx>
        <c:axId val="480100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01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smoke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36496062992126"/>
                  <c:y val="-0.49059310294546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Smoke!$A$21:$A$27</c:f>
              <c:numCache>
                <c:formatCode>General</c:formatCode>
                <c:ptCount val="7"/>
                <c:pt idx="0">
                  <c:v>3.9986967088132599</c:v>
                </c:pt>
                <c:pt idx="1">
                  <c:v>3.5806084689216799</c:v>
                </c:pt>
                <c:pt idx="2">
                  <c:v>2.8710025163391699</c:v>
                </c:pt>
                <c:pt idx="3">
                  <c:v>2.5425867495542702</c:v>
                </c:pt>
              </c:numCache>
            </c:numRef>
          </c:xVal>
          <c:yVal>
            <c:numRef>
              <c:f>Smoke!$B$21:$B$27</c:f>
              <c:numCache>
                <c:formatCode>General</c:formatCode>
                <c:ptCount val="7"/>
                <c:pt idx="0">
                  <c:v>201.939317223454</c:v>
                </c:pt>
                <c:pt idx="1">
                  <c:v>1000</c:v>
                </c:pt>
                <c:pt idx="2">
                  <c:v>4906.4011357213103</c:v>
                </c:pt>
                <c:pt idx="3">
                  <c:v>9907.9529537194194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7-4028-9007-C0824FC35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64904"/>
        <c:axId val="652966544"/>
      </c:scatterChart>
      <c:valAx>
        <c:axId val="652964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2966544"/>
        <c:crosses val="autoZero"/>
        <c:crossBetween val="midCat"/>
      </c:valAx>
      <c:valAx>
        <c:axId val="652966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296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387117235345583"/>
                  <c:y val="-2.97710702828813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Alcohol!$A$21:$A$24</c:f>
              <c:numCache>
                <c:formatCode>General</c:formatCode>
                <c:ptCount val="4"/>
                <c:pt idx="0">
                  <c:v>4.0431013518424104</c:v>
                </c:pt>
                <c:pt idx="1">
                  <c:v>3.6203703344663198</c:v>
                </c:pt>
                <c:pt idx="2">
                  <c:v>3.2062339160297499</c:v>
                </c:pt>
                <c:pt idx="3">
                  <c:v>3.0676835080273701</c:v>
                </c:pt>
              </c:numCache>
            </c:numRef>
          </c:xVal>
          <c:yVal>
            <c:numRef>
              <c:f>Alcohol!$B$21:$B$24</c:f>
              <c:numCache>
                <c:formatCode>General</c:formatCode>
                <c:ptCount val="4"/>
                <c:pt idx="0">
                  <c:v>200.08052545562001</c:v>
                </c:pt>
                <c:pt idx="1">
                  <c:v>1000</c:v>
                </c:pt>
                <c:pt idx="2">
                  <c:v>4997.9876738268904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1-48AD-889B-1E5CD99E7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77096"/>
        <c:axId val="376173816"/>
      </c:scatterChart>
      <c:valAx>
        <c:axId val="376177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6173816"/>
        <c:crosses val="autoZero"/>
        <c:crossBetween val="midCat"/>
      </c:valAx>
      <c:valAx>
        <c:axId val="376173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617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5"/>
                  <c:y val="0.33265565762613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'CH4'!$A$3:$A$12</c:f>
              <c:numCache>
                <c:formatCode>General</c:formatCode>
                <c:ptCount val="10"/>
                <c:pt idx="0">
                  <c:v>196.414113318434</c:v>
                </c:pt>
                <c:pt idx="1">
                  <c:v>1000</c:v>
                </c:pt>
                <c:pt idx="2">
                  <c:v>4906.4011357213103</c:v>
                </c:pt>
                <c:pt idx="3">
                  <c:v>10000</c:v>
                </c:pt>
              </c:numCache>
            </c:numRef>
          </c:xVal>
          <c:yVal>
            <c:numRef>
              <c:f>'CH4'!$B$3:$B$12</c:f>
              <c:numCache>
                <c:formatCode>General</c:formatCode>
                <c:ptCount val="10"/>
                <c:pt idx="0">
                  <c:v>1.7856591402994999</c:v>
                </c:pt>
                <c:pt idx="1">
                  <c:v>1.01670332673149</c:v>
                </c:pt>
                <c:pt idx="2">
                  <c:v>0.57252408980968095</c:v>
                </c:pt>
                <c:pt idx="3">
                  <c:v>0.43439987163744898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D-4353-A2BF-5C8EE90E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40880"/>
        <c:axId val="678039568"/>
      </c:scatterChart>
      <c:valAx>
        <c:axId val="678040880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39568"/>
        <c:crosses val="autoZero"/>
        <c:crossBetween val="midCat"/>
      </c:valAx>
      <c:valAx>
        <c:axId val="678039568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175546806649168"/>
                  <c:y val="-0.58347222222222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'CH4'!$A$20:$A$29</c:f>
              <c:numCache>
                <c:formatCode>General</c:formatCode>
                <c:ptCount val="10"/>
                <c:pt idx="0">
                  <c:v>1.7856591402994999</c:v>
                </c:pt>
                <c:pt idx="1">
                  <c:v>1.01670332673149</c:v>
                </c:pt>
                <c:pt idx="2">
                  <c:v>0.57252408980968095</c:v>
                </c:pt>
                <c:pt idx="3">
                  <c:v>0.43439987163744898</c:v>
                </c:pt>
              </c:numCache>
            </c:numRef>
          </c:xVal>
          <c:yVal>
            <c:numRef>
              <c:f>'CH4'!$B$20:$B$29</c:f>
              <c:numCache>
                <c:formatCode>General</c:formatCode>
                <c:ptCount val="10"/>
                <c:pt idx="0">
                  <c:v>196.414113318434</c:v>
                </c:pt>
                <c:pt idx="1">
                  <c:v>1000</c:v>
                </c:pt>
                <c:pt idx="2">
                  <c:v>4906.4011357213103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B-4004-9DC5-83F5D850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4592"/>
        <c:axId val="656256904"/>
      </c:scatterChart>
      <c:valAx>
        <c:axId val="560564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6256904"/>
        <c:crosses val="autoZero"/>
        <c:crossBetween val="midCat"/>
      </c:valAx>
      <c:valAx>
        <c:axId val="656256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05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921259842519685"/>
                  <c:y val="0.26558398950131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CO!$A$3:$A$9</c:f>
              <c:numCache>
                <c:formatCode>General</c:formatCode>
                <c:ptCount val="7"/>
                <c:pt idx="0">
                  <c:v>201.939317223454</c:v>
                </c:pt>
                <c:pt idx="1">
                  <c:v>1004.63437047706</c:v>
                </c:pt>
                <c:pt idx="2">
                  <c:v>4997.9876738268904</c:v>
                </c:pt>
                <c:pt idx="3">
                  <c:v>10092.9021834384</c:v>
                </c:pt>
              </c:numCache>
            </c:numRef>
          </c:xVal>
          <c:yVal>
            <c:numRef>
              <c:f>CO!$B$3:$B$9</c:f>
              <c:numCache>
                <c:formatCode>General</c:formatCode>
                <c:ptCount val="7"/>
                <c:pt idx="0">
                  <c:v>4.3200781844472997</c:v>
                </c:pt>
                <c:pt idx="1">
                  <c:v>3.8048341542195501</c:v>
                </c:pt>
                <c:pt idx="2">
                  <c:v>3.6203703344663198</c:v>
                </c:pt>
                <c:pt idx="3">
                  <c:v>3.5412833006774602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3-41CB-8627-A55B4881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25112"/>
        <c:axId val="478325768"/>
      </c:scatterChart>
      <c:valAx>
        <c:axId val="478325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768"/>
        <c:crosses val="autoZero"/>
        <c:crossBetween val="midCat"/>
      </c:valAx>
      <c:valAx>
        <c:axId val="478325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686220472440946"/>
                  <c:y val="-0.58194444444444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CO!$A$20:$A$26</c:f>
              <c:numCache>
                <c:formatCode>General</c:formatCode>
                <c:ptCount val="7"/>
                <c:pt idx="0">
                  <c:v>4.3200781844472997</c:v>
                </c:pt>
                <c:pt idx="1">
                  <c:v>3.8048341542195501</c:v>
                </c:pt>
                <c:pt idx="2">
                  <c:v>3.6203703344663198</c:v>
                </c:pt>
                <c:pt idx="3">
                  <c:v>3.5412833006774602</c:v>
                </c:pt>
              </c:numCache>
            </c:numRef>
          </c:xVal>
          <c:yVal>
            <c:numRef>
              <c:f>CO!$B$20:$B$26</c:f>
              <c:numCache>
                <c:formatCode>General</c:formatCode>
                <c:ptCount val="7"/>
                <c:pt idx="0">
                  <c:v>201.939317223454</c:v>
                </c:pt>
                <c:pt idx="1">
                  <c:v>1004.63437047706</c:v>
                </c:pt>
                <c:pt idx="2">
                  <c:v>4997.9876738268904</c:v>
                </c:pt>
                <c:pt idx="3">
                  <c:v>10092.9021834384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F-4B06-875B-A7FF4AAF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9544"/>
        <c:axId val="556638888"/>
      </c:scatterChart>
      <c:valAx>
        <c:axId val="556639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8888"/>
        <c:crosses val="autoZero"/>
        <c:crossBetween val="midCat"/>
      </c:valAx>
      <c:valAx>
        <c:axId val="556638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6.0263779527559055E-2"/>
          <c:y val="0.13004629629629633"/>
          <c:w val="0.9104028871391076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199037620297462"/>
                  <c:y val="-0.34855132691746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'H2'!$A$3:$A$12</c:f>
              <c:numCache>
                <c:formatCode>General</c:formatCode>
                <c:ptCount val="10"/>
                <c:pt idx="0">
                  <c:v>200.08052545562001</c:v>
                </c:pt>
                <c:pt idx="1">
                  <c:v>1009.29021834384</c:v>
                </c:pt>
                <c:pt idx="2">
                  <c:v>4997.9876738268904</c:v>
                </c:pt>
                <c:pt idx="3">
                  <c:v>10092.9021834384</c:v>
                </c:pt>
              </c:numCache>
            </c:numRef>
          </c:xVal>
          <c:yVal>
            <c:numRef>
              <c:f>'H2'!$B$3:$B$12</c:f>
              <c:numCache>
                <c:formatCode>General</c:formatCode>
                <c:ptCount val="10"/>
                <c:pt idx="0">
                  <c:v>3.7423248790297299</c:v>
                </c:pt>
                <c:pt idx="1">
                  <c:v>2.83947082054932</c:v>
                </c:pt>
                <c:pt idx="2">
                  <c:v>2.10737103814402</c:v>
                </c:pt>
                <c:pt idx="3">
                  <c:v>1.86630755197374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4-4D02-BC47-FAA7D222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69568"/>
        <c:axId val="689009216"/>
      </c:scatterChart>
      <c:valAx>
        <c:axId val="36626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89009216"/>
        <c:crosses val="autoZero"/>
        <c:crossBetween val="midCat"/>
      </c:valAx>
      <c:valAx>
        <c:axId val="689009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H2</a:t>
            </a:r>
          </a:p>
        </c:rich>
      </c:tx>
      <c:layout>
        <c:manualLayout>
          <c:xMode val="edge"/>
          <c:yMode val="edge"/>
          <c:x val="0.2291666666666666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2917104111986E-2"/>
                  <c:y val="-0.48089457567804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'H2'!$A$19:$A$28</c:f>
              <c:numCache>
                <c:formatCode>General</c:formatCode>
                <c:ptCount val="10"/>
                <c:pt idx="0">
                  <c:v>3.7423248790297299</c:v>
                </c:pt>
                <c:pt idx="1">
                  <c:v>2.83947082054932</c:v>
                </c:pt>
                <c:pt idx="2">
                  <c:v>2.10737103814402</c:v>
                </c:pt>
                <c:pt idx="3">
                  <c:v>1.86630755197374</c:v>
                </c:pt>
              </c:numCache>
            </c:numRef>
          </c:xVal>
          <c:yVal>
            <c:numRef>
              <c:f>'H2'!$B$19:$B$28</c:f>
              <c:numCache>
                <c:formatCode>General</c:formatCode>
                <c:ptCount val="10"/>
                <c:pt idx="0">
                  <c:v>200.08052545562001</c:v>
                </c:pt>
                <c:pt idx="1">
                  <c:v>1009.29021834384</c:v>
                </c:pt>
                <c:pt idx="2">
                  <c:v>4997.9876738268904</c:v>
                </c:pt>
                <c:pt idx="3">
                  <c:v>10092.9021834384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6-4328-A199-FC6A5978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53344"/>
        <c:axId val="647854000"/>
      </c:scatterChart>
      <c:valAx>
        <c:axId val="647853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4000"/>
        <c:crosses val="autoZero"/>
        <c:crossBetween val="midCat"/>
      </c:valAx>
      <c:valAx>
        <c:axId val="647854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721259842519684"/>
                  <c:y val="0.15789297171186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LPG!$A$3:$A$9</c:f>
              <c:numCache>
                <c:formatCode>General</c:formatCode>
                <c:ptCount val="7"/>
                <c:pt idx="0">
                  <c:v>198.23884331697499</c:v>
                </c:pt>
                <c:pt idx="1">
                  <c:v>1000</c:v>
                </c:pt>
                <c:pt idx="2">
                  <c:v>4997.9876738268904</c:v>
                </c:pt>
                <c:pt idx="3">
                  <c:v>10000</c:v>
                </c:pt>
              </c:numCache>
            </c:numRef>
          </c:xVal>
          <c:yVal>
            <c:numRef>
              <c:f>LPG!$B$3:$B$9</c:f>
              <c:numCache>
                <c:formatCode>General</c:formatCode>
                <c:ptCount val="7"/>
                <c:pt idx="0">
                  <c:v>2.5993700190923601</c:v>
                </c:pt>
                <c:pt idx="1">
                  <c:v>1.52986207322042</c:v>
                </c:pt>
                <c:pt idx="2">
                  <c:v>0.90040199967203405</c:v>
                </c:pt>
                <c:pt idx="3">
                  <c:v>0.74627978657107796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C-4BD2-90C1-48D975BF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0552"/>
        <c:axId val="690053448"/>
      </c:scatterChart>
      <c:valAx>
        <c:axId val="366270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0053448"/>
        <c:crosses val="autoZero"/>
        <c:crossBetween val="midCat"/>
      </c:valAx>
      <c:valAx>
        <c:axId val="690053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7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147637</xdr:rowOff>
    </xdr:from>
    <xdr:to>
      <xdr:col>11</xdr:col>
      <xdr:colOff>514350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F9A82-F719-4A91-8C06-4E74D5AD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16</xdr:row>
      <xdr:rowOff>109537</xdr:rowOff>
    </xdr:from>
    <xdr:to>
      <xdr:col>11</xdr:col>
      <xdr:colOff>533400</xdr:colOff>
      <xdr:row>30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BDADC2-B07B-4262-AC38-D96DE0EF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0</xdr:row>
      <xdr:rowOff>23812</xdr:rowOff>
    </xdr:from>
    <xdr:to>
      <xdr:col>9</xdr:col>
      <xdr:colOff>585787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3CFEA-75E4-4972-8AFA-42C9989A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719137</xdr:colOff>
      <xdr:row>15</xdr:row>
      <xdr:rowOff>138112</xdr:rowOff>
    </xdr:from>
    <xdr:to>
      <xdr:col>11</xdr:col>
      <xdr:colOff>719137</xdr:colOff>
      <xdr:row>30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731C96-EDAB-43E5-9F91-59213EC66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109537</xdr:rowOff>
    </xdr:from>
    <xdr:to>
      <xdr:col>9</xdr:col>
      <xdr:colOff>90487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A5FE74-116B-4D40-BC9C-2141F4C4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16</xdr:row>
      <xdr:rowOff>4762</xdr:rowOff>
    </xdr:from>
    <xdr:to>
      <xdr:col>11</xdr:col>
      <xdr:colOff>585787</xdr:colOff>
      <xdr:row>30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D4AC63-0A44-4410-B1C6-03601C55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0</xdr:row>
      <xdr:rowOff>14287</xdr:rowOff>
    </xdr:from>
    <xdr:to>
      <xdr:col>9</xdr:col>
      <xdr:colOff>280987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FBC46B-965F-42E1-8F68-5F99BD44B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423862</xdr:colOff>
      <xdr:row>15</xdr:row>
      <xdr:rowOff>33337</xdr:rowOff>
    </xdr:from>
    <xdr:to>
      <xdr:col>11</xdr:col>
      <xdr:colOff>423862</xdr:colOff>
      <xdr:row>29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C7C7E7-AFDA-4577-A975-FDD556AC4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0</xdr:row>
      <xdr:rowOff>0</xdr:rowOff>
    </xdr:from>
    <xdr:to>
      <xdr:col>9</xdr:col>
      <xdr:colOff>252412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892C16-5384-4EBF-82A9-CC1741FD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338137</xdr:colOff>
      <xdr:row>15</xdr:row>
      <xdr:rowOff>176212</xdr:rowOff>
    </xdr:from>
    <xdr:to>
      <xdr:col>11</xdr:col>
      <xdr:colOff>338137</xdr:colOff>
      <xdr:row>30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DAF8CD-9B3C-4233-A98A-ACDA50543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0</xdr:row>
      <xdr:rowOff>33337</xdr:rowOff>
    </xdr:from>
    <xdr:to>
      <xdr:col>9</xdr:col>
      <xdr:colOff>214312</xdr:colOff>
      <xdr:row>14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465729-0C14-47EB-959B-66E7FB796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15</xdr:row>
      <xdr:rowOff>176212</xdr:rowOff>
    </xdr:from>
    <xdr:to>
      <xdr:col>11</xdr:col>
      <xdr:colOff>242887</xdr:colOff>
      <xdr:row>30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0DFA29-0C9C-4608-A654-65358440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58AB-EFC4-400C-8167-ED5D9C610C58}">
  <dimension ref="A1:F39"/>
  <sheetViews>
    <sheetView tabSelected="1" workbookViewId="0">
      <selection activeCell="B3" sqref="A3:B6"/>
    </sheetView>
  </sheetViews>
  <sheetFormatPr baseColWidth="10" defaultRowHeight="15" x14ac:dyDescent="0.25"/>
  <cols>
    <col min="1" max="1" width="11.42578125" customWidth="1"/>
  </cols>
  <sheetData>
    <row r="1" spans="1:6" x14ac:dyDescent="0.25">
      <c r="A1" s="9" t="s">
        <v>10</v>
      </c>
      <c r="B1" s="5" t="s">
        <v>0</v>
      </c>
      <c r="C1" s="1"/>
      <c r="D1" s="1"/>
      <c r="E1" s="1"/>
      <c r="F1" s="1"/>
    </row>
    <row r="2" spans="1:6" x14ac:dyDescent="0.25">
      <c r="A2" s="9"/>
      <c r="B2" s="5" t="s">
        <v>1</v>
      </c>
    </row>
    <row r="3" spans="1:6" x14ac:dyDescent="0.25">
      <c r="A3" s="2">
        <v>200.08052545562001</v>
      </c>
      <c r="B3" s="2">
        <v>4.0431013518424104</v>
      </c>
    </row>
    <row r="4" spans="1:6" x14ac:dyDescent="0.25">
      <c r="A4" s="2">
        <v>1000</v>
      </c>
      <c r="B4" s="2">
        <v>3.6203703344663198</v>
      </c>
    </row>
    <row r="5" spans="1:6" x14ac:dyDescent="0.25">
      <c r="A5" s="2">
        <v>4997.9876738268904</v>
      </c>
      <c r="B5" s="2">
        <v>3.2062339160297499</v>
      </c>
    </row>
    <row r="6" spans="1:6" x14ac:dyDescent="0.25">
      <c r="A6" s="2">
        <v>10000</v>
      </c>
      <c r="B6" s="2">
        <v>3.0676835080273701</v>
      </c>
    </row>
    <row r="7" spans="1:6" x14ac:dyDescent="0.25">
      <c r="A7" s="2"/>
      <c r="B7" s="2"/>
    </row>
    <row r="8" spans="1:6" x14ac:dyDescent="0.25">
      <c r="A8" s="2"/>
      <c r="B8" s="2"/>
    </row>
    <row r="9" spans="1:6" x14ac:dyDescent="0.25">
      <c r="A9" s="2"/>
      <c r="B9" s="2"/>
    </row>
    <row r="10" spans="1:6" x14ac:dyDescent="0.25">
      <c r="A10" s="2"/>
      <c r="B10" s="2"/>
    </row>
    <row r="11" spans="1:6" x14ac:dyDescent="0.25">
      <c r="A11" s="2"/>
      <c r="B11" s="2"/>
    </row>
    <row r="12" spans="1:6" x14ac:dyDescent="0.25">
      <c r="A12" s="2"/>
      <c r="B12" s="2"/>
    </row>
    <row r="19" spans="1:5" x14ac:dyDescent="0.25">
      <c r="A19" s="6" t="s">
        <v>0</v>
      </c>
      <c r="B19" s="9" t="s">
        <v>10</v>
      </c>
      <c r="C19" s="10" t="s">
        <v>11</v>
      </c>
      <c r="D19" s="12" t="s">
        <v>7</v>
      </c>
      <c r="E19" s="14" t="s">
        <v>8</v>
      </c>
    </row>
    <row r="20" spans="1:5" x14ac:dyDescent="0.25">
      <c r="A20" s="6" t="s">
        <v>1</v>
      </c>
      <c r="B20" s="9"/>
      <c r="C20" s="11"/>
      <c r="D20" s="13"/>
      <c r="E20" s="15"/>
    </row>
    <row r="21" spans="1:5" x14ac:dyDescent="0.25">
      <c r="A21" s="2">
        <v>4.0431013518424104</v>
      </c>
      <c r="B21" s="2">
        <v>200.08052545562001</v>
      </c>
      <c r="C21" s="2">
        <f>(60000000000)*((A21)^-14.01)</f>
        <v>189.70523165181956</v>
      </c>
      <c r="D21" s="2">
        <f>ABS(C21-B21)</f>
        <v>10.375293803800446</v>
      </c>
      <c r="E21" s="2">
        <f>D21/B21</f>
        <v>5.1855590543727341E-2</v>
      </c>
    </row>
    <row r="22" spans="1:5" x14ac:dyDescent="0.25">
      <c r="A22" s="2">
        <v>3.6203703344663198</v>
      </c>
      <c r="B22" s="2">
        <v>1000</v>
      </c>
      <c r="C22" s="2">
        <f t="shared" ref="C22:C24" si="0">(60000000000)*((A22)^-14.01)</f>
        <v>891.29558236057369</v>
      </c>
      <c r="D22" s="2">
        <f t="shared" ref="D22:D24" si="1">ABS(C22-B22)</f>
        <v>108.70441763942631</v>
      </c>
      <c r="E22" s="2">
        <f t="shared" ref="E22:E24" si="2">D22/B22</f>
        <v>0.10870441763942632</v>
      </c>
    </row>
    <row r="23" spans="1:5" x14ac:dyDescent="0.25">
      <c r="A23" s="2">
        <v>3.2062339160297499</v>
      </c>
      <c r="B23" s="2">
        <v>4997.9876738268904</v>
      </c>
      <c r="C23" s="2">
        <f t="shared" si="0"/>
        <v>4888.306680016316</v>
      </c>
      <c r="D23" s="2">
        <f t="shared" si="1"/>
        <v>109.68099381057436</v>
      </c>
      <c r="E23" s="2">
        <f t="shared" si="2"/>
        <v>2.194503087411441E-2</v>
      </c>
    </row>
    <row r="24" spans="1:5" x14ac:dyDescent="0.25">
      <c r="A24" s="2">
        <v>3.0676835080273701</v>
      </c>
      <c r="B24" s="2">
        <v>10000</v>
      </c>
      <c r="C24" s="2">
        <f t="shared" si="0"/>
        <v>9076.8555280875098</v>
      </c>
      <c r="D24" s="2">
        <f t="shared" si="1"/>
        <v>923.14447191249019</v>
      </c>
      <c r="E24" s="2">
        <f t="shared" si="2"/>
        <v>9.2314447191249024E-2</v>
      </c>
    </row>
    <row r="25" spans="1:5" x14ac:dyDescent="0.25">
      <c r="A25" s="2"/>
      <c r="B25" s="8"/>
      <c r="C25" s="2"/>
      <c r="D25" s="2"/>
      <c r="E25" s="2"/>
    </row>
    <row r="26" spans="1:5" x14ac:dyDescent="0.25">
      <c r="A26" s="2"/>
      <c r="B26" s="8"/>
      <c r="C26" s="2"/>
      <c r="D26" s="2"/>
      <c r="E26" s="2"/>
    </row>
    <row r="27" spans="1:5" x14ac:dyDescent="0.25">
      <c r="A27" s="2"/>
      <c r="B27" s="8"/>
      <c r="C27" s="2"/>
      <c r="D27" s="2"/>
      <c r="E27" s="2"/>
    </row>
    <row r="28" spans="1:5" x14ac:dyDescent="0.25">
      <c r="A28" s="2"/>
      <c r="B28" s="8"/>
      <c r="C28" s="2"/>
      <c r="D28" s="2"/>
      <c r="E28" s="2"/>
    </row>
    <row r="29" spans="1:5" x14ac:dyDescent="0.25">
      <c r="A29" s="2"/>
      <c r="B29" s="8"/>
      <c r="C29" s="2"/>
      <c r="D29" s="2"/>
      <c r="E29" s="2"/>
    </row>
    <row r="30" spans="1:5" x14ac:dyDescent="0.25">
      <c r="A30" s="2"/>
      <c r="B30" s="8"/>
      <c r="C30" s="2"/>
      <c r="D30" s="2"/>
      <c r="E30" s="2"/>
    </row>
    <row r="31" spans="1:5" x14ac:dyDescent="0.25">
      <c r="C31" s="16" t="s">
        <v>9</v>
      </c>
      <c r="D31" s="16"/>
      <c r="E31" s="4">
        <f>AVERAGE(E21:E30)</f>
        <v>6.8704871562129274E-2</v>
      </c>
    </row>
    <row r="35" spans="1:2" x14ac:dyDescent="0.25">
      <c r="A35" s="7" t="s">
        <v>5</v>
      </c>
      <c r="B35" s="9" t="s">
        <v>6</v>
      </c>
    </row>
    <row r="36" spans="1:2" x14ac:dyDescent="0.25">
      <c r="A36" s="7" t="s">
        <v>1</v>
      </c>
      <c r="B36" s="9"/>
    </row>
    <row r="37" spans="1:2" x14ac:dyDescent="0.25">
      <c r="A37" s="2">
        <v>0.1</v>
      </c>
      <c r="B37" s="2">
        <f>0.3934*((A37)^(-1.504))</f>
        <v>12.555509921966392</v>
      </c>
    </row>
    <row r="38" spans="1:2" x14ac:dyDescent="0.25">
      <c r="A38" s="2">
        <v>3.83</v>
      </c>
      <c r="B38" s="2">
        <f t="shared" ref="B38:B39" si="3">0.3934*((A38)^(-1.504))</f>
        <v>5.2203954146536252E-2</v>
      </c>
    </row>
    <row r="39" spans="1:2" x14ac:dyDescent="0.25">
      <c r="A39" s="2">
        <v>0.11635618505358999</v>
      </c>
      <c r="B39" s="2">
        <f t="shared" si="3"/>
        <v>9.9973981217924752</v>
      </c>
    </row>
  </sheetData>
  <mergeCells count="7">
    <mergeCell ref="A1:A2"/>
    <mergeCell ref="B19:B20"/>
    <mergeCell ref="B35:B36"/>
    <mergeCell ref="C19:C20"/>
    <mergeCell ref="D19:D20"/>
    <mergeCell ref="E19:E20"/>
    <mergeCell ref="C31:D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142F-A264-4D01-A26F-E9B61CBE035D}">
  <dimension ref="A1:E30"/>
  <sheetViews>
    <sheetView workbookViewId="0">
      <selection activeCell="C20" sqref="C20"/>
    </sheetView>
  </sheetViews>
  <sheetFormatPr baseColWidth="10" defaultRowHeight="15" x14ac:dyDescent="0.25"/>
  <sheetData>
    <row r="1" spans="1:2" x14ac:dyDescent="0.25">
      <c r="A1" s="9" t="s">
        <v>12</v>
      </c>
      <c r="B1" s="3" t="s">
        <v>0</v>
      </c>
    </row>
    <row r="2" spans="1:2" x14ac:dyDescent="0.25">
      <c r="A2" s="9"/>
      <c r="B2" s="4" t="s">
        <v>2</v>
      </c>
    </row>
    <row r="3" spans="1:2" x14ac:dyDescent="0.25">
      <c r="A3" s="2">
        <v>196.414113318434</v>
      </c>
      <c r="B3" s="2">
        <v>1.7856591402994999</v>
      </c>
    </row>
    <row r="4" spans="1:2" x14ac:dyDescent="0.25">
      <c r="A4" s="2">
        <v>1000</v>
      </c>
      <c r="B4" s="2">
        <v>1.01670332673149</v>
      </c>
    </row>
    <row r="5" spans="1:2" x14ac:dyDescent="0.25">
      <c r="A5" s="2">
        <v>4906.4011357213103</v>
      </c>
      <c r="B5" s="2">
        <v>0.57252408980968095</v>
      </c>
    </row>
    <row r="6" spans="1:2" x14ac:dyDescent="0.25">
      <c r="A6" s="2">
        <v>10000</v>
      </c>
      <c r="B6" s="2">
        <v>0.43439987163744898</v>
      </c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8" spans="1:5" x14ac:dyDescent="0.25">
      <c r="A18" s="3" t="s">
        <v>0</v>
      </c>
      <c r="B18" s="9" t="s">
        <v>12</v>
      </c>
      <c r="C18" s="10" t="s">
        <v>11</v>
      </c>
      <c r="D18" s="12" t="s">
        <v>7</v>
      </c>
      <c r="E18" s="14" t="s">
        <v>8</v>
      </c>
    </row>
    <row r="19" spans="1:5" x14ac:dyDescent="0.25">
      <c r="A19" s="4" t="s">
        <v>2</v>
      </c>
      <c r="B19" s="9"/>
      <c r="C19" s="11"/>
      <c r="D19" s="13"/>
      <c r="E19" s="15"/>
    </row>
    <row r="20" spans="1:5" x14ac:dyDescent="0.25">
      <c r="A20" s="2">
        <v>1.7856591402994999</v>
      </c>
      <c r="B20" s="2">
        <v>196.414113318434</v>
      </c>
      <c r="C20" s="2">
        <f>(1012.7)*((A20)^-2.786)</f>
        <v>201.35852378195008</v>
      </c>
      <c r="D20" s="2">
        <f>ABS(C20-B20)</f>
        <v>4.9444104635160784</v>
      </c>
      <c r="E20" s="2">
        <f>D20/B20</f>
        <v>2.5173397063886202E-2</v>
      </c>
    </row>
    <row r="21" spans="1:5" x14ac:dyDescent="0.25">
      <c r="A21" s="2">
        <v>1.01670332673149</v>
      </c>
      <c r="B21" s="2">
        <v>1000</v>
      </c>
      <c r="C21" s="2">
        <f t="shared" ref="C21:C23" si="0">(1012.7)*((A21)^-2.786)</f>
        <v>967.02487239417462</v>
      </c>
      <c r="D21" s="2">
        <f t="shared" ref="D21:D23" si="1">ABS(C21-B21)</f>
        <v>32.975127605825378</v>
      </c>
      <c r="E21" s="2">
        <f t="shared" ref="E21:E23" si="2">D21/B21</f>
        <v>3.2975127605825376E-2</v>
      </c>
    </row>
    <row r="22" spans="1:5" x14ac:dyDescent="0.25">
      <c r="A22" s="2">
        <v>0.57252408980968095</v>
      </c>
      <c r="B22" s="2">
        <v>4906.4011357213103</v>
      </c>
      <c r="C22" s="2">
        <f t="shared" si="0"/>
        <v>4789.2485974174297</v>
      </c>
      <c r="D22" s="2">
        <f t="shared" si="1"/>
        <v>117.15253830388065</v>
      </c>
      <c r="E22" s="2">
        <f t="shared" si="2"/>
        <v>2.3877488828001742E-2</v>
      </c>
    </row>
    <row r="23" spans="1:5" x14ac:dyDescent="0.25">
      <c r="A23" s="2">
        <v>0.43439987163744898</v>
      </c>
      <c r="B23" s="2">
        <v>10000</v>
      </c>
      <c r="C23" s="2">
        <f t="shared" si="0"/>
        <v>10335.229825445447</v>
      </c>
      <c r="D23" s="2">
        <f t="shared" si="1"/>
        <v>335.2298254454472</v>
      </c>
      <c r="E23" s="2">
        <f t="shared" si="2"/>
        <v>3.3522982544544722E-2</v>
      </c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C30" s="16" t="s">
        <v>9</v>
      </c>
      <c r="D30" s="16"/>
      <c r="E30" s="4">
        <f>AVERAGE(E20:E29)</f>
        <v>2.8887249010564511E-2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A761-882B-44F1-A786-A95B3813B6B6}">
  <dimension ref="A1:E30"/>
  <sheetViews>
    <sheetView workbookViewId="0">
      <selection activeCell="C20" sqref="C20"/>
    </sheetView>
  </sheetViews>
  <sheetFormatPr baseColWidth="10" defaultRowHeight="15" x14ac:dyDescent="0.25"/>
  <sheetData>
    <row r="1" spans="1:2" x14ac:dyDescent="0.25">
      <c r="A1" s="9" t="s">
        <v>12</v>
      </c>
      <c r="B1" s="3" t="s">
        <v>0</v>
      </c>
    </row>
    <row r="2" spans="1:2" x14ac:dyDescent="0.25">
      <c r="A2" s="9"/>
      <c r="B2" s="4" t="s">
        <v>3</v>
      </c>
    </row>
    <row r="3" spans="1:2" x14ac:dyDescent="0.25">
      <c r="A3" s="2">
        <v>201.939317223454</v>
      </c>
      <c r="B3" s="2">
        <v>4.3200781844472997</v>
      </c>
    </row>
    <row r="4" spans="1:2" x14ac:dyDescent="0.25">
      <c r="A4" s="2">
        <v>1004.63437047706</v>
      </c>
      <c r="B4" s="2">
        <v>3.8048341542195501</v>
      </c>
    </row>
    <row r="5" spans="1:2" x14ac:dyDescent="0.25">
      <c r="A5" s="2">
        <v>4997.9876738268904</v>
      </c>
      <c r="B5" s="2">
        <v>3.6203703344663198</v>
      </c>
    </row>
    <row r="6" spans="1:2" x14ac:dyDescent="0.25">
      <c r="A6" s="2">
        <v>10092.9021834384</v>
      </c>
      <c r="B6" s="2">
        <v>3.5412833006774602</v>
      </c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8" spans="1:5" x14ac:dyDescent="0.25">
      <c r="A18" s="3" t="s">
        <v>0</v>
      </c>
      <c r="B18" s="9" t="s">
        <v>12</v>
      </c>
      <c r="C18" s="10" t="s">
        <v>11</v>
      </c>
      <c r="D18" s="12" t="s">
        <v>7</v>
      </c>
      <c r="E18" s="14" t="s">
        <v>8</v>
      </c>
    </row>
    <row r="19" spans="1:5" x14ac:dyDescent="0.25">
      <c r="A19" s="4" t="s">
        <v>3</v>
      </c>
      <c r="B19" s="9"/>
      <c r="C19" s="11"/>
      <c r="D19" s="13"/>
      <c r="E19" s="15"/>
    </row>
    <row r="20" spans="1:5" x14ac:dyDescent="0.25">
      <c r="A20" s="2">
        <v>4.3200781844472997</v>
      </c>
      <c r="B20" s="2">
        <v>201.939317223454</v>
      </c>
      <c r="C20" s="2">
        <f>(200000000000000)*((A20)^-19.05)</f>
        <v>156.64440511432278</v>
      </c>
      <c r="D20" s="2">
        <f>ABS(C20-B20)</f>
        <v>45.294912109131218</v>
      </c>
      <c r="E20" s="2">
        <f>D20/B20</f>
        <v>0.22429961996459843</v>
      </c>
    </row>
    <row r="21" spans="1:5" x14ac:dyDescent="0.25">
      <c r="A21" s="2">
        <v>3.8048341542195501</v>
      </c>
      <c r="B21" s="2">
        <v>1004.63437047706</v>
      </c>
      <c r="C21" s="2">
        <f t="shared" ref="C21:C23" si="0">(200000000000000)*((A21)^-19.05)</f>
        <v>1760.4930390168097</v>
      </c>
      <c r="D21" s="2">
        <f t="shared" ref="D21:D23" si="1">ABS(C21-B21)</f>
        <v>755.85866853974971</v>
      </c>
      <c r="E21" s="2">
        <f t="shared" ref="E21:E23" si="2">D21/B21</f>
        <v>0.75237189842591512</v>
      </c>
    </row>
    <row r="22" spans="1:5" x14ac:dyDescent="0.25">
      <c r="A22" s="2">
        <v>3.6203703344663198</v>
      </c>
      <c r="B22" s="2">
        <v>4997.9876738268904</v>
      </c>
      <c r="C22" s="2">
        <f t="shared" si="0"/>
        <v>4537.1735468858751</v>
      </c>
      <c r="D22" s="2">
        <f t="shared" si="1"/>
        <v>460.81412694101527</v>
      </c>
      <c r="E22" s="2">
        <f t="shared" si="2"/>
        <v>9.2199932655731467E-2</v>
      </c>
    </row>
    <row r="23" spans="1:5" x14ac:dyDescent="0.25">
      <c r="A23" s="2">
        <v>3.5412833006774602</v>
      </c>
      <c r="B23" s="2">
        <v>10092.9021834384</v>
      </c>
      <c r="C23" s="2">
        <f t="shared" si="0"/>
        <v>6910.6548731910416</v>
      </c>
      <c r="D23" s="2">
        <f t="shared" si="1"/>
        <v>3182.2473102473587</v>
      </c>
      <c r="E23" s="2">
        <f t="shared" si="2"/>
        <v>0.31529556637031098</v>
      </c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C27" s="2"/>
      <c r="D27" s="2"/>
      <c r="E27" s="2"/>
    </row>
    <row r="28" spans="1:5" x14ac:dyDescent="0.25">
      <c r="C28" s="2"/>
      <c r="D28" s="2"/>
      <c r="E28" s="2"/>
    </row>
    <row r="29" spans="1:5" x14ac:dyDescent="0.25">
      <c r="C29" s="2"/>
      <c r="D29" s="2"/>
      <c r="E29" s="2"/>
    </row>
    <row r="30" spans="1:5" x14ac:dyDescent="0.25">
      <c r="C30" s="16" t="s">
        <v>9</v>
      </c>
      <c r="D30" s="16"/>
      <c r="E30" s="4">
        <f>AVERAGE(E20:E29)</f>
        <v>0.34604175435413903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29E0-C068-4B1B-BB8E-F6B06E71788E}">
  <dimension ref="A1:E29"/>
  <sheetViews>
    <sheetView workbookViewId="0">
      <selection activeCell="B3" sqref="A3:B6"/>
    </sheetView>
  </sheetViews>
  <sheetFormatPr baseColWidth="10" defaultRowHeight="15" x14ac:dyDescent="0.25"/>
  <sheetData>
    <row r="1" spans="1:2" x14ac:dyDescent="0.25">
      <c r="A1" s="9" t="s">
        <v>12</v>
      </c>
      <c r="B1" s="3" t="s">
        <v>0</v>
      </c>
    </row>
    <row r="2" spans="1:2" x14ac:dyDescent="0.25">
      <c r="A2" s="9"/>
      <c r="B2" s="4" t="s">
        <v>13</v>
      </c>
    </row>
    <row r="3" spans="1:2" x14ac:dyDescent="0.25">
      <c r="A3" s="2">
        <v>200.08052545562001</v>
      </c>
      <c r="B3" s="2">
        <v>3.7423248790297299</v>
      </c>
    </row>
    <row r="4" spans="1:2" x14ac:dyDescent="0.25">
      <c r="A4" s="2">
        <v>1009.29021834384</v>
      </c>
      <c r="B4" s="2">
        <v>2.83947082054932</v>
      </c>
    </row>
    <row r="5" spans="1:2" x14ac:dyDescent="0.25">
      <c r="A5" s="2">
        <v>4997.9876738268904</v>
      </c>
      <c r="B5" s="2">
        <v>2.10737103814402</v>
      </c>
    </row>
    <row r="6" spans="1:2" x14ac:dyDescent="0.25">
      <c r="A6" s="2">
        <v>10092.9021834384</v>
      </c>
      <c r="B6" s="2">
        <v>1.86630755197374</v>
      </c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7" spans="1:5" x14ac:dyDescent="0.25">
      <c r="A17" s="3" t="s">
        <v>0</v>
      </c>
      <c r="B17" s="9" t="s">
        <v>12</v>
      </c>
      <c r="C17" s="10" t="s">
        <v>11</v>
      </c>
      <c r="D17" s="12" t="s">
        <v>7</v>
      </c>
      <c r="E17" s="14" t="s">
        <v>8</v>
      </c>
    </row>
    <row r="18" spans="1:5" x14ac:dyDescent="0.25">
      <c r="A18" s="4" t="s">
        <v>13</v>
      </c>
      <c r="B18" s="9"/>
      <c r="C18" s="11"/>
      <c r="D18" s="13"/>
      <c r="E18" s="15"/>
    </row>
    <row r="19" spans="1:5" x14ac:dyDescent="0.25">
      <c r="A19" s="2">
        <v>3.7423248790297299</v>
      </c>
      <c r="B19" s="2">
        <v>200.08052545562001</v>
      </c>
      <c r="C19" s="2">
        <f>(332396)*((A19)^-5.6)</f>
        <v>205.14619338527319</v>
      </c>
      <c r="D19" s="2">
        <f>ABS(C19-B19)</f>
        <v>5.0656679296531877</v>
      </c>
      <c r="E19" s="2">
        <f>D19/B19</f>
        <v>2.5318145872106911E-2</v>
      </c>
    </row>
    <row r="20" spans="1:5" x14ac:dyDescent="0.25">
      <c r="A20" s="2">
        <v>2.83947082054932</v>
      </c>
      <c r="B20" s="2">
        <v>1009.29021834384</v>
      </c>
      <c r="C20" s="2">
        <f t="shared" ref="C20:C22" si="0">(332396)*((A20)^-5.6)</f>
        <v>962.77829852270736</v>
      </c>
      <c r="D20" s="2">
        <f t="shared" ref="D20:D22" si="1">ABS(C20-B20)</f>
        <v>46.511919821132665</v>
      </c>
      <c r="E20" s="2">
        <f t="shared" ref="E20:E22" si="2">D20/B20</f>
        <v>4.6083791337495371E-2</v>
      </c>
    </row>
    <row r="21" spans="1:5" x14ac:dyDescent="0.25">
      <c r="A21" s="2">
        <v>2.10737103814402</v>
      </c>
      <c r="B21" s="2">
        <v>4997.9876738268904</v>
      </c>
      <c r="C21" s="2">
        <f t="shared" si="0"/>
        <v>5113.3573960618241</v>
      </c>
      <c r="D21" s="2">
        <f t="shared" si="1"/>
        <v>115.36972223493376</v>
      </c>
      <c r="E21" s="2">
        <f t="shared" si="2"/>
        <v>2.3083234646434563E-2</v>
      </c>
    </row>
    <row r="22" spans="1:5" x14ac:dyDescent="0.25">
      <c r="A22" s="2">
        <v>1.86630755197374</v>
      </c>
      <c r="B22" s="2">
        <v>10092.9021834384</v>
      </c>
      <c r="C22" s="2">
        <f t="shared" si="0"/>
        <v>10096.010503179847</v>
      </c>
      <c r="D22" s="2">
        <f t="shared" si="1"/>
        <v>3.1083197414463939</v>
      </c>
      <c r="E22" s="2">
        <f t="shared" si="2"/>
        <v>3.0797085763368279E-4</v>
      </c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C29" s="16" t="s">
        <v>9</v>
      </c>
      <c r="D29" s="16"/>
      <c r="E29" s="4">
        <f>AVERAGE(E19:E28)</f>
        <v>2.3698285678417631E-2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43DA-870C-4FD9-86D4-30D11917DC17}">
  <dimension ref="A1:E29"/>
  <sheetViews>
    <sheetView topLeftCell="A3" workbookViewId="0">
      <selection activeCell="C19" sqref="C19:C22"/>
    </sheetView>
  </sheetViews>
  <sheetFormatPr baseColWidth="10" defaultRowHeight="15" x14ac:dyDescent="0.25"/>
  <sheetData>
    <row r="1" spans="1:2" x14ac:dyDescent="0.25">
      <c r="A1" s="9" t="s">
        <v>12</v>
      </c>
      <c r="B1" s="3" t="s">
        <v>0</v>
      </c>
    </row>
    <row r="2" spans="1:2" x14ac:dyDescent="0.25">
      <c r="A2" s="9"/>
      <c r="B2" s="4" t="s">
        <v>4</v>
      </c>
    </row>
    <row r="3" spans="1:2" x14ac:dyDescent="0.25">
      <c r="A3" s="2">
        <v>198.23884331697499</v>
      </c>
      <c r="B3" s="2">
        <v>2.5993700190923601</v>
      </c>
    </row>
    <row r="4" spans="1:2" x14ac:dyDescent="0.25">
      <c r="A4" s="2">
        <v>1000</v>
      </c>
      <c r="B4" s="2">
        <v>1.52986207322042</v>
      </c>
    </row>
    <row r="5" spans="1:2" x14ac:dyDescent="0.25">
      <c r="A5" s="2">
        <v>4997.9876738268904</v>
      </c>
      <c r="B5" s="2">
        <v>0.90040199967203405</v>
      </c>
    </row>
    <row r="6" spans="1:2" x14ac:dyDescent="0.25">
      <c r="A6" s="2">
        <v>10000</v>
      </c>
      <c r="B6" s="2">
        <v>0.74627978657107796</v>
      </c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7" spans="1:5" x14ac:dyDescent="0.25">
      <c r="A17" s="3" t="s">
        <v>0</v>
      </c>
      <c r="B17" s="9" t="s">
        <v>12</v>
      </c>
      <c r="C17" s="10" t="s">
        <v>11</v>
      </c>
      <c r="D17" s="12" t="s">
        <v>7</v>
      </c>
      <c r="E17" s="14" t="s">
        <v>8</v>
      </c>
    </row>
    <row r="18" spans="1:5" x14ac:dyDescent="0.25">
      <c r="A18" s="4" t="s">
        <v>4</v>
      </c>
      <c r="B18" s="9"/>
      <c r="C18" s="11"/>
      <c r="D18" s="13"/>
      <c r="E18" s="15"/>
    </row>
    <row r="19" spans="1:5" x14ac:dyDescent="0.25">
      <c r="A19" s="2">
        <v>2.5993700190923601</v>
      </c>
      <c r="B19" s="2">
        <v>198.23884331697499</v>
      </c>
      <c r="C19" s="2">
        <f>(3811.9)*((A19)^-3.113)</f>
        <v>194.83056345618394</v>
      </c>
      <c r="D19" s="2">
        <f>ABS(C19-B19)</f>
        <v>3.4082798607910547</v>
      </c>
      <c r="E19" s="2">
        <f>D19/B19</f>
        <v>1.7192795335984525E-2</v>
      </c>
    </row>
    <row r="20" spans="1:5" x14ac:dyDescent="0.25">
      <c r="A20" s="2">
        <v>1.52986207322042</v>
      </c>
      <c r="B20" s="2">
        <v>1000</v>
      </c>
      <c r="C20" s="2">
        <f t="shared" ref="C20:C22" si="0">(3811.9)*((A20)^-3.113)</f>
        <v>1014.6563018175441</v>
      </c>
      <c r="D20" s="2">
        <f t="shared" ref="D20:D22" si="1">ABS(C20-B20)</f>
        <v>14.65630181754409</v>
      </c>
      <c r="E20" s="2">
        <f t="shared" ref="E20:E22" si="2">D20/B20</f>
        <v>1.465630181754409E-2</v>
      </c>
    </row>
    <row r="21" spans="1:5" x14ac:dyDescent="0.25">
      <c r="A21" s="2">
        <v>0.90040199967203405</v>
      </c>
      <c r="B21" s="2">
        <v>4997.9876738268904</v>
      </c>
      <c r="C21" s="2">
        <f t="shared" si="0"/>
        <v>5284.2192341632881</v>
      </c>
      <c r="D21" s="2">
        <f t="shared" si="1"/>
        <v>286.23156033639771</v>
      </c>
      <c r="E21" s="2">
        <f t="shared" si="2"/>
        <v>5.7269360994088678E-2</v>
      </c>
    </row>
    <row r="22" spans="1:5" x14ac:dyDescent="0.25">
      <c r="A22" s="2">
        <v>0.74627978657107796</v>
      </c>
      <c r="B22" s="2">
        <v>10000</v>
      </c>
      <c r="C22" s="2">
        <f t="shared" si="0"/>
        <v>9479.7868687365881</v>
      </c>
      <c r="D22" s="2">
        <f t="shared" si="1"/>
        <v>520.21313126341192</v>
      </c>
      <c r="E22" s="2">
        <f t="shared" si="2"/>
        <v>5.2021313126341194E-2</v>
      </c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C26" s="2"/>
      <c r="D26" s="2"/>
      <c r="E26" s="2"/>
    </row>
    <row r="27" spans="1:5" x14ac:dyDescent="0.25">
      <c r="C27" s="2"/>
      <c r="D27" s="2"/>
      <c r="E27" s="2"/>
    </row>
    <row r="28" spans="1:5" x14ac:dyDescent="0.25">
      <c r="C28" s="2"/>
      <c r="D28" s="2"/>
      <c r="E28" s="2"/>
    </row>
    <row r="29" spans="1:5" x14ac:dyDescent="0.25">
      <c r="C29" s="16" t="s">
        <v>9</v>
      </c>
      <c r="D29" s="16"/>
      <c r="E29" s="4">
        <f>AVERAGE(E19:E28)</f>
        <v>3.5284942818489623E-2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FCDF8-00E6-44AE-8C88-3AF2DD83FBD0}">
  <dimension ref="A1:E31"/>
  <sheetViews>
    <sheetView workbookViewId="0">
      <selection activeCell="E24" sqref="E24"/>
    </sheetView>
  </sheetViews>
  <sheetFormatPr baseColWidth="10" defaultRowHeight="15" x14ac:dyDescent="0.25"/>
  <sheetData>
    <row r="1" spans="1:2" x14ac:dyDescent="0.25">
      <c r="A1" s="9" t="s">
        <v>12</v>
      </c>
      <c r="B1" s="3" t="s">
        <v>0</v>
      </c>
    </row>
    <row r="2" spans="1:2" x14ac:dyDescent="0.25">
      <c r="A2" s="9"/>
      <c r="B2" s="4" t="s">
        <v>14</v>
      </c>
    </row>
    <row r="3" spans="1:2" x14ac:dyDescent="0.25">
      <c r="A3" s="2">
        <v>201.939317223454</v>
      </c>
      <c r="B3" s="2">
        <v>3.9986967088132599</v>
      </c>
    </row>
    <row r="4" spans="1:2" x14ac:dyDescent="0.25">
      <c r="A4" s="2">
        <v>1000</v>
      </c>
      <c r="B4" s="2">
        <v>3.5806084689216799</v>
      </c>
    </row>
    <row r="5" spans="1:2" x14ac:dyDescent="0.25">
      <c r="A5" s="2">
        <v>4906.4011357213103</v>
      </c>
      <c r="B5" s="2">
        <v>2.8710025163391699</v>
      </c>
    </row>
    <row r="6" spans="1:2" x14ac:dyDescent="0.25">
      <c r="A6" s="2">
        <v>9907.9529537194194</v>
      </c>
      <c r="B6" s="2">
        <v>2.5425867495542702</v>
      </c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9" spans="1:5" x14ac:dyDescent="0.25">
      <c r="A19" s="3" t="s">
        <v>0</v>
      </c>
      <c r="B19" s="9" t="s">
        <v>12</v>
      </c>
      <c r="C19" s="10" t="s">
        <v>11</v>
      </c>
      <c r="D19" s="12" t="s">
        <v>7</v>
      </c>
      <c r="E19" s="14" t="s">
        <v>8</v>
      </c>
    </row>
    <row r="20" spans="1:5" x14ac:dyDescent="0.25">
      <c r="A20" s="4" t="s">
        <v>14</v>
      </c>
      <c r="B20" s="9"/>
      <c r="C20" s="11"/>
      <c r="D20" s="13"/>
      <c r="E20" s="15"/>
    </row>
    <row r="21" spans="1:5" x14ac:dyDescent="0.25">
      <c r="A21" s="2">
        <v>3.9986967088132599</v>
      </c>
      <c r="B21" s="2">
        <v>201.939317223454</v>
      </c>
      <c r="C21" s="2">
        <f>(30000000)*((A21)^-8.308)</f>
        <v>299.49022051675502</v>
      </c>
      <c r="D21" s="2">
        <f>ABS(C21-B21)</f>
        <v>97.550903293301019</v>
      </c>
      <c r="E21" s="2">
        <f>D21/B21</f>
        <v>0.48307038289803172</v>
      </c>
    </row>
    <row r="22" spans="1:5" x14ac:dyDescent="0.25">
      <c r="A22" s="2">
        <v>3.5806084689216799</v>
      </c>
      <c r="B22" s="2">
        <v>1000</v>
      </c>
      <c r="C22" s="2">
        <f t="shared" ref="C22:C24" si="0">(30000000)*((A22)^-8.308)</f>
        <v>749.63157910119423</v>
      </c>
      <c r="D22" s="2">
        <f t="shared" ref="D22:D24" si="1">ABS(C22-B22)</f>
        <v>250.36842089880577</v>
      </c>
      <c r="E22" s="2">
        <f t="shared" ref="E22:E24" si="2">D22/B22</f>
        <v>0.25036842089880579</v>
      </c>
    </row>
    <row r="23" spans="1:5" x14ac:dyDescent="0.25">
      <c r="A23" s="2">
        <v>2.8710025163391699</v>
      </c>
      <c r="B23" s="2">
        <v>4906.4011357213103</v>
      </c>
      <c r="C23" s="2">
        <f t="shared" si="0"/>
        <v>4696.5432823827323</v>
      </c>
      <c r="D23" s="2">
        <f t="shared" si="1"/>
        <v>209.85785333857802</v>
      </c>
      <c r="E23" s="2">
        <f t="shared" si="2"/>
        <v>4.2772257614791614E-2</v>
      </c>
    </row>
    <row r="24" spans="1:5" x14ac:dyDescent="0.25">
      <c r="A24" s="2">
        <v>2.5425867495542702</v>
      </c>
      <c r="B24" s="2">
        <v>9907.9529537194194</v>
      </c>
      <c r="C24" s="2">
        <f t="shared" si="0"/>
        <v>12885.167830804114</v>
      </c>
      <c r="D24" s="2">
        <f t="shared" si="1"/>
        <v>2977.2148770846943</v>
      </c>
      <c r="E24" s="2">
        <f t="shared" si="2"/>
        <v>0.30048738533493496</v>
      </c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C28" s="2"/>
      <c r="D28" s="2"/>
      <c r="E28" s="2"/>
    </row>
    <row r="29" spans="1:5" x14ac:dyDescent="0.25">
      <c r="C29" s="2"/>
      <c r="D29" s="2"/>
      <c r="E29" s="2"/>
    </row>
    <row r="30" spans="1:5" x14ac:dyDescent="0.25">
      <c r="C30" s="2"/>
      <c r="D30" s="2"/>
      <c r="E30" s="2"/>
    </row>
    <row r="31" spans="1:5" x14ac:dyDescent="0.25">
      <c r="C31" s="16" t="s">
        <v>9</v>
      </c>
      <c r="D31" s="16"/>
      <c r="E31" s="4">
        <f>AVERAGE(E21:E30)</f>
        <v>0.26917461168664103</v>
      </c>
    </row>
  </sheetData>
  <mergeCells count="6">
    <mergeCell ref="E19:E20"/>
    <mergeCell ref="C31:D31"/>
    <mergeCell ref="A1:A2"/>
    <mergeCell ref="B19:B20"/>
    <mergeCell ref="C19:C20"/>
    <mergeCell ref="D19:D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Alcohol</vt:lpstr>
      <vt:lpstr>CH4</vt:lpstr>
      <vt:lpstr>CO</vt:lpstr>
      <vt:lpstr>H2</vt:lpstr>
      <vt:lpstr>LPG</vt:lpstr>
      <vt:lpstr>Smoke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Califa</dc:creator>
  <cp:lastModifiedBy>Onmotica Developer</cp:lastModifiedBy>
  <dcterms:created xsi:type="dcterms:W3CDTF">2019-08-13T03:04:53Z</dcterms:created>
  <dcterms:modified xsi:type="dcterms:W3CDTF">2019-08-15T23:01:51Z</dcterms:modified>
</cp:coreProperties>
</file>